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avid Paspa\Documents\datasource\"/>
    </mc:Choice>
  </mc:AlternateContent>
  <bookViews>
    <workbookView xWindow="0" yWindow="0" windowWidth="15360" windowHeight="6795" tabRatio="828" firstSheet="1" activeTab="10"/>
  </bookViews>
  <sheets>
    <sheet name="tblRevisionHistory" sheetId="33" r:id="rId1"/>
    <sheet name="tblDocuments" sheetId="56" r:id="rId2"/>
    <sheet name="tblTest" sheetId="54" r:id="rId3"/>
    <sheet name="tblInstance" sheetId="4" r:id="rId4"/>
    <sheet name="tblClass" sheetId="7" r:id="rId5"/>
    <sheet name="tblClass_Physical" sheetId="49" r:id="rId6"/>
    <sheet name="tblSafety" sheetId="48" r:id="rId7"/>
    <sheet name="tblClass_Requirement" sheetId="18" r:id="rId8"/>
    <sheet name="tblClass_Transition" sheetId="20" r:id="rId9"/>
    <sheet name="tblClass_Alarm" sheetId="16" r:id="rId10"/>
    <sheet name="tblClass_Parameter" sheetId="36" r:id="rId11"/>
    <sheet name="tblParameter_Default" sheetId="44" r:id="rId12"/>
    <sheet name="tblClass_Selection" sheetId="52" r:id="rId13"/>
    <sheet name="tblClass_Child" sheetId="37" r:id="rId14"/>
    <sheet name="tblClass_State" sheetId="35" r:id="rId15"/>
    <sheet name="tblClass_ChildStateValues" sheetId="43" r:id="rId16"/>
    <sheet name="qryClassChildStatesCheck" sheetId="57" r:id="rId17"/>
    <sheet name="tblClass_IO" sheetId="23" r:id="rId18"/>
    <sheet name="tblInterlockCR" sheetId="47" r:id="rId19"/>
    <sheet name="tblInterlockNCR" sheetId="50" r:id="rId20"/>
    <sheet name="tblFile" sheetId="53" r:id="rId21"/>
  </sheets>
  <definedNames>
    <definedName name="_xlnm._FilterDatabase" localSheetId="4" hidden="1">tblClass!$A$1:$K$56</definedName>
    <definedName name="_xlnm._FilterDatabase" localSheetId="9" hidden="1">tblClass_Alarm!$A$1:$G$44</definedName>
    <definedName name="_xlnm._FilterDatabase" localSheetId="13" hidden="1">tblClass_Child!$A$1:$K$395</definedName>
    <definedName name="_xlnm._FilterDatabase" localSheetId="15" hidden="1">tblClass_ChildStateValues!$A$1:$T$410</definedName>
    <definedName name="_xlnm._FilterDatabase" localSheetId="17" hidden="1">tblClass_IO!$A$1:$J$27</definedName>
    <definedName name="_xlnm._FilterDatabase" localSheetId="10" hidden="1">tblClass_Parameter!$A$1:$N$94</definedName>
    <definedName name="_xlnm._FilterDatabase" localSheetId="5" hidden="1">tblClass_Physical!$A$1:$AJ$1</definedName>
    <definedName name="_xlnm._FilterDatabase" localSheetId="7" hidden="1">tblClass_Requirement!$A$1:$G$202</definedName>
    <definedName name="_xlnm._FilterDatabase" localSheetId="14" hidden="1">tblClass_State!$A$1:$K$118</definedName>
    <definedName name="_xlnm._FilterDatabase" localSheetId="20" hidden="1">tblFile!$A$1:$B$38</definedName>
    <definedName name="_xlnm._FilterDatabase" localSheetId="3" hidden="1">tblInstance!$A$1:$AF$343</definedName>
    <definedName name="_xlnm._FilterDatabase" localSheetId="6" hidden="1">tblSafety!$A$1:$DB$56</definedName>
    <definedName name="ILCode">tblSafety!$G$6</definedName>
    <definedName name="ILEnd">tblSafety!$DB$5</definedName>
    <definedName name="ILFunction">tblSafety!$E$6</definedName>
    <definedName name="ILFunctionEnd">tblSafety!$F$6</definedName>
    <definedName name="ILModule">tblSafety!#REF!</definedName>
    <definedName name="ILName">tblSafety!$A$6</definedName>
    <definedName name="ILSource">tblSafety!$B$6</definedName>
    <definedName name="ILState">tblSafety!$D$6</definedName>
    <definedName name="ILTarget">tblSafety!$I$4</definedName>
    <definedName name="_xlnm.Print_Area" localSheetId="10">tblClass_Parameter!$A$1:$J$94</definedName>
    <definedName name="_xlnm.Print_Area" localSheetId="14">tblClass_State!$A$1:$I$118</definedName>
    <definedName name="_xlnm.Print_Area" localSheetId="3">tblInstance!$A$1:$AA$334</definedName>
    <definedName name="qryClassChildStates">qryClassChildStatesCheck!$A$1:$O$560</definedName>
    <definedName name="Z_110130AE_6B7A_400C_9087_9FE18A4EAE57_.wvu.FilterData" localSheetId="13" hidden="1">tblClass_Child!$A$1:$I$1</definedName>
    <definedName name="Z_110130AE_6B7A_400C_9087_9FE18A4EAE57_.wvu.FilterData" localSheetId="17" hidden="1">tblClass_IO!$A$1:$J$27</definedName>
    <definedName name="Z_110130AE_6B7A_400C_9087_9FE18A4EAE57_.wvu.FilterData" localSheetId="5" hidden="1">tblClass_Physical!$A$1:$AF$1</definedName>
    <definedName name="Z_110130AE_6B7A_400C_9087_9FE18A4EAE57_.wvu.FilterData" localSheetId="7" hidden="1">tblClass_Requirement!$A$1:$G$100</definedName>
    <definedName name="Z_110130AE_6B7A_400C_9087_9FE18A4EAE57_.wvu.FilterData" localSheetId="14" hidden="1">tblClass_State!$A$1:$E$53</definedName>
    <definedName name="Z_110130AE_6B7A_400C_9087_9FE18A4EAE57_.wvu.FilterData" localSheetId="3" hidden="1">tblInstance!$B$1:$J$163</definedName>
    <definedName name="Z_4E99A606_D838_4301_BC15_EBCE9268D467_.wvu.FilterData" localSheetId="13" hidden="1">tblClass_Child!$A$1:$I$1</definedName>
    <definedName name="Z_4E99A606_D838_4301_BC15_EBCE9268D467_.wvu.FilterData" localSheetId="17" hidden="1">tblClass_IO!$A$1:$J$27</definedName>
    <definedName name="Z_4E99A606_D838_4301_BC15_EBCE9268D467_.wvu.FilterData" localSheetId="5" hidden="1">tblClass_Physical!$A$1:$AF$1</definedName>
    <definedName name="Z_4E99A606_D838_4301_BC15_EBCE9268D467_.wvu.FilterData" localSheetId="7" hidden="1">tblClass_Requirement!$A$1:$G$100</definedName>
    <definedName name="Z_4E99A606_D838_4301_BC15_EBCE9268D467_.wvu.FilterData" localSheetId="14" hidden="1">tblClass_State!$A$1:$E$53</definedName>
    <definedName name="Z_4E99A606_D838_4301_BC15_EBCE9268D467_.wvu.FilterData" localSheetId="3" hidden="1">tblInstance!$B$1:$J$163</definedName>
    <definedName name="Z_54D6457F_6E57_4006_8BE4_69BD5A7E9427_.wvu.FilterData" localSheetId="13" hidden="1">tblClass_Child!$A$1:$I$1</definedName>
    <definedName name="Z_54D6457F_6E57_4006_8BE4_69BD5A7E9427_.wvu.FilterData" localSheetId="17" hidden="1">tblClass_IO!$A$1:$J$27</definedName>
    <definedName name="Z_54D6457F_6E57_4006_8BE4_69BD5A7E9427_.wvu.FilterData" localSheetId="5" hidden="1">tblClass_Physical!$A$1:$AF$1</definedName>
    <definedName name="Z_54D6457F_6E57_4006_8BE4_69BD5A7E9427_.wvu.FilterData" localSheetId="7" hidden="1">tblClass_Requirement!$A$1:$G$100</definedName>
    <definedName name="Z_54D6457F_6E57_4006_8BE4_69BD5A7E9427_.wvu.FilterData" localSheetId="14" hidden="1">tblClass_State!$A$1:$E$53</definedName>
    <definedName name="Z_54D6457F_6E57_4006_8BE4_69BD5A7E9427_.wvu.FilterData" localSheetId="3" hidden="1">tblInstance!$B$1:$J$163</definedName>
    <definedName name="Z_817BAD22_EB98_4D97_A9A3_930AC2610A1D_.wvu.FilterData" localSheetId="13" hidden="1">tblClass_Child!$A$1:$I$1</definedName>
    <definedName name="Z_817BAD22_EB98_4D97_A9A3_930AC2610A1D_.wvu.FilterData" localSheetId="17" hidden="1">tblClass_IO!$A$1:$J$27</definedName>
    <definedName name="Z_817BAD22_EB98_4D97_A9A3_930AC2610A1D_.wvu.FilterData" localSheetId="5" hidden="1">tblClass_Physical!$A$1:$AF$1</definedName>
    <definedName name="Z_817BAD22_EB98_4D97_A9A3_930AC2610A1D_.wvu.FilterData" localSheetId="7" hidden="1">tblClass_Requirement!$A$1:$G$100</definedName>
    <definedName name="Z_817BAD22_EB98_4D97_A9A3_930AC2610A1D_.wvu.FilterData" localSheetId="14" hidden="1">tblClass_State!$A$1:$E$53</definedName>
    <definedName name="Z_817BAD22_EB98_4D97_A9A3_930AC2610A1D_.wvu.FilterData" localSheetId="3" hidden="1">tblInstance!$B$1:$J$163</definedName>
  </definedNames>
  <calcPr calcId="162913"/>
  <customWorkbookViews>
    <customWorkbookView name="Gerardo Balaoro - Personal View" guid="{4E99A606-D838-4301-BC15-EBCE9268D467}" mergeInterval="0" personalView="1" maximized="1" xWindow="-8" yWindow="-8" windowWidth="1382" windowHeight="744" tabRatio="744" activeSheetId="31"/>
    <customWorkbookView name="David Paspa - Personal View" guid="{110130AE-6B7A-400C-9087-9FE18A4EAE57}" mergeInterval="0" personalView="1" maximized="1" xWindow="-8" yWindow="-8" windowWidth="1936" windowHeight="938" tabRatio="699" activeSheetId="23"/>
    <customWorkbookView name="Alfred Chai - Personal View" guid="{54D6457F-6E57-4006-8BE4-69BD5A7E9427}" mergeInterval="0" personalView="1" maximized="1" xWindow="-8" yWindow="-8" windowWidth="1936" windowHeight="1056" tabRatio="744" activeSheetId="4" showComments="commIndAndComment"/>
    <customWorkbookView name="Rodolfo Jr. Hibaya - Personal View" guid="{817BAD22-EB98-4D97-A9A3-930AC2610A1D}" mergeInterval="0" personalView="1" maximized="1" xWindow="1358" yWindow="-8" windowWidth="1040" windowHeight="784" tabRatio="699" activeSheetId="4"/>
  </customWorkbookViews>
  <fileRecoveryPr autoRecover="0"/>
</workbook>
</file>

<file path=xl/calcChain.xml><?xml version="1.0" encoding="utf-8"?>
<calcChain xmlns="http://schemas.openxmlformats.org/spreadsheetml/2006/main">
  <c r="H234" i="43" l="1"/>
  <c r="R234" i="43"/>
  <c r="S234" i="43"/>
  <c r="T234" i="43"/>
  <c r="H238" i="43"/>
  <c r="R238" i="43"/>
  <c r="S238" i="43"/>
  <c r="T238" i="43"/>
  <c r="H233" i="43"/>
  <c r="R233" i="43"/>
  <c r="S233" i="43"/>
  <c r="T233" i="43"/>
  <c r="H118" i="35" l="1"/>
  <c r="H117" i="35"/>
  <c r="H116" i="35"/>
  <c r="H115" i="35"/>
  <c r="H114" i="35"/>
  <c r="H113" i="35"/>
  <c r="H112" i="35"/>
  <c r="H111" i="35"/>
  <c r="H110" i="35"/>
  <c r="H109" i="35"/>
  <c r="H108" i="35"/>
  <c r="H107" i="35"/>
  <c r="H106" i="35"/>
  <c r="H105" i="35"/>
  <c r="H104" i="35"/>
  <c r="H103" i="35"/>
  <c r="H102" i="35"/>
  <c r="H101" i="35"/>
  <c r="H100" i="35"/>
  <c r="H99" i="35"/>
  <c r="H98" i="35"/>
  <c r="H97" i="35"/>
  <c r="H96" i="35"/>
  <c r="H95" i="35"/>
  <c r="H94" i="35"/>
  <c r="H93" i="35"/>
  <c r="H92" i="35"/>
  <c r="H91" i="35"/>
  <c r="H90" i="35"/>
  <c r="H89" i="35"/>
  <c r="H88" i="35"/>
  <c r="H87" i="35"/>
  <c r="H86" i="35"/>
  <c r="H85" i="35"/>
  <c r="H84"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3" i="35"/>
  <c r="H2" i="35"/>
  <c r="K95" i="37"/>
  <c r="H95" i="37"/>
  <c r="F95" i="37"/>
  <c r="C95" i="37"/>
  <c r="K94" i="37"/>
  <c r="H94" i="37"/>
  <c r="F94" i="37"/>
  <c r="C94" i="37"/>
  <c r="S409" i="43" l="1"/>
  <c r="T409" i="43" s="1"/>
  <c r="H409" i="43"/>
  <c r="S408" i="43"/>
  <c r="T408" i="43" s="1"/>
  <c r="H408" i="43"/>
  <c r="S410" i="43"/>
  <c r="T410" i="43" s="1"/>
  <c r="H410" i="43"/>
  <c r="S402" i="43"/>
  <c r="T402" i="43" s="1"/>
  <c r="H402" i="43"/>
  <c r="S396" i="43"/>
  <c r="T396" i="43" s="1"/>
  <c r="H396" i="43"/>
  <c r="S395" i="43"/>
  <c r="T395" i="43" s="1"/>
  <c r="H395" i="43"/>
  <c r="S397" i="43"/>
  <c r="T397" i="43" s="1"/>
  <c r="H397" i="43"/>
  <c r="S389" i="43"/>
  <c r="T389" i="43" s="1"/>
  <c r="H389" i="43"/>
  <c r="S383" i="43"/>
  <c r="T383" i="43" s="1"/>
  <c r="H383" i="43"/>
  <c r="S382" i="43"/>
  <c r="T382" i="43" s="1"/>
  <c r="H382" i="43"/>
  <c r="S384" i="43"/>
  <c r="T384" i="43" s="1"/>
  <c r="H384" i="43"/>
  <c r="S376" i="43"/>
  <c r="T376" i="43" s="1"/>
  <c r="H376" i="43"/>
  <c r="S370" i="43"/>
  <c r="T370" i="43" s="1"/>
  <c r="H370" i="43"/>
  <c r="S369" i="43"/>
  <c r="T369" i="43" s="1"/>
  <c r="H369" i="43"/>
  <c r="S371" i="43"/>
  <c r="T371" i="43" s="1"/>
  <c r="H371" i="43"/>
  <c r="S363" i="43"/>
  <c r="T363" i="43" s="1"/>
  <c r="H363" i="43"/>
  <c r="S357" i="43"/>
  <c r="T357" i="43" s="1"/>
  <c r="H357" i="43"/>
  <c r="S356" i="43"/>
  <c r="T356" i="43" s="1"/>
  <c r="H356" i="43"/>
  <c r="S358" i="43"/>
  <c r="T358" i="43" s="1"/>
  <c r="H358" i="43"/>
  <c r="S350" i="43"/>
  <c r="T350" i="43" s="1"/>
  <c r="H350" i="43"/>
  <c r="S252" i="43"/>
  <c r="T252" i="43" s="1"/>
  <c r="H252" i="43"/>
  <c r="S256" i="43"/>
  <c r="H256" i="43"/>
  <c r="S259" i="43"/>
  <c r="H259" i="43"/>
  <c r="S257" i="43"/>
  <c r="H257" i="43"/>
  <c r="S258" i="43"/>
  <c r="H258" i="43"/>
  <c r="S273" i="43"/>
  <c r="H273" i="43"/>
  <c r="S276" i="43"/>
  <c r="H276" i="43"/>
  <c r="S274" i="43"/>
  <c r="H274" i="43"/>
  <c r="S275" i="43"/>
  <c r="H275" i="43"/>
  <c r="S290" i="43"/>
  <c r="H290" i="43"/>
  <c r="S293" i="43"/>
  <c r="H293" i="43"/>
  <c r="S291" i="43"/>
  <c r="H291" i="43"/>
  <c r="S292" i="43"/>
  <c r="H292" i="43"/>
  <c r="S269" i="43"/>
  <c r="T269" i="43" s="1"/>
  <c r="H269" i="43"/>
  <c r="S286" i="43"/>
  <c r="T286" i="43" s="1"/>
  <c r="H286" i="43"/>
  <c r="S303" i="43"/>
  <c r="T303" i="43" s="1"/>
  <c r="H303" i="43"/>
  <c r="S337" i="43"/>
  <c r="T337" i="43" s="1"/>
  <c r="H337" i="43"/>
  <c r="S341" i="43"/>
  <c r="H341" i="43"/>
  <c r="S344" i="43"/>
  <c r="H344" i="43"/>
  <c r="S342" i="43"/>
  <c r="H342" i="43"/>
  <c r="S343" i="43"/>
  <c r="H343" i="43"/>
  <c r="S307" i="43"/>
  <c r="H307" i="43"/>
  <c r="S310" i="43"/>
  <c r="H310" i="43"/>
  <c r="S308" i="43"/>
  <c r="H308" i="43"/>
  <c r="S309" i="43"/>
  <c r="H309" i="43"/>
  <c r="S345" i="43"/>
  <c r="H345" i="43"/>
  <c r="S334" i="43"/>
  <c r="T334" i="43" s="1"/>
  <c r="H334" i="43"/>
  <c r="S333" i="43"/>
  <c r="T333" i="43" s="1"/>
  <c r="H333" i="43"/>
  <c r="S340" i="43"/>
  <c r="T340" i="43" s="1"/>
  <c r="H340" i="43"/>
  <c r="S335" i="43"/>
  <c r="T335" i="43" s="1"/>
  <c r="H335" i="43"/>
  <c r="S336" i="43"/>
  <c r="T336" i="43" s="1"/>
  <c r="H336" i="43"/>
  <c r="S260" i="43"/>
  <c r="H260" i="43"/>
  <c r="S249" i="43"/>
  <c r="T249" i="43" s="1"/>
  <c r="H249" i="43"/>
  <c r="S248" i="43"/>
  <c r="T248" i="43" s="1"/>
  <c r="H248" i="43"/>
  <c r="S255" i="43"/>
  <c r="T255" i="43" s="1"/>
  <c r="H255" i="43"/>
  <c r="S250" i="43"/>
  <c r="T250" i="43" s="1"/>
  <c r="H250" i="43"/>
  <c r="S251" i="43"/>
  <c r="T251" i="43" s="1"/>
  <c r="H251" i="43"/>
  <c r="S277" i="43"/>
  <c r="H277" i="43"/>
  <c r="S266" i="43"/>
  <c r="T266" i="43" s="1"/>
  <c r="H266" i="43"/>
  <c r="S265" i="43"/>
  <c r="T265" i="43" s="1"/>
  <c r="H265" i="43"/>
  <c r="S272" i="43"/>
  <c r="T272" i="43" s="1"/>
  <c r="H272" i="43"/>
  <c r="S267" i="43"/>
  <c r="T267" i="43" s="1"/>
  <c r="H267" i="43"/>
  <c r="S268" i="43"/>
  <c r="T268" i="43" s="1"/>
  <c r="H268" i="43"/>
  <c r="S294" i="43"/>
  <c r="H294" i="43"/>
  <c r="S283" i="43"/>
  <c r="T283" i="43" s="1"/>
  <c r="H283" i="43"/>
  <c r="S282" i="43"/>
  <c r="T282" i="43" s="1"/>
  <c r="H282" i="43"/>
  <c r="S289" i="43"/>
  <c r="T289" i="43" s="1"/>
  <c r="H289" i="43"/>
  <c r="S284" i="43"/>
  <c r="T284" i="43" s="1"/>
  <c r="H284" i="43"/>
  <c r="S285" i="43"/>
  <c r="T285" i="43" s="1"/>
  <c r="H285" i="43"/>
  <c r="S311" i="43"/>
  <c r="H311" i="43"/>
  <c r="S300" i="43"/>
  <c r="T300" i="43" s="1"/>
  <c r="H300" i="43"/>
  <c r="S299" i="43"/>
  <c r="T299" i="43" s="1"/>
  <c r="H299" i="43"/>
  <c r="S306" i="43"/>
  <c r="T306" i="43" s="1"/>
  <c r="H306" i="43"/>
  <c r="S301" i="43"/>
  <c r="T301" i="43" s="1"/>
  <c r="H301" i="43"/>
  <c r="S302" i="43"/>
  <c r="T302" i="43" s="1"/>
  <c r="H302" i="43"/>
  <c r="H319" i="43"/>
  <c r="S319" i="43"/>
  <c r="T319" i="43"/>
  <c r="H318" i="43"/>
  <c r="S318" i="43"/>
  <c r="T318" i="43"/>
  <c r="H323" i="43"/>
  <c r="S323" i="43"/>
  <c r="T323" i="43"/>
  <c r="H316" i="43"/>
  <c r="S316" i="43"/>
  <c r="T316" i="43"/>
  <c r="H317" i="43"/>
  <c r="S317" i="43"/>
  <c r="T317" i="43"/>
  <c r="H328" i="43"/>
  <c r="S328" i="43"/>
  <c r="S324" i="43"/>
  <c r="H324" i="43"/>
  <c r="S327" i="43"/>
  <c r="H327" i="43"/>
  <c r="S325" i="43"/>
  <c r="H325" i="43"/>
  <c r="S326" i="43"/>
  <c r="H326" i="43"/>
  <c r="S320" i="43"/>
  <c r="T320" i="43" s="1"/>
  <c r="H320" i="43"/>
  <c r="B560" i="57"/>
  <c r="B559" i="57"/>
  <c r="B558" i="57"/>
  <c r="B557" i="57"/>
  <c r="B556" i="57"/>
  <c r="B555" i="57"/>
  <c r="B554" i="57"/>
  <c r="B553" i="57"/>
  <c r="B552" i="57"/>
  <c r="B551" i="57"/>
  <c r="B473" i="57"/>
  <c r="B472" i="57"/>
  <c r="B471" i="57"/>
  <c r="B470" i="57"/>
  <c r="B469" i="57"/>
  <c r="B468" i="57"/>
  <c r="B467" i="57"/>
  <c r="B466" i="57"/>
  <c r="B465" i="57"/>
  <c r="B464" i="57"/>
  <c r="B463" i="57"/>
  <c r="B462" i="57"/>
  <c r="B461" i="57"/>
  <c r="B460" i="57"/>
  <c r="B459" i="57"/>
  <c r="B458" i="57"/>
  <c r="B457" i="57"/>
  <c r="B456" i="57"/>
  <c r="B455" i="57"/>
  <c r="B454" i="57"/>
  <c r="B453" i="57"/>
  <c r="B452" i="57"/>
  <c r="B451" i="57"/>
  <c r="B450" i="57"/>
  <c r="B449" i="57"/>
  <c r="B448" i="57"/>
  <c r="B447" i="57"/>
  <c r="B446" i="57"/>
  <c r="B445" i="57"/>
  <c r="B444" i="57"/>
  <c r="B443" i="57"/>
  <c r="B442" i="57"/>
  <c r="B441" i="57"/>
  <c r="B440" i="57"/>
  <c r="B439" i="57"/>
  <c r="B438" i="57"/>
  <c r="B437" i="57"/>
  <c r="B436" i="57"/>
  <c r="B435" i="57"/>
  <c r="B434" i="57"/>
  <c r="B433" i="57"/>
  <c r="B432" i="57"/>
  <c r="B431" i="57"/>
  <c r="B430" i="57"/>
  <c r="B429" i="57"/>
  <c r="B428" i="57"/>
  <c r="B427" i="57"/>
  <c r="B426" i="57"/>
  <c r="B425" i="57"/>
  <c r="B424" i="57"/>
  <c r="B423" i="57"/>
  <c r="B422" i="57"/>
  <c r="B421" i="57"/>
  <c r="B420" i="57"/>
  <c r="B419" i="57"/>
  <c r="B418" i="57"/>
  <c r="B417" i="57"/>
  <c r="B416" i="57"/>
  <c r="B415" i="57"/>
  <c r="B414" i="57"/>
  <c r="B277" i="57"/>
  <c r="B276" i="57"/>
  <c r="B275" i="57"/>
  <c r="B274" i="57"/>
  <c r="B273" i="57"/>
  <c r="B272" i="57"/>
  <c r="B271" i="57"/>
  <c r="B270" i="57"/>
  <c r="B269" i="57"/>
  <c r="B268" i="57"/>
  <c r="B267" i="57"/>
  <c r="B266" i="57"/>
  <c r="B265" i="57"/>
  <c r="B264" i="57"/>
  <c r="B263" i="57"/>
  <c r="B262" i="57"/>
  <c r="B261" i="57"/>
  <c r="B260" i="57"/>
  <c r="B259" i="57"/>
  <c r="B258" i="57"/>
  <c r="B257" i="57"/>
  <c r="B256" i="57"/>
  <c r="B255" i="57"/>
  <c r="B3" i="57"/>
  <c r="B2" i="57"/>
  <c r="S404" i="43"/>
  <c r="T404" i="43" s="1"/>
  <c r="S398" i="43"/>
  <c r="T398" i="43" s="1"/>
  <c r="S407" i="43"/>
  <c r="T407" i="43" s="1"/>
  <c r="S400" i="43"/>
  <c r="T400" i="43" s="1"/>
  <c r="S406" i="43"/>
  <c r="T406" i="43" s="1"/>
  <c r="S401" i="43"/>
  <c r="T401" i="43" s="1"/>
  <c r="S399" i="43"/>
  <c r="T399" i="43" s="1"/>
  <c r="S403" i="43"/>
  <c r="T403" i="43" s="1"/>
  <c r="S405" i="43"/>
  <c r="T405" i="43" s="1"/>
  <c r="S385" i="43"/>
  <c r="T385" i="43" s="1"/>
  <c r="S388" i="43"/>
  <c r="T388" i="43" s="1"/>
  <c r="S386" i="43"/>
  <c r="T386" i="43" s="1"/>
  <c r="S390" i="43"/>
  <c r="T390" i="43" s="1"/>
  <c r="S394" i="43"/>
  <c r="T394" i="43" s="1"/>
  <c r="S393" i="43"/>
  <c r="T393" i="43" s="1"/>
  <c r="S392" i="43"/>
  <c r="T392" i="43" s="1"/>
  <c r="S387" i="43"/>
  <c r="T387" i="43" s="1"/>
  <c r="S391" i="43"/>
  <c r="T391" i="43" s="1"/>
  <c r="S372" i="43"/>
  <c r="T372" i="43" s="1"/>
  <c r="S378" i="43"/>
  <c r="T378" i="43" s="1"/>
  <c r="S373" i="43"/>
  <c r="T373" i="43" s="1"/>
  <c r="S377" i="43"/>
  <c r="T377" i="43" s="1"/>
  <c r="S379" i="43"/>
  <c r="T379" i="43" s="1"/>
  <c r="S380" i="43"/>
  <c r="T380" i="43" s="1"/>
  <c r="S381" i="43"/>
  <c r="T381" i="43" s="1"/>
  <c r="S374" i="43"/>
  <c r="T374" i="43" s="1"/>
  <c r="S375" i="43"/>
  <c r="T375" i="43" s="1"/>
  <c r="S360" i="43"/>
  <c r="T360" i="43" s="1"/>
  <c r="S364" i="43"/>
  <c r="T364" i="43" s="1"/>
  <c r="S362" i="43"/>
  <c r="T362" i="43" s="1"/>
  <c r="S361" i="43"/>
  <c r="T361" i="43" s="1"/>
  <c r="S368" i="43"/>
  <c r="T368" i="43" s="1"/>
  <c r="S367" i="43"/>
  <c r="T367" i="43" s="1"/>
  <c r="S366" i="43"/>
  <c r="T366" i="43" s="1"/>
  <c r="S365" i="43"/>
  <c r="T365" i="43" s="1"/>
  <c r="S359" i="43"/>
  <c r="T359" i="43" s="1"/>
  <c r="S354" i="43"/>
  <c r="T354" i="43" s="1"/>
  <c r="S355" i="43"/>
  <c r="T355" i="43" s="1"/>
  <c r="S352" i="43"/>
  <c r="T352" i="43" s="1"/>
  <c r="S348" i="43"/>
  <c r="T348" i="43" s="1"/>
  <c r="S349" i="43"/>
  <c r="T349" i="43" s="1"/>
  <c r="S351" i="43"/>
  <c r="T351" i="43" s="1"/>
  <c r="S353" i="43"/>
  <c r="T353" i="43" s="1"/>
  <c r="S347" i="43"/>
  <c r="T347" i="43" s="1"/>
  <c r="S346" i="43"/>
  <c r="T346" i="43" s="1"/>
  <c r="S243" i="43"/>
  <c r="T243" i="43" s="1"/>
  <c r="S242" i="43"/>
  <c r="T242" i="43" s="1"/>
  <c r="S239" i="43"/>
  <c r="T239" i="43" s="1"/>
  <c r="S237" i="43"/>
  <c r="T237" i="43" s="1"/>
  <c r="S236" i="43"/>
  <c r="T236" i="43" s="1"/>
  <c r="S241" i="43"/>
  <c r="T241" i="43" s="1"/>
  <c r="S240" i="43"/>
  <c r="T240" i="43" s="1"/>
  <c r="S235" i="43"/>
  <c r="T235" i="43" s="1"/>
  <c r="S232" i="43"/>
  <c r="T232" i="43" s="1"/>
  <c r="S330" i="43"/>
  <c r="T330" i="43" s="1"/>
  <c r="S331" i="43"/>
  <c r="T331" i="43" s="1"/>
  <c r="S329" i="43"/>
  <c r="T329" i="43" s="1"/>
  <c r="S338" i="43"/>
  <c r="T338" i="43" s="1"/>
  <c r="S339" i="43"/>
  <c r="T339" i="43" s="1"/>
  <c r="S332" i="43"/>
  <c r="T332" i="43" s="1"/>
  <c r="S315" i="43"/>
  <c r="T315" i="43" s="1"/>
  <c r="S314" i="43"/>
  <c r="T314" i="43" s="1"/>
  <c r="S313" i="43"/>
  <c r="T313" i="43" s="1"/>
  <c r="S312" i="43"/>
  <c r="T312" i="43" s="1"/>
  <c r="S321" i="43"/>
  <c r="T321" i="43" s="1"/>
  <c r="S322" i="43"/>
  <c r="T322" i="43" s="1"/>
  <c r="S304" i="43"/>
  <c r="T304" i="43" s="1"/>
  <c r="S297" i="43"/>
  <c r="T297" i="43" s="1"/>
  <c r="S296" i="43"/>
  <c r="T296" i="43" s="1"/>
  <c r="S298" i="43"/>
  <c r="T298" i="43" s="1"/>
  <c r="S305" i="43"/>
  <c r="T305" i="43" s="1"/>
  <c r="S295" i="43"/>
  <c r="T295" i="43" s="1"/>
  <c r="S280" i="43"/>
  <c r="T280" i="43" s="1"/>
  <c r="S288" i="43"/>
  <c r="T288" i="43" s="1"/>
  <c r="S279" i="43"/>
  <c r="S287" i="43"/>
  <c r="T287" i="43" s="1"/>
  <c r="S281" i="43"/>
  <c r="T281" i="43" s="1"/>
  <c r="S278" i="43"/>
  <c r="T278" i="43" s="1"/>
  <c r="S263" i="43"/>
  <c r="T263" i="43" s="1"/>
  <c r="S271" i="43"/>
  <c r="T271" i="43" s="1"/>
  <c r="S262" i="43"/>
  <c r="T262" i="43" s="1"/>
  <c r="S270" i="43"/>
  <c r="T270" i="43" s="1"/>
  <c r="S264" i="43"/>
  <c r="T264" i="43" s="1"/>
  <c r="S261" i="43"/>
  <c r="T261" i="43" s="1"/>
  <c r="S254" i="43"/>
  <c r="T254" i="43" s="1"/>
  <c r="S244" i="43"/>
  <c r="T244" i="43" s="1"/>
  <c r="S247" i="43"/>
  <c r="T247" i="43" s="1"/>
  <c r="S245" i="43"/>
  <c r="T245" i="43" s="1"/>
  <c r="S246" i="43"/>
  <c r="T246" i="43" s="1"/>
  <c r="S253" i="43"/>
  <c r="T253" i="43" s="1"/>
  <c r="S227" i="43"/>
  <c r="T227" i="43" s="1"/>
  <c r="S226" i="43"/>
  <c r="T226" i="43" s="1"/>
  <c r="S224" i="43"/>
  <c r="T224" i="43" s="1"/>
  <c r="S225" i="43"/>
  <c r="T225" i="43" s="1"/>
  <c r="S228" i="43"/>
  <c r="T228" i="43" s="1"/>
  <c r="S229" i="43"/>
  <c r="T229" i="43" s="1"/>
  <c r="S230" i="43"/>
  <c r="T230" i="43" s="1"/>
  <c r="S231" i="43"/>
  <c r="T231" i="43" s="1"/>
  <c r="S216" i="43"/>
  <c r="T216" i="43" s="1"/>
  <c r="S218" i="43"/>
  <c r="T218" i="43" s="1"/>
  <c r="S219" i="43"/>
  <c r="T219" i="43" s="1"/>
  <c r="S217" i="43"/>
  <c r="T217" i="43" s="1"/>
  <c r="S212" i="43"/>
  <c r="T212" i="43" s="1"/>
  <c r="S214" i="43"/>
  <c r="T214" i="43" s="1"/>
  <c r="S215" i="43"/>
  <c r="T215" i="43" s="1"/>
  <c r="S213" i="43"/>
  <c r="T213" i="43" s="1"/>
  <c r="S222" i="43"/>
  <c r="T222" i="43" s="1"/>
  <c r="S223" i="43"/>
  <c r="T223" i="43" s="1"/>
  <c r="S220" i="43"/>
  <c r="T220" i="43" s="1"/>
  <c r="S221" i="43"/>
  <c r="T221" i="43" s="1"/>
  <c r="S211" i="43"/>
  <c r="T211" i="43" s="1"/>
  <c r="S210" i="43"/>
  <c r="T210" i="43" s="1"/>
  <c r="S209" i="43"/>
  <c r="T209" i="43" s="1"/>
  <c r="S208" i="43"/>
  <c r="T208" i="43" s="1"/>
  <c r="S207" i="43"/>
  <c r="T207" i="43" s="1"/>
  <c r="S204" i="43"/>
  <c r="T204" i="43" s="1"/>
  <c r="S205" i="43"/>
  <c r="T205" i="43" s="1"/>
  <c r="S206" i="43"/>
  <c r="T206" i="43" s="1"/>
  <c r="S201" i="43"/>
  <c r="T201" i="43" s="1"/>
  <c r="S202" i="43"/>
  <c r="T202" i="43" s="1"/>
  <c r="S203" i="43"/>
  <c r="T203" i="43" s="1"/>
  <c r="S200" i="43"/>
  <c r="T200" i="43" s="1"/>
  <c r="S198" i="43"/>
  <c r="T198" i="43" s="1"/>
  <c r="S199" i="43"/>
  <c r="T199" i="43" s="1"/>
  <c r="S197" i="43"/>
  <c r="T197" i="43" s="1"/>
  <c r="S196" i="43"/>
  <c r="T196" i="43" s="1"/>
  <c r="S195" i="43"/>
  <c r="T195" i="43" s="1"/>
  <c r="S194" i="43"/>
  <c r="T194" i="43" s="1"/>
  <c r="S193" i="43"/>
  <c r="T193" i="43" s="1"/>
  <c r="S192" i="43"/>
  <c r="T192" i="43" s="1"/>
  <c r="S191" i="43"/>
  <c r="T191" i="43" s="1"/>
  <c r="S190" i="43"/>
  <c r="T190" i="43" s="1"/>
  <c r="S181" i="43"/>
  <c r="T181" i="43" s="1"/>
  <c r="S180" i="43"/>
  <c r="T180" i="43" s="1"/>
  <c r="S179" i="43"/>
  <c r="T179" i="43" s="1"/>
  <c r="S178" i="43"/>
  <c r="T178" i="43" s="1"/>
  <c r="S177" i="43"/>
  <c r="T177" i="43" s="1"/>
  <c r="S176" i="43"/>
  <c r="T176" i="43" s="1"/>
  <c r="S175" i="43"/>
  <c r="T175" i="43" s="1"/>
  <c r="S174" i="43"/>
  <c r="T174" i="43" s="1"/>
  <c r="S189" i="43"/>
  <c r="T189" i="43" s="1"/>
  <c r="S188" i="43"/>
  <c r="T188" i="43" s="1"/>
  <c r="S187" i="43"/>
  <c r="T187" i="43" s="1"/>
  <c r="S186" i="43"/>
  <c r="T186" i="43" s="1"/>
  <c r="S185" i="43"/>
  <c r="T185" i="43" s="1"/>
  <c r="S184" i="43"/>
  <c r="T184" i="43" s="1"/>
  <c r="S183" i="43"/>
  <c r="T183" i="43" s="1"/>
  <c r="S182" i="43"/>
  <c r="T182" i="43" s="1"/>
  <c r="S173" i="43"/>
  <c r="T173" i="43" s="1"/>
  <c r="S172" i="43"/>
  <c r="T172" i="43" s="1"/>
  <c r="S171" i="43"/>
  <c r="T171" i="43" s="1"/>
  <c r="S170" i="43"/>
  <c r="T170" i="43" s="1"/>
  <c r="S169" i="43"/>
  <c r="T169" i="43" s="1"/>
  <c r="S168" i="43"/>
  <c r="T168" i="43" s="1"/>
  <c r="S167" i="43"/>
  <c r="T167" i="43" s="1"/>
  <c r="S166" i="43"/>
  <c r="T166" i="43" s="1"/>
  <c r="S165" i="43"/>
  <c r="T165" i="43" s="1"/>
  <c r="S164" i="43"/>
  <c r="T164" i="43" s="1"/>
  <c r="S163" i="43"/>
  <c r="T163" i="43" s="1"/>
  <c r="S162" i="43"/>
  <c r="T162" i="43" s="1"/>
  <c r="S161" i="43"/>
  <c r="T161" i="43" s="1"/>
  <c r="S160" i="43"/>
  <c r="T160" i="43" s="1"/>
  <c r="S159" i="43"/>
  <c r="T159" i="43" s="1"/>
  <c r="S158" i="43"/>
  <c r="T158" i="43" s="1"/>
  <c r="S157" i="43"/>
  <c r="T157" i="43" s="1"/>
  <c r="S156" i="43"/>
  <c r="T156" i="43" s="1"/>
  <c r="S155" i="43"/>
  <c r="T155" i="43" s="1"/>
  <c r="S154" i="43"/>
  <c r="T154" i="43" s="1"/>
  <c r="S153" i="43"/>
  <c r="T153" i="43" s="1"/>
  <c r="S152" i="43"/>
  <c r="T152" i="43" s="1"/>
  <c r="S151" i="43"/>
  <c r="T151" i="43" s="1"/>
  <c r="S150" i="43"/>
  <c r="T150" i="43" s="1"/>
  <c r="S149" i="43"/>
  <c r="T149" i="43" s="1"/>
  <c r="S148" i="43"/>
  <c r="T148" i="43" s="1"/>
  <c r="S147" i="43"/>
  <c r="T147" i="43" s="1"/>
  <c r="S146" i="43"/>
  <c r="T146" i="43" s="1"/>
  <c r="S145" i="43"/>
  <c r="T145" i="43" s="1"/>
  <c r="S144" i="43"/>
  <c r="T144" i="43" s="1"/>
  <c r="S143" i="43"/>
  <c r="T143" i="43" s="1"/>
  <c r="S142" i="43"/>
  <c r="T142" i="43" s="1"/>
  <c r="S138" i="43"/>
  <c r="T138" i="43" s="1"/>
  <c r="S139" i="43"/>
  <c r="T139" i="43" s="1"/>
  <c r="S141" i="43"/>
  <c r="T141" i="43" s="1"/>
  <c r="S140" i="43"/>
  <c r="T140" i="43" s="1"/>
  <c r="S136" i="43"/>
  <c r="T136" i="43" s="1"/>
  <c r="S137" i="43"/>
  <c r="T137" i="43" s="1"/>
  <c r="S134" i="43"/>
  <c r="T134" i="43" s="1"/>
  <c r="S135" i="43"/>
  <c r="T135" i="43" s="1"/>
  <c r="S129" i="43"/>
  <c r="T129" i="43" s="1"/>
  <c r="S128" i="43"/>
  <c r="T128" i="43" s="1"/>
  <c r="S126" i="43"/>
  <c r="T126" i="43" s="1"/>
  <c r="S127" i="43"/>
  <c r="T127" i="43" s="1"/>
  <c r="S132" i="43"/>
  <c r="T132" i="43" s="1"/>
  <c r="S130" i="43"/>
  <c r="T130" i="43" s="1"/>
  <c r="S133" i="43"/>
  <c r="T133" i="43" s="1"/>
  <c r="S131" i="43"/>
  <c r="T131" i="43" s="1"/>
  <c r="S123" i="43"/>
  <c r="T123" i="43" s="1"/>
  <c r="S124" i="43"/>
  <c r="T124" i="43" s="1"/>
  <c r="S122" i="43"/>
  <c r="T122" i="43" s="1"/>
  <c r="S125" i="43"/>
  <c r="T125" i="43" s="1"/>
  <c r="S118" i="43"/>
  <c r="T118" i="43" s="1"/>
  <c r="S120" i="43"/>
  <c r="T120" i="43" s="1"/>
  <c r="S119" i="43"/>
  <c r="T119" i="43" s="1"/>
  <c r="S121" i="43"/>
  <c r="T121" i="43" s="1"/>
  <c r="S115" i="43"/>
  <c r="T115" i="43" s="1"/>
  <c r="S114" i="43"/>
  <c r="T114" i="43" s="1"/>
  <c r="S117" i="43"/>
  <c r="T117" i="43" s="1"/>
  <c r="S116" i="43"/>
  <c r="T116" i="43" s="1"/>
  <c r="S107" i="43"/>
  <c r="T107" i="43" s="1"/>
  <c r="S108" i="43"/>
  <c r="T108" i="43" s="1"/>
  <c r="S109" i="43"/>
  <c r="T109" i="43" s="1"/>
  <c r="S106" i="43"/>
  <c r="T106" i="43" s="1"/>
  <c r="S111" i="43"/>
  <c r="T111" i="43" s="1"/>
  <c r="S112" i="43"/>
  <c r="T112" i="43" s="1"/>
  <c r="S113" i="43"/>
  <c r="T113" i="43" s="1"/>
  <c r="S110" i="43"/>
  <c r="T110" i="43" s="1"/>
  <c r="S102" i="43"/>
  <c r="T102" i="43" s="1"/>
  <c r="S103" i="43"/>
  <c r="T103" i="43" s="1"/>
  <c r="S104" i="43"/>
  <c r="T104" i="43" s="1"/>
  <c r="S105" i="43"/>
  <c r="T105" i="43" s="1"/>
  <c r="S100" i="43"/>
  <c r="T100" i="43" s="1"/>
  <c r="S99" i="43"/>
  <c r="T99" i="43" s="1"/>
  <c r="S101" i="43"/>
  <c r="T101" i="43" s="1"/>
  <c r="S96" i="43"/>
  <c r="T96" i="43" s="1"/>
  <c r="S97" i="43"/>
  <c r="T97" i="43" s="1"/>
  <c r="S95" i="43"/>
  <c r="T95" i="43" s="1"/>
  <c r="S98" i="43"/>
  <c r="T98" i="43" s="1"/>
  <c r="S89" i="43"/>
  <c r="T89" i="43" s="1"/>
  <c r="S92" i="43"/>
  <c r="T92" i="43" s="1"/>
  <c r="S94" i="43"/>
  <c r="T94" i="43" s="1"/>
  <c r="S93" i="43"/>
  <c r="T93" i="43" s="1"/>
  <c r="S88" i="43"/>
  <c r="T88" i="43" s="1"/>
  <c r="S91" i="43"/>
  <c r="T91" i="43" s="1"/>
  <c r="S90" i="43"/>
  <c r="T90" i="43" s="1"/>
  <c r="S83" i="43"/>
  <c r="T83" i="43" s="1"/>
  <c r="S82" i="43"/>
  <c r="T82" i="43" s="1"/>
  <c r="S86" i="43"/>
  <c r="T86" i="43" s="1"/>
  <c r="S84" i="43"/>
  <c r="T84" i="43" s="1"/>
  <c r="S85" i="43"/>
  <c r="T85" i="43" s="1"/>
  <c r="S87" i="43"/>
  <c r="T87" i="43" s="1"/>
  <c r="S81" i="43"/>
  <c r="T81" i="43" s="1"/>
  <c r="S80" i="43"/>
  <c r="T80" i="43" s="1"/>
  <c r="S78" i="43"/>
  <c r="T78" i="43" s="1"/>
  <c r="S79" i="43"/>
  <c r="T79" i="43" s="1"/>
  <c r="S77" i="43"/>
  <c r="T77" i="43" s="1"/>
  <c r="S76" i="43"/>
  <c r="T76" i="43" s="1"/>
  <c r="S73" i="43"/>
  <c r="T73" i="43" s="1"/>
  <c r="S74" i="43"/>
  <c r="T74" i="43" s="1"/>
  <c r="S75" i="43"/>
  <c r="T75" i="43" s="1"/>
  <c r="S72" i="43"/>
  <c r="T72" i="43" s="1"/>
  <c r="S70" i="43"/>
  <c r="T70" i="43" s="1"/>
  <c r="S69" i="43"/>
  <c r="T69" i="43" s="1"/>
  <c r="S71" i="43"/>
  <c r="T71" i="43" s="1"/>
  <c r="S68" i="43"/>
  <c r="T68" i="43" s="1"/>
  <c r="S67" i="43"/>
  <c r="T67" i="43" s="1"/>
  <c r="S66" i="43"/>
  <c r="T66" i="43" s="1"/>
  <c r="S59" i="43"/>
  <c r="T59" i="43" s="1"/>
  <c r="S60" i="43"/>
  <c r="T60" i="43" s="1"/>
  <c r="S62" i="43"/>
  <c r="T62" i="43" s="1"/>
  <c r="S63" i="43"/>
  <c r="T63" i="43" s="1"/>
  <c r="S61" i="43"/>
  <c r="T61" i="43" s="1"/>
  <c r="S64" i="43"/>
  <c r="T64" i="43" s="1"/>
  <c r="S65" i="43"/>
  <c r="T65" i="43" s="1"/>
  <c r="S57" i="43"/>
  <c r="T57" i="43" s="1"/>
  <c r="S52" i="43"/>
  <c r="T52" i="43" s="1"/>
  <c r="S55" i="43"/>
  <c r="T55" i="43" s="1"/>
  <c r="S58" i="43"/>
  <c r="T58" i="43" s="1"/>
  <c r="S53" i="43"/>
  <c r="T53" i="43" s="1"/>
  <c r="S54" i="43"/>
  <c r="T54" i="43" s="1"/>
  <c r="S56" i="43"/>
  <c r="T56" i="43" s="1"/>
  <c r="S49" i="43"/>
  <c r="T49" i="43" s="1"/>
  <c r="S51" i="43"/>
  <c r="T51" i="43" s="1"/>
  <c r="S46" i="43"/>
  <c r="T46" i="43" s="1"/>
  <c r="S47" i="43"/>
  <c r="T47" i="43" s="1"/>
  <c r="S45" i="43"/>
  <c r="T45" i="43" s="1"/>
  <c r="S48" i="43"/>
  <c r="T48" i="43" s="1"/>
  <c r="S50" i="43"/>
  <c r="T50" i="43" s="1"/>
  <c r="S43" i="43"/>
  <c r="T43" i="43" s="1"/>
  <c r="S39" i="43"/>
  <c r="T39" i="43" s="1"/>
  <c r="S42" i="43"/>
  <c r="T42" i="43" s="1"/>
  <c r="S40" i="43"/>
  <c r="T40" i="43" s="1"/>
  <c r="S41" i="43"/>
  <c r="T41" i="43" s="1"/>
  <c r="S38" i="43"/>
  <c r="T38" i="43" s="1"/>
  <c r="S44" i="43"/>
  <c r="T44" i="43" s="1"/>
  <c r="S31" i="43"/>
  <c r="T31" i="43" s="1"/>
  <c r="S36" i="43"/>
  <c r="T36" i="43" s="1"/>
  <c r="S34" i="43"/>
  <c r="T34" i="43" s="1"/>
  <c r="S37" i="43"/>
  <c r="T37" i="43" s="1"/>
  <c r="S35" i="43"/>
  <c r="T35" i="43" s="1"/>
  <c r="S32" i="43"/>
  <c r="T32" i="43" s="1"/>
  <c r="S33" i="43"/>
  <c r="T33" i="43" s="1"/>
  <c r="S24" i="43"/>
  <c r="T24" i="43" s="1"/>
  <c r="S25" i="43"/>
  <c r="T25" i="43" s="1"/>
  <c r="S30" i="43"/>
  <c r="T30" i="43" s="1"/>
  <c r="S28" i="43"/>
  <c r="T28" i="43" s="1"/>
  <c r="S27" i="43"/>
  <c r="T27" i="43" s="1"/>
  <c r="S26" i="43"/>
  <c r="T26" i="43" s="1"/>
  <c r="S29" i="43"/>
  <c r="T29" i="43" s="1"/>
  <c r="S23" i="43"/>
  <c r="T23" i="43" s="1"/>
  <c r="S17" i="43"/>
  <c r="T17" i="43" s="1"/>
  <c r="S21" i="43"/>
  <c r="T21" i="43" s="1"/>
  <c r="S19" i="43"/>
  <c r="T19" i="43" s="1"/>
  <c r="S18" i="43"/>
  <c r="T18" i="43" s="1"/>
  <c r="S20" i="43"/>
  <c r="T20" i="43" s="1"/>
  <c r="S22" i="43"/>
  <c r="T22" i="43" s="1"/>
  <c r="S11" i="43"/>
  <c r="T11" i="43" s="1"/>
  <c r="S15" i="43"/>
  <c r="T15" i="43" s="1"/>
  <c r="S16" i="43"/>
  <c r="T16" i="43" s="1"/>
  <c r="S14" i="43"/>
  <c r="T14" i="43" s="1"/>
  <c r="S13" i="43"/>
  <c r="T13" i="43" s="1"/>
  <c r="S12" i="43"/>
  <c r="T12" i="43" s="1"/>
  <c r="S10" i="43"/>
  <c r="T10" i="43" s="1"/>
  <c r="S4" i="43"/>
  <c r="T4" i="43" s="1"/>
  <c r="S5" i="43"/>
  <c r="T5" i="43" s="1"/>
  <c r="S3" i="43"/>
  <c r="T3" i="43" s="1"/>
  <c r="S7" i="43"/>
  <c r="T7" i="43" s="1"/>
  <c r="S8" i="43"/>
  <c r="T8" i="43" s="1"/>
  <c r="S9" i="43"/>
  <c r="T9" i="43" s="1"/>
  <c r="S6" i="43"/>
  <c r="T6" i="43" s="1"/>
  <c r="S2" i="43"/>
  <c r="B323" i="57" l="1"/>
  <c r="B322" i="57"/>
  <c r="B318" i="57"/>
  <c r="B317" i="57"/>
  <c r="B316" i="57"/>
  <c r="B314" i="57"/>
  <c r="B312" i="57"/>
  <c r="B306" i="57"/>
  <c r="B305" i="57"/>
  <c r="B304" i="57"/>
  <c r="B301" i="57"/>
  <c r="B300" i="57"/>
  <c r="B299" i="57"/>
  <c r="B298" i="57"/>
  <c r="B297" i="57"/>
  <c r="B296" i="57"/>
  <c r="B295" i="57"/>
  <c r="B289" i="57"/>
  <c r="B288" i="57"/>
  <c r="B287" i="57"/>
  <c r="B284" i="57"/>
  <c r="B283" i="57"/>
  <c r="B282" i="57"/>
  <c r="B281" i="57"/>
  <c r="B280" i="57"/>
  <c r="B279" i="57"/>
  <c r="B278" i="57"/>
  <c r="B254" i="57"/>
  <c r="B253" i="57"/>
  <c r="B252" i="57"/>
  <c r="B251" i="57"/>
  <c r="B250" i="57"/>
  <c r="B249" i="57"/>
  <c r="B248" i="57"/>
  <c r="B247" i="57"/>
  <c r="B246" i="57"/>
  <c r="B245" i="57"/>
  <c r="B244" i="57"/>
  <c r="B243" i="57"/>
  <c r="B242" i="57"/>
  <c r="B241" i="57"/>
  <c r="B240" i="57"/>
  <c r="B239" i="57"/>
  <c r="B238" i="57"/>
  <c r="B237" i="57"/>
  <c r="B236" i="57"/>
  <c r="B235" i="57"/>
  <c r="B234" i="57"/>
  <c r="B233" i="57"/>
  <c r="B232" i="57"/>
  <c r="B231" i="57"/>
  <c r="B230" i="57"/>
  <c r="B229" i="57"/>
  <c r="B228" i="57"/>
  <c r="B227" i="57"/>
  <c r="B226" i="57"/>
  <c r="B225" i="57"/>
  <c r="B224" i="57"/>
  <c r="B223" i="57"/>
  <c r="B222" i="57"/>
  <c r="B221" i="57"/>
  <c r="B220" i="57"/>
  <c r="B219" i="57"/>
  <c r="B218" i="57"/>
  <c r="B217" i="57"/>
  <c r="B216" i="57"/>
  <c r="B215" i="57"/>
  <c r="B214" i="57"/>
  <c r="B213" i="57"/>
  <c r="B212" i="57"/>
  <c r="B211" i="57"/>
  <c r="B210" i="57"/>
  <c r="B209" i="57"/>
  <c r="B208" i="57"/>
  <c r="B207" i="57"/>
  <c r="B206" i="57"/>
  <c r="B205" i="57"/>
  <c r="B204" i="57"/>
  <c r="B203" i="57"/>
  <c r="B202" i="57"/>
  <c r="B201" i="57"/>
  <c r="B200" i="57"/>
  <c r="B199" i="57"/>
  <c r="B198" i="57"/>
  <c r="B197" i="57"/>
  <c r="B196" i="57"/>
  <c r="B195" i="57"/>
  <c r="B194" i="57"/>
  <c r="B193" i="57"/>
  <c r="B192" i="57"/>
  <c r="B191" i="57"/>
  <c r="B190" i="57"/>
  <c r="B189" i="57"/>
  <c r="B188" i="57"/>
  <c r="B187" i="57"/>
  <c r="B186" i="57"/>
  <c r="B185" i="57"/>
  <c r="B184" i="57"/>
  <c r="B183" i="57"/>
  <c r="B182" i="57"/>
  <c r="B181" i="57"/>
  <c r="B180" i="57"/>
  <c r="B179" i="57"/>
  <c r="B178" i="57"/>
  <c r="B177" i="57"/>
  <c r="B176" i="57"/>
  <c r="B175" i="57"/>
  <c r="B174" i="57"/>
  <c r="B173" i="57"/>
  <c r="B172" i="57"/>
  <c r="B171" i="57"/>
  <c r="B170" i="57"/>
  <c r="B169" i="57"/>
  <c r="B168" i="57"/>
  <c r="B167" i="57"/>
  <c r="B166" i="57"/>
  <c r="B165" i="57"/>
  <c r="B164" i="57"/>
  <c r="B163" i="57"/>
  <c r="B162" i="57"/>
  <c r="B161" i="57"/>
  <c r="B160" i="57"/>
  <c r="B159" i="57"/>
  <c r="B158" i="57"/>
  <c r="B157" i="57"/>
  <c r="B156" i="57"/>
  <c r="B155" i="57"/>
  <c r="B154" i="57"/>
  <c r="B153" i="57"/>
  <c r="B152" i="57"/>
  <c r="B151" i="57"/>
  <c r="B150" i="57"/>
  <c r="B149" i="57"/>
  <c r="B148" i="57"/>
  <c r="B147" i="57"/>
  <c r="B146" i="57"/>
  <c r="B145" i="57"/>
  <c r="B144" i="57"/>
  <c r="B143" i="57"/>
  <c r="B142" i="57"/>
  <c r="B141" i="57"/>
  <c r="B140" i="57"/>
  <c r="B139" i="57"/>
  <c r="B138" i="57"/>
  <c r="B137" i="57"/>
  <c r="B136" i="57"/>
  <c r="B135" i="57"/>
  <c r="B134" i="57"/>
  <c r="B133" i="57"/>
  <c r="B132" i="57"/>
  <c r="B131" i="57"/>
  <c r="B130" i="57"/>
  <c r="B129" i="57"/>
  <c r="B128" i="57"/>
  <c r="B127" i="57"/>
  <c r="B126" i="57"/>
  <c r="B125" i="57"/>
  <c r="B124" i="57"/>
  <c r="B123" i="57"/>
  <c r="B122" i="57"/>
  <c r="B121" i="57"/>
  <c r="B120" i="57"/>
  <c r="B119" i="57"/>
  <c r="B118" i="57"/>
  <c r="B117" i="57"/>
  <c r="B116" i="57"/>
  <c r="B115" i="57"/>
  <c r="B114" i="57"/>
  <c r="B113" i="57"/>
  <c r="B112" i="57"/>
  <c r="B111" i="57"/>
  <c r="B110" i="57"/>
  <c r="B109" i="57"/>
  <c r="B108" i="57"/>
  <c r="B107" i="57"/>
  <c r="B106" i="57"/>
  <c r="B105" i="57"/>
  <c r="B104" i="57"/>
  <c r="B103" i="57"/>
  <c r="B102" i="57"/>
  <c r="B101" i="57"/>
  <c r="B100"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T2" i="43"/>
  <c r="B4" i="57"/>
  <c r="B5" i="57"/>
  <c r="B6" i="57"/>
  <c r="B7" i="57"/>
  <c r="B8" i="57"/>
  <c r="B9" i="57"/>
  <c r="B10" i="57"/>
  <c r="B11" i="57"/>
  <c r="B12" i="57"/>
  <c r="B13" i="57"/>
  <c r="B14" i="57"/>
  <c r="B15" i="57"/>
  <c r="B16" i="57"/>
  <c r="B17" i="57"/>
  <c r="B18" i="57"/>
  <c r="B19" i="57"/>
  <c r="B20" i="57"/>
  <c r="B550" i="57"/>
  <c r="B549" i="57"/>
  <c r="B548" i="57"/>
  <c r="B547" i="57"/>
  <c r="B546" i="57"/>
  <c r="B545" i="57"/>
  <c r="B544" i="57"/>
  <c r="B543" i="57"/>
  <c r="B542" i="57"/>
  <c r="B541" i="57"/>
  <c r="B540" i="57"/>
  <c r="B539" i="57"/>
  <c r="B538" i="57"/>
  <c r="B537" i="57"/>
  <c r="B536" i="57"/>
  <c r="B535" i="57"/>
  <c r="B534" i="57"/>
  <c r="B533" i="57"/>
  <c r="B532" i="57"/>
  <c r="B531" i="57"/>
  <c r="B530" i="57"/>
  <c r="B529" i="57"/>
  <c r="B528" i="57"/>
  <c r="B527" i="57"/>
  <c r="B526" i="57"/>
  <c r="B525" i="57"/>
  <c r="B524" i="57"/>
  <c r="B523" i="57"/>
  <c r="B522" i="57"/>
  <c r="B521" i="57"/>
  <c r="B520" i="57"/>
  <c r="B519" i="57"/>
  <c r="B518" i="57"/>
  <c r="B517" i="57"/>
  <c r="B516" i="57"/>
  <c r="B515" i="57"/>
  <c r="B514" i="57"/>
  <c r="B513" i="57"/>
  <c r="B512" i="57"/>
  <c r="B511" i="57"/>
  <c r="B510" i="57"/>
  <c r="B509" i="57"/>
  <c r="B508" i="57"/>
  <c r="B507" i="57"/>
  <c r="B506" i="57"/>
  <c r="B505" i="57"/>
  <c r="B504" i="57"/>
  <c r="B503" i="57"/>
  <c r="B502" i="57"/>
  <c r="B501" i="57"/>
  <c r="B500" i="57"/>
  <c r="B499" i="57"/>
  <c r="B498" i="57"/>
  <c r="B497" i="57"/>
  <c r="B496" i="57"/>
  <c r="B495" i="57"/>
  <c r="B494" i="57"/>
  <c r="B493" i="57"/>
  <c r="B492" i="57"/>
  <c r="B491" i="57"/>
  <c r="B490" i="57"/>
  <c r="B489" i="57"/>
  <c r="B488" i="57"/>
  <c r="B487" i="57"/>
  <c r="B486" i="57"/>
  <c r="B485" i="57"/>
  <c r="B484" i="57"/>
  <c r="B483" i="57"/>
  <c r="B482" i="57"/>
  <c r="B481" i="57"/>
  <c r="B480" i="57"/>
  <c r="B479" i="57"/>
  <c r="B478" i="57"/>
  <c r="B477" i="57"/>
  <c r="B476" i="57"/>
  <c r="B475" i="57"/>
  <c r="B474" i="57"/>
  <c r="B413" i="57"/>
  <c r="B412" i="57"/>
  <c r="B411" i="57"/>
  <c r="B410" i="57"/>
  <c r="B409" i="57"/>
  <c r="B408" i="57"/>
  <c r="B407" i="57"/>
  <c r="B406" i="57"/>
  <c r="B405" i="57"/>
  <c r="B404" i="57"/>
  <c r="B403" i="57"/>
  <c r="B402" i="57"/>
  <c r="B401" i="57"/>
  <c r="B400" i="57"/>
  <c r="B399" i="57"/>
  <c r="B398" i="57"/>
  <c r="B397" i="57"/>
  <c r="B396" i="57"/>
  <c r="B395" i="57"/>
  <c r="B394" i="57"/>
  <c r="B393" i="57"/>
  <c r="B392" i="57"/>
  <c r="B391" i="57"/>
  <c r="B390" i="57"/>
  <c r="B389" i="57"/>
  <c r="B388" i="57"/>
  <c r="B387" i="57"/>
  <c r="B386" i="57"/>
  <c r="B385" i="57"/>
  <c r="B384" i="57"/>
  <c r="B383" i="57"/>
  <c r="B382" i="57"/>
  <c r="B381" i="57"/>
  <c r="B380" i="57"/>
  <c r="B379" i="57"/>
  <c r="B378" i="57"/>
  <c r="B377" i="57"/>
  <c r="B376" i="57"/>
  <c r="B375" i="57"/>
  <c r="B374" i="57"/>
  <c r="B373" i="57"/>
  <c r="B372" i="57"/>
  <c r="B371" i="57"/>
  <c r="B370" i="57"/>
  <c r="B369" i="57"/>
  <c r="B368" i="57"/>
  <c r="B367" i="57"/>
  <c r="B366" i="57"/>
  <c r="B365" i="57"/>
  <c r="B364" i="57"/>
  <c r="B363" i="57"/>
  <c r="B362" i="57"/>
  <c r="B361" i="57"/>
  <c r="B360" i="57"/>
  <c r="B359" i="57"/>
  <c r="B358" i="57"/>
  <c r="B357" i="57"/>
  <c r="B356" i="57"/>
  <c r="B355" i="57"/>
  <c r="B354" i="57"/>
  <c r="B353" i="57"/>
  <c r="B352" i="57"/>
  <c r="B351" i="57"/>
  <c r="B350" i="57"/>
  <c r="B349" i="57"/>
  <c r="B348" i="57"/>
  <c r="B347" i="57"/>
  <c r="B346" i="57"/>
  <c r="B345" i="57"/>
  <c r="B344" i="57"/>
  <c r="B343" i="57"/>
  <c r="B342" i="57"/>
  <c r="B341" i="57"/>
  <c r="B340" i="57"/>
  <c r="B339" i="57"/>
  <c r="B338" i="57"/>
  <c r="B337" i="57"/>
  <c r="B336" i="57"/>
  <c r="B335" i="57"/>
  <c r="B334" i="57"/>
  <c r="B333" i="57"/>
  <c r="B332" i="57"/>
  <c r="B331" i="57"/>
  <c r="B330" i="57"/>
  <c r="B329" i="57"/>
  <c r="B328" i="57"/>
  <c r="B327" i="57"/>
  <c r="B326" i="57"/>
  <c r="B325" i="57"/>
  <c r="B324" i="57"/>
  <c r="B321" i="57"/>
  <c r="B320" i="57"/>
  <c r="B319" i="57"/>
  <c r="B315" i="57"/>
  <c r="B313" i="57"/>
  <c r="B311" i="57"/>
  <c r="B310" i="57"/>
  <c r="B309" i="57"/>
  <c r="B308" i="57"/>
  <c r="B307" i="57"/>
  <c r="B303" i="57"/>
  <c r="B302" i="57"/>
  <c r="B294" i="57"/>
  <c r="B293" i="57"/>
  <c r="B292" i="57"/>
  <c r="B291" i="57"/>
  <c r="B290" i="57"/>
  <c r="B286" i="57"/>
  <c r="B285" i="57"/>
  <c r="B99" i="57"/>
  <c r="B98" i="57"/>
  <c r="B97" i="57"/>
  <c r="B96" i="57"/>
  <c r="B95" i="57"/>
  <c r="B94" i="57"/>
  <c r="B93" i="57"/>
  <c r="B92" i="57"/>
  <c r="B91" i="57"/>
  <c r="B90" i="57"/>
  <c r="B89" i="57"/>
  <c r="B88" i="57"/>
  <c r="T279" i="43"/>
  <c r="K119" i="37"/>
  <c r="H119" i="37"/>
  <c r="F119" i="37"/>
  <c r="C119" i="37"/>
  <c r="C104" i="37"/>
  <c r="K104" i="37"/>
  <c r="H104" i="37"/>
  <c r="F104" i="37"/>
  <c r="H80" i="43"/>
  <c r="J70" i="35"/>
  <c r="I70" i="35"/>
  <c r="B70" i="35"/>
  <c r="Y343" i="4"/>
  <c r="X343" i="4"/>
  <c r="V343" i="4"/>
  <c r="U343" i="4"/>
  <c r="W343" i="4" s="1"/>
  <c r="Y342" i="4"/>
  <c r="Z342" i="4" s="1"/>
  <c r="AA342" i="4" s="1"/>
  <c r="V342" i="4"/>
  <c r="U342" i="4"/>
  <c r="W342" i="4" s="1"/>
  <c r="Y341" i="4"/>
  <c r="X341" i="4"/>
  <c r="V341" i="4"/>
  <c r="U341" i="4"/>
  <c r="W341" i="4" s="1"/>
  <c r="Y340" i="4"/>
  <c r="Z340" i="4" s="1"/>
  <c r="AA340" i="4" s="1"/>
  <c r="V340" i="4"/>
  <c r="U340" i="4"/>
  <c r="W340" i="4" s="1"/>
  <c r="Y339" i="4"/>
  <c r="Z339" i="4" s="1"/>
  <c r="AA339" i="4" s="1"/>
  <c r="V339" i="4"/>
  <c r="U339" i="4"/>
  <c r="W339" i="4" s="1"/>
  <c r="Y338" i="4"/>
  <c r="Z338" i="4" s="1"/>
  <c r="AA338" i="4" s="1"/>
  <c r="V338" i="4"/>
  <c r="U338" i="4"/>
  <c r="W338" i="4" s="1"/>
  <c r="Y337" i="4"/>
  <c r="Z337" i="4" s="1"/>
  <c r="AA337" i="4" s="1"/>
  <c r="V337" i="4"/>
  <c r="U337" i="4"/>
  <c r="W337" i="4" s="1"/>
  <c r="R342" i="4"/>
  <c r="J342" i="4"/>
  <c r="L342" i="4" s="1"/>
  <c r="I342" i="4"/>
  <c r="H342" i="4"/>
  <c r="R341" i="4"/>
  <c r="J341" i="4"/>
  <c r="L341" i="4" s="1"/>
  <c r="I341" i="4"/>
  <c r="H341" i="4"/>
  <c r="R340" i="4"/>
  <c r="J340" i="4"/>
  <c r="L340" i="4" s="1"/>
  <c r="I340" i="4"/>
  <c r="H340" i="4"/>
  <c r="R339" i="4"/>
  <c r="J339" i="4"/>
  <c r="L339" i="4" s="1"/>
  <c r="I339" i="4"/>
  <c r="H339" i="4"/>
  <c r="R338" i="4"/>
  <c r="J338" i="4"/>
  <c r="L338" i="4" s="1"/>
  <c r="I338" i="4"/>
  <c r="H338" i="4"/>
  <c r="R337" i="4"/>
  <c r="J337" i="4"/>
  <c r="L337" i="4" s="1"/>
  <c r="I337" i="4"/>
  <c r="H337" i="4"/>
  <c r="E343" i="4"/>
  <c r="E342" i="4"/>
  <c r="E341" i="4"/>
  <c r="E340" i="4"/>
  <c r="E339" i="4"/>
  <c r="E338" i="4"/>
  <c r="E337" i="4"/>
  <c r="J343" i="4"/>
  <c r="L343" i="4" s="1"/>
  <c r="I343" i="4"/>
  <c r="H343" i="4"/>
  <c r="Y336" i="4"/>
  <c r="X336" i="4"/>
  <c r="V336" i="4"/>
  <c r="U336" i="4"/>
  <c r="W336" i="4" s="1"/>
  <c r="R336" i="4"/>
  <c r="J336" i="4"/>
  <c r="L336" i="4" s="1"/>
  <c r="I336" i="4"/>
  <c r="H336" i="4"/>
  <c r="E336" i="4"/>
  <c r="E335" i="4"/>
  <c r="AF335" i="4"/>
  <c r="Y335" i="4"/>
  <c r="X335" i="4"/>
  <c r="V335" i="4"/>
  <c r="U335" i="4"/>
  <c r="W335" i="4" s="1"/>
  <c r="R335" i="4"/>
  <c r="J335" i="4"/>
  <c r="L335" i="4" s="1"/>
  <c r="I335" i="4"/>
  <c r="H335" i="4"/>
  <c r="H78" i="43"/>
  <c r="Z335" i="4" l="1"/>
  <c r="AA335" i="4" s="1"/>
  <c r="Z336" i="4"/>
  <c r="AA336" i="4" s="1"/>
  <c r="Z341" i="4"/>
  <c r="AA341" i="4" s="1"/>
  <c r="Z343" i="4"/>
  <c r="AA343" i="4" s="1"/>
  <c r="N337" i="4"/>
  <c r="O337" i="4" s="1"/>
  <c r="M337" i="4"/>
  <c r="N338" i="4"/>
  <c r="O338" i="4" s="1"/>
  <c r="M338" i="4"/>
  <c r="N339" i="4"/>
  <c r="O339" i="4" s="1"/>
  <c r="M339" i="4"/>
  <c r="N340" i="4"/>
  <c r="O340" i="4" s="1"/>
  <c r="M340" i="4"/>
  <c r="N341" i="4"/>
  <c r="O341" i="4" s="1"/>
  <c r="M341" i="4"/>
  <c r="N342" i="4"/>
  <c r="O342" i="4" s="1"/>
  <c r="M342" i="4"/>
  <c r="K337" i="4"/>
  <c r="K338" i="4"/>
  <c r="K339" i="4"/>
  <c r="K340" i="4"/>
  <c r="K341" i="4"/>
  <c r="K342" i="4"/>
  <c r="N343" i="4"/>
  <c r="O343" i="4" s="1"/>
  <c r="M343" i="4"/>
  <c r="K343" i="4"/>
  <c r="N336" i="4"/>
  <c r="O336" i="4" s="1"/>
  <c r="M336" i="4"/>
  <c r="K336" i="4"/>
  <c r="N335" i="4"/>
  <c r="O335" i="4" s="1"/>
  <c r="M335" i="4"/>
  <c r="K335" i="4"/>
  <c r="H315" i="43"/>
  <c r="H314" i="43"/>
  <c r="H313" i="43"/>
  <c r="H312" i="43"/>
  <c r="H321" i="43"/>
  <c r="H322" i="43"/>
  <c r="H263" i="43"/>
  <c r="H271" i="43"/>
  <c r="H262" i="43"/>
  <c r="H270" i="43"/>
  <c r="H264" i="43"/>
  <c r="H261" i="43"/>
  <c r="H79" i="43"/>
  <c r="H107" i="43"/>
  <c r="H108" i="43"/>
  <c r="H109" i="43"/>
  <c r="H106" i="43"/>
  <c r="K53" i="35"/>
  <c r="K52" i="35"/>
  <c r="K51" i="35"/>
  <c r="K50" i="35"/>
  <c r="K49" i="35"/>
  <c r="K48" i="35"/>
  <c r="K43" i="35"/>
  <c r="K42" i="35"/>
  <c r="K46" i="35"/>
  <c r="K47" i="35"/>
  <c r="K44" i="35"/>
  <c r="K45" i="35"/>
  <c r="K41" i="35"/>
  <c r="K40" i="35"/>
  <c r="K39" i="35"/>
  <c r="K38" i="35"/>
  <c r="K37" i="35"/>
  <c r="K36" i="35"/>
  <c r="K35" i="35"/>
  <c r="K34" i="35"/>
  <c r="K33" i="35"/>
  <c r="K32" i="35"/>
  <c r="K31" i="35"/>
  <c r="K30" i="35"/>
  <c r="K29" i="35"/>
  <c r="K28" i="35"/>
  <c r="K27" i="35"/>
  <c r="K26" i="35"/>
  <c r="K25" i="35"/>
  <c r="K24" i="35"/>
  <c r="K23" i="35"/>
  <c r="K21" i="35"/>
  <c r="K22" i="35"/>
  <c r="K18" i="35"/>
  <c r="K20" i="35"/>
  <c r="K19" i="35"/>
  <c r="K17" i="35"/>
  <c r="K16" i="35"/>
  <c r="K15" i="35"/>
  <c r="K14" i="35"/>
  <c r="K13" i="35"/>
  <c r="K12" i="35"/>
  <c r="K11" i="35"/>
  <c r="K9" i="35"/>
  <c r="K10" i="35"/>
  <c r="K8" i="35"/>
  <c r="K7" i="35"/>
  <c r="K6" i="35"/>
  <c r="K5" i="35"/>
  <c r="K4" i="35"/>
  <c r="K3" i="35"/>
  <c r="K2" i="35"/>
  <c r="K123" i="37"/>
  <c r="K126" i="37"/>
  <c r="K125" i="37"/>
  <c r="K124" i="37"/>
  <c r="K116" i="37"/>
  <c r="K121" i="37"/>
  <c r="K115" i="37"/>
  <c r="K120" i="37"/>
  <c r="K114" i="37"/>
  <c r="K117" i="37"/>
  <c r="K118" i="37"/>
  <c r="K122" i="37"/>
  <c r="K109" i="37"/>
  <c r="K113" i="37"/>
  <c r="K112" i="37"/>
  <c r="K111" i="37"/>
  <c r="K100" i="37"/>
  <c r="K107" i="37"/>
  <c r="K102" i="37"/>
  <c r="K97" i="37"/>
  <c r="K99" i="37"/>
  <c r="K106" i="37"/>
  <c r="K105" i="37"/>
  <c r="K98" i="37"/>
  <c r="K101" i="37"/>
  <c r="K103" i="37"/>
  <c r="K108" i="37"/>
  <c r="K110" i="37"/>
  <c r="K96" i="37"/>
  <c r="K93" i="37"/>
  <c r="K92" i="37"/>
  <c r="K90" i="37"/>
  <c r="K91" i="37"/>
  <c r="K89" i="37"/>
  <c r="K88" i="37"/>
  <c r="K86" i="37"/>
  <c r="K87" i="37"/>
  <c r="K85" i="37"/>
  <c r="K80" i="37"/>
  <c r="K84" i="37"/>
  <c r="K83" i="37"/>
  <c r="K79" i="37"/>
  <c r="K78" i="37"/>
  <c r="K77" i="37"/>
  <c r="K82" i="37"/>
  <c r="K81" i="37"/>
  <c r="K74" i="37"/>
  <c r="K73" i="37"/>
  <c r="K76" i="37"/>
  <c r="K75" i="37"/>
  <c r="K72" i="37"/>
  <c r="K71" i="37"/>
  <c r="K69" i="37"/>
  <c r="K68" i="37"/>
  <c r="K70" i="37"/>
  <c r="K67" i="37"/>
  <c r="K60" i="37"/>
  <c r="K64" i="37"/>
  <c r="K63" i="37"/>
  <c r="K62" i="37"/>
  <c r="K61" i="37"/>
  <c r="K66" i="37"/>
  <c r="K65" i="37"/>
  <c r="K59" i="37"/>
  <c r="K58" i="37"/>
  <c r="K57" i="37"/>
  <c r="K56" i="37"/>
  <c r="K53" i="37"/>
  <c r="K55" i="37"/>
  <c r="K52" i="37"/>
  <c r="K54" i="37"/>
  <c r="K51" i="37"/>
  <c r="K50" i="37"/>
  <c r="K46" i="37"/>
  <c r="K45" i="37"/>
  <c r="K44" i="37"/>
  <c r="K43" i="37"/>
  <c r="K49" i="37"/>
  <c r="K48" i="37"/>
  <c r="K47" i="37"/>
  <c r="K39" i="37"/>
  <c r="K38" i="37"/>
  <c r="K37" i="37"/>
  <c r="K36" i="37"/>
  <c r="K42" i="37"/>
  <c r="K41" i="37"/>
  <c r="K40" i="37"/>
  <c r="K30" i="37"/>
  <c r="K29" i="37"/>
  <c r="K35" i="37"/>
  <c r="K34" i="37"/>
  <c r="K33" i="37"/>
  <c r="K32" i="37"/>
  <c r="K31" i="37"/>
  <c r="K28" i="37"/>
  <c r="K27" i="37"/>
  <c r="K26" i="37"/>
  <c r="K25" i="37"/>
  <c r="K24" i="37"/>
  <c r="K23" i="37"/>
  <c r="K22" i="37"/>
  <c r="K21" i="37"/>
  <c r="K20" i="37"/>
  <c r="K19" i="37"/>
  <c r="K18" i="37"/>
  <c r="K17" i="37"/>
  <c r="K16" i="37"/>
  <c r="K15" i="37"/>
  <c r="K14" i="37"/>
  <c r="K13" i="37"/>
  <c r="K12" i="37"/>
  <c r="K11" i="37"/>
  <c r="K10" i="37"/>
  <c r="K9" i="37"/>
  <c r="K8" i="37"/>
  <c r="K7" i="37"/>
  <c r="K6" i="37"/>
  <c r="K5" i="37"/>
  <c r="K4" i="37"/>
  <c r="K3" i="37"/>
  <c r="K2" i="37"/>
  <c r="X166" i="4"/>
  <c r="F110" i="37"/>
  <c r="C110" i="37"/>
  <c r="H125" i="37"/>
  <c r="F125" i="37"/>
  <c r="C125" i="37"/>
  <c r="H124" i="37"/>
  <c r="F124" i="37"/>
  <c r="C124" i="37"/>
  <c r="H112" i="37"/>
  <c r="F112" i="37"/>
  <c r="C112" i="37"/>
  <c r="F123" i="37"/>
  <c r="C123" i="37"/>
  <c r="F109" i="37"/>
  <c r="C109" i="37"/>
  <c r="F113" i="37"/>
  <c r="C113" i="37"/>
  <c r="H111" i="37"/>
  <c r="F111" i="37"/>
  <c r="C111" i="37"/>
  <c r="R78" i="43" l="1"/>
  <c r="R409" i="43"/>
  <c r="R408" i="43"/>
  <c r="R410" i="43"/>
  <c r="R402" i="43"/>
  <c r="R396" i="43"/>
  <c r="R395" i="43"/>
  <c r="R397" i="43"/>
  <c r="R389" i="43"/>
  <c r="R383" i="43"/>
  <c r="R382" i="43"/>
  <c r="R384" i="43"/>
  <c r="R376" i="43"/>
  <c r="R370" i="43"/>
  <c r="R369" i="43"/>
  <c r="R371" i="43"/>
  <c r="R363" i="43"/>
  <c r="R357" i="43"/>
  <c r="R356" i="43"/>
  <c r="R358" i="43"/>
  <c r="R350" i="43"/>
  <c r="R252" i="43"/>
  <c r="R256" i="43"/>
  <c r="R259" i="43"/>
  <c r="R257" i="43"/>
  <c r="R258" i="43"/>
  <c r="R273" i="43"/>
  <c r="R276" i="43"/>
  <c r="R274" i="43"/>
  <c r="R275" i="43"/>
  <c r="R290" i="43"/>
  <c r="R293" i="43"/>
  <c r="R291" i="43"/>
  <c r="R292" i="43"/>
  <c r="R269" i="43"/>
  <c r="R286" i="43"/>
  <c r="R303" i="43"/>
  <c r="R337" i="43"/>
  <c r="R341" i="43"/>
  <c r="R344" i="43"/>
  <c r="R342" i="43"/>
  <c r="R343" i="43"/>
  <c r="R307" i="43"/>
  <c r="R310" i="43"/>
  <c r="R308" i="43"/>
  <c r="R309" i="43"/>
  <c r="R345" i="43"/>
  <c r="R334" i="43"/>
  <c r="R333" i="43"/>
  <c r="R340" i="43"/>
  <c r="R335" i="43"/>
  <c r="R336" i="43"/>
  <c r="R260" i="43"/>
  <c r="R249" i="43"/>
  <c r="R248" i="43"/>
  <c r="R255" i="43"/>
  <c r="R250" i="43"/>
  <c r="R251" i="43"/>
  <c r="R277" i="43"/>
  <c r="R266" i="43"/>
  <c r="R265" i="43"/>
  <c r="R272" i="43"/>
  <c r="R267" i="43"/>
  <c r="R268" i="43"/>
  <c r="R294" i="43"/>
  <c r="R283" i="43"/>
  <c r="R282" i="43"/>
  <c r="R289" i="43"/>
  <c r="R284" i="43"/>
  <c r="R285" i="43"/>
  <c r="R311" i="43"/>
  <c r="R300" i="43"/>
  <c r="R299" i="43"/>
  <c r="R306" i="43"/>
  <c r="R301" i="43"/>
  <c r="R302" i="43"/>
  <c r="R319" i="43"/>
  <c r="R318" i="43"/>
  <c r="R323" i="43"/>
  <c r="R316" i="43"/>
  <c r="R317" i="43"/>
  <c r="R328" i="43"/>
  <c r="R324" i="43"/>
  <c r="R327" i="43"/>
  <c r="R325" i="43"/>
  <c r="R326" i="43"/>
  <c r="R320" i="43"/>
  <c r="R80" i="43"/>
  <c r="R315" i="43"/>
  <c r="R314" i="43"/>
  <c r="R313" i="43"/>
  <c r="R312" i="43"/>
  <c r="R321" i="43"/>
  <c r="R322" i="43"/>
  <c r="R263" i="43"/>
  <c r="R271" i="43"/>
  <c r="R262" i="43"/>
  <c r="R270" i="43"/>
  <c r="R264" i="43"/>
  <c r="R261" i="43"/>
  <c r="R79" i="43"/>
  <c r="R107" i="43"/>
  <c r="R108" i="43"/>
  <c r="R109" i="43"/>
  <c r="R106" i="43"/>
  <c r="R404" i="43"/>
  <c r="R398" i="43"/>
  <c r="R407" i="43"/>
  <c r="R400" i="43"/>
  <c r="R406" i="43"/>
  <c r="R401" i="43"/>
  <c r="R399" i="43"/>
  <c r="R403" i="43"/>
  <c r="R405" i="43"/>
  <c r="R385" i="43"/>
  <c r="R388" i="43"/>
  <c r="R386" i="43"/>
  <c r="R390" i="43"/>
  <c r="R394" i="43"/>
  <c r="R393" i="43"/>
  <c r="R392" i="43"/>
  <c r="R387" i="43"/>
  <c r="R391" i="43"/>
  <c r="R372" i="43"/>
  <c r="R378" i="43"/>
  <c r="R373" i="43"/>
  <c r="R377" i="43"/>
  <c r="R379" i="43"/>
  <c r="R380" i="43"/>
  <c r="R381" i="43"/>
  <c r="R374" i="43"/>
  <c r="R375" i="43"/>
  <c r="R360" i="43"/>
  <c r="R364" i="43"/>
  <c r="R362" i="43"/>
  <c r="R361" i="43"/>
  <c r="R368" i="43"/>
  <c r="R367" i="43"/>
  <c r="R366" i="43"/>
  <c r="R365" i="43"/>
  <c r="R359" i="43"/>
  <c r="R354" i="43"/>
  <c r="R355" i="43"/>
  <c r="R352" i="43"/>
  <c r="R348" i="43"/>
  <c r="R349" i="43"/>
  <c r="R351" i="43"/>
  <c r="R353" i="43"/>
  <c r="R347" i="43"/>
  <c r="R346" i="43"/>
  <c r="R243" i="43"/>
  <c r="R242" i="43"/>
  <c r="R239" i="43"/>
  <c r="R237" i="43"/>
  <c r="R236" i="43"/>
  <c r="R241" i="43"/>
  <c r="R240" i="43"/>
  <c r="R235" i="43"/>
  <c r="R232" i="43"/>
  <c r="R330" i="43"/>
  <c r="R331" i="43"/>
  <c r="R329" i="43"/>
  <c r="R338" i="43"/>
  <c r="R339" i="43"/>
  <c r="R332" i="43"/>
  <c r="R304" i="43"/>
  <c r="R297" i="43"/>
  <c r="R296" i="43"/>
  <c r="R298" i="43"/>
  <c r="R305" i="43"/>
  <c r="R295" i="43"/>
  <c r="R280" i="43"/>
  <c r="R288" i="43"/>
  <c r="R279" i="43"/>
  <c r="R287" i="43"/>
  <c r="R281" i="43"/>
  <c r="R278" i="43"/>
  <c r="R254" i="43"/>
  <c r="R244" i="43"/>
  <c r="R247" i="43"/>
  <c r="R245" i="43"/>
  <c r="R246" i="43"/>
  <c r="R253" i="43"/>
  <c r="R227" i="43"/>
  <c r="R226" i="43"/>
  <c r="R224" i="43"/>
  <c r="R225" i="43"/>
  <c r="R228" i="43"/>
  <c r="R229" i="43"/>
  <c r="R230" i="43"/>
  <c r="R231" i="43"/>
  <c r="R216" i="43"/>
  <c r="R218" i="43"/>
  <c r="R219" i="43"/>
  <c r="R217" i="43"/>
  <c r="R212" i="43"/>
  <c r="R214" i="43"/>
  <c r="R215" i="43"/>
  <c r="R213" i="43"/>
  <c r="R222" i="43"/>
  <c r="R223" i="43"/>
  <c r="R220" i="43"/>
  <c r="R221" i="43"/>
  <c r="R211" i="43"/>
  <c r="R210" i="43"/>
  <c r="R209" i="43"/>
  <c r="R208" i="43"/>
  <c r="R207" i="43"/>
  <c r="R204" i="43"/>
  <c r="R205" i="43"/>
  <c r="R206" i="43"/>
  <c r="R201" i="43"/>
  <c r="R202" i="43"/>
  <c r="R203" i="43"/>
  <c r="R200" i="43"/>
  <c r="R198" i="43"/>
  <c r="R199" i="43"/>
  <c r="R197" i="43"/>
  <c r="R196" i="43"/>
  <c r="R195" i="43"/>
  <c r="R194" i="43"/>
  <c r="R193" i="43"/>
  <c r="R192" i="43"/>
  <c r="R191" i="43"/>
  <c r="R190" i="43"/>
  <c r="R181" i="43"/>
  <c r="R180" i="43"/>
  <c r="R179" i="43"/>
  <c r="R178" i="43"/>
  <c r="R177" i="43"/>
  <c r="R176" i="43"/>
  <c r="R175" i="43"/>
  <c r="R174" i="43"/>
  <c r="R189" i="43"/>
  <c r="R188" i="43"/>
  <c r="R187" i="43"/>
  <c r="R186" i="43"/>
  <c r="R185" i="43"/>
  <c r="R184" i="43"/>
  <c r="R183" i="43"/>
  <c r="R182" i="43"/>
  <c r="R173" i="43"/>
  <c r="R172" i="43"/>
  <c r="R171" i="43"/>
  <c r="R170" i="43"/>
  <c r="R169" i="43"/>
  <c r="R168" i="43"/>
  <c r="R167" i="43"/>
  <c r="R166" i="43"/>
  <c r="R165" i="43"/>
  <c r="R164" i="43"/>
  <c r="R163" i="43"/>
  <c r="R162" i="43"/>
  <c r="R161" i="43"/>
  <c r="R160" i="43"/>
  <c r="R159" i="43"/>
  <c r="R158" i="43"/>
  <c r="R157" i="43"/>
  <c r="R156" i="43"/>
  <c r="R2" i="43"/>
  <c r="R6" i="43"/>
  <c r="R9" i="43"/>
  <c r="R8" i="43"/>
  <c r="R7" i="43"/>
  <c r="R3" i="43"/>
  <c r="R5" i="43"/>
  <c r="R4" i="43"/>
  <c r="R10" i="43"/>
  <c r="R12" i="43"/>
  <c r="R13" i="43"/>
  <c r="R14" i="43"/>
  <c r="R16" i="43"/>
  <c r="R15" i="43"/>
  <c r="R11" i="43"/>
  <c r="R22" i="43"/>
  <c r="R20" i="43"/>
  <c r="R18" i="43"/>
  <c r="R19" i="43"/>
  <c r="R21" i="43"/>
  <c r="R17" i="43"/>
  <c r="R23" i="43"/>
  <c r="R29" i="43"/>
  <c r="R26" i="43"/>
  <c r="R27" i="43"/>
  <c r="R28" i="43"/>
  <c r="R30" i="43"/>
  <c r="R25" i="43"/>
  <c r="R24" i="43"/>
  <c r="R33" i="43"/>
  <c r="R32" i="43"/>
  <c r="R35" i="43"/>
  <c r="R37" i="43"/>
  <c r="R34" i="43"/>
  <c r="R36" i="43"/>
  <c r="R31" i="43"/>
  <c r="R44" i="43"/>
  <c r="R38" i="43"/>
  <c r="R41" i="43"/>
  <c r="R40" i="43"/>
  <c r="R42" i="43"/>
  <c r="R39" i="43"/>
  <c r="R43" i="43"/>
  <c r="R50" i="43"/>
  <c r="R48" i="43"/>
  <c r="R45" i="43"/>
  <c r="R47" i="43"/>
  <c r="R46" i="43"/>
  <c r="R51" i="43"/>
  <c r="R49" i="43"/>
  <c r="R56" i="43"/>
  <c r="R54" i="43"/>
  <c r="R53" i="43"/>
  <c r="R58" i="43"/>
  <c r="R55" i="43"/>
  <c r="R52" i="43"/>
  <c r="R57" i="43"/>
  <c r="R65" i="43"/>
  <c r="R64" i="43"/>
  <c r="R61" i="43"/>
  <c r="R63" i="43"/>
  <c r="R62" i="43"/>
  <c r="R60" i="43"/>
  <c r="R59" i="43"/>
  <c r="R66" i="43"/>
  <c r="R67" i="43"/>
  <c r="R68" i="43"/>
  <c r="R71" i="43"/>
  <c r="R69" i="43"/>
  <c r="R70" i="43"/>
  <c r="R72" i="43"/>
  <c r="R75" i="43"/>
  <c r="R74" i="43"/>
  <c r="R73" i="43"/>
  <c r="R76" i="43"/>
  <c r="R77" i="43"/>
  <c r="R81" i="43"/>
  <c r="R87" i="43"/>
  <c r="R85" i="43"/>
  <c r="R84" i="43"/>
  <c r="R86" i="43"/>
  <c r="R82" i="43"/>
  <c r="R83" i="43"/>
  <c r="R90" i="43"/>
  <c r="R91" i="43"/>
  <c r="R88" i="43"/>
  <c r="R93" i="43"/>
  <c r="R94" i="43"/>
  <c r="R92" i="43"/>
  <c r="R89" i="43"/>
  <c r="R98" i="43"/>
  <c r="R95" i="43"/>
  <c r="R97" i="43"/>
  <c r="R96" i="43"/>
  <c r="R101" i="43"/>
  <c r="R99" i="43"/>
  <c r="R100" i="43"/>
  <c r="R105" i="43"/>
  <c r="R104" i="43"/>
  <c r="R103" i="43"/>
  <c r="R102" i="43"/>
  <c r="R110" i="43"/>
  <c r="R113" i="43"/>
  <c r="R112" i="43"/>
  <c r="R111" i="43"/>
  <c r="R116" i="43"/>
  <c r="R117" i="43"/>
  <c r="R114" i="43"/>
  <c r="R115" i="43"/>
  <c r="R121" i="43"/>
  <c r="R119" i="43"/>
  <c r="R120" i="43"/>
  <c r="R118" i="43"/>
  <c r="R125" i="43"/>
  <c r="R122" i="43"/>
  <c r="R124" i="43"/>
  <c r="R123" i="43"/>
  <c r="R131" i="43"/>
  <c r="R133" i="43"/>
  <c r="R130" i="43"/>
  <c r="R132" i="43"/>
  <c r="R127" i="43"/>
  <c r="R126" i="43"/>
  <c r="R128" i="43"/>
  <c r="R129" i="43"/>
  <c r="R135" i="43"/>
  <c r="R134" i="43"/>
  <c r="R137" i="43"/>
  <c r="R136" i="43"/>
  <c r="R140" i="43"/>
  <c r="R141" i="43"/>
  <c r="R139" i="43"/>
  <c r="R138" i="43"/>
  <c r="R142" i="43"/>
  <c r="R143" i="43"/>
  <c r="R144" i="43"/>
  <c r="R145" i="43"/>
  <c r="R146" i="43"/>
  <c r="R147" i="43"/>
  <c r="R148" i="43"/>
  <c r="R149" i="43"/>
  <c r="R150" i="43"/>
  <c r="R151" i="43"/>
  <c r="R152" i="43"/>
  <c r="R153" i="43"/>
  <c r="R154" i="43"/>
  <c r="R155" i="43"/>
  <c r="P326" i="4"/>
  <c r="P325" i="4"/>
  <c r="P324" i="4"/>
  <c r="P323" i="4"/>
  <c r="P322" i="4"/>
  <c r="P321" i="4"/>
  <c r="P320" i="4"/>
  <c r="P319" i="4"/>
  <c r="P318" i="4"/>
  <c r="P317" i="4"/>
  <c r="P316" i="4"/>
  <c r="P315" i="4"/>
  <c r="P314" i="4"/>
  <c r="P313" i="4"/>
  <c r="P312" i="4"/>
  <c r="P311" i="4"/>
  <c r="P310" i="4"/>
  <c r="P309" i="4"/>
  <c r="P308" i="4"/>
  <c r="P307" i="4"/>
  <c r="P306" i="4"/>
  <c r="P305" i="4"/>
  <c r="P304" i="4"/>
  <c r="P303" i="4"/>
  <c r="P302" i="4"/>
  <c r="P301" i="4"/>
  <c r="P297" i="4"/>
  <c r="P296" i="4"/>
  <c r="P208" i="4"/>
  <c r="P207" i="4"/>
  <c r="P206" i="4"/>
  <c r="P205" i="4"/>
  <c r="P204" i="4"/>
  <c r="P203" i="4"/>
  <c r="P202" i="4"/>
  <c r="P201" i="4"/>
  <c r="P200" i="4"/>
  <c r="P199" i="4"/>
  <c r="P188" i="4"/>
  <c r="P187" i="4"/>
  <c r="P186" i="4"/>
  <c r="P185" i="4"/>
  <c r="P184" i="4"/>
  <c r="P183" i="4"/>
  <c r="P182" i="4"/>
  <c r="P181" i="4"/>
  <c r="P180" i="4"/>
  <c r="P179" i="4"/>
  <c r="P178" i="4"/>
  <c r="P177" i="4"/>
  <c r="P176" i="4"/>
  <c r="P175" i="4"/>
  <c r="P174" i="4"/>
  <c r="P173" i="4"/>
  <c r="P172" i="4"/>
  <c r="P171" i="4"/>
  <c r="P170"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25" i="4"/>
  <c r="P23" i="4"/>
  <c r="P22" i="4"/>
  <c r="P20" i="4"/>
  <c r="P18" i="4"/>
  <c r="P17" i="4"/>
  <c r="J49" i="35" l="1"/>
  <c r="I49" i="35"/>
  <c r="B49" i="35"/>
  <c r="J8" i="35"/>
  <c r="I8" i="35"/>
  <c r="B8" i="35"/>
  <c r="J5" i="35"/>
  <c r="I5" i="35"/>
  <c r="B5" i="35"/>
  <c r="J4" i="35"/>
  <c r="I4" i="35"/>
  <c r="B4" i="35"/>
  <c r="B5" i="20"/>
  <c r="B4" i="20"/>
  <c r="E28" i="18"/>
  <c r="F28" i="18" s="1"/>
  <c r="E27" i="18"/>
  <c r="F27" i="18" s="1"/>
  <c r="E20" i="18"/>
  <c r="E21" i="18" s="1"/>
  <c r="E19" i="18"/>
  <c r="F19" i="18" s="1"/>
  <c r="E17" i="18"/>
  <c r="E18" i="18" s="1"/>
  <c r="F18" i="18" s="1"/>
  <c r="E16" i="18"/>
  <c r="F16" i="18" s="1"/>
  <c r="E12" i="18"/>
  <c r="E13" i="18" s="1"/>
  <c r="E11" i="18"/>
  <c r="F11" i="18" s="1"/>
  <c r="B15" i="18"/>
  <c r="B14" i="18"/>
  <c r="B13" i="18"/>
  <c r="B12" i="18"/>
  <c r="B11" i="18"/>
  <c r="E14" i="18" l="1"/>
  <c r="F13" i="18"/>
  <c r="E22" i="18"/>
  <c r="F21" i="18"/>
  <c r="F12" i="18"/>
  <c r="F17" i="18"/>
  <c r="F20" i="18"/>
  <c r="AF206" i="4"/>
  <c r="Y206" i="4"/>
  <c r="Z206" i="4" s="1"/>
  <c r="AA206" i="4" s="1"/>
  <c r="X206" i="4"/>
  <c r="V206" i="4"/>
  <c r="U206" i="4"/>
  <c r="W206" i="4" s="1"/>
  <c r="R206" i="4"/>
  <c r="J206" i="4"/>
  <c r="L206" i="4" s="1"/>
  <c r="I206" i="4"/>
  <c r="H206" i="4"/>
  <c r="E206" i="4"/>
  <c r="AF180" i="4"/>
  <c r="Y180" i="4"/>
  <c r="Z180" i="4" s="1"/>
  <c r="AA180" i="4" s="1"/>
  <c r="X180" i="4"/>
  <c r="V180" i="4"/>
  <c r="U180" i="4"/>
  <c r="W180" i="4" s="1"/>
  <c r="R180" i="4"/>
  <c r="J180" i="4"/>
  <c r="L180" i="4" s="1"/>
  <c r="I180" i="4"/>
  <c r="H180" i="4"/>
  <c r="E180" i="4"/>
  <c r="E23" i="18" l="1"/>
  <c r="F22" i="18"/>
  <c r="E15" i="18"/>
  <c r="F15" i="18" s="1"/>
  <c r="F14" i="18"/>
  <c r="N206" i="4"/>
  <c r="O206" i="4" s="1"/>
  <c r="M206" i="4"/>
  <c r="K206" i="4"/>
  <c r="N180" i="4"/>
  <c r="O180" i="4" s="1"/>
  <c r="M180" i="4"/>
  <c r="K180" i="4"/>
  <c r="E24" i="18" l="1"/>
  <c r="F23" i="18"/>
  <c r="H216" i="43"/>
  <c r="H218" i="43"/>
  <c r="H219" i="43"/>
  <c r="H217" i="43"/>
  <c r="J98" i="35"/>
  <c r="I98" i="35"/>
  <c r="B98" i="35"/>
  <c r="E25" i="18" l="1"/>
  <c r="F24" i="18"/>
  <c r="F66" i="36"/>
  <c r="B66" i="36"/>
  <c r="E26" i="18" l="1"/>
  <c r="F26" i="18" s="1"/>
  <c r="F25" i="18"/>
  <c r="R165" i="4"/>
  <c r="AF57" i="4" l="1"/>
  <c r="Y57" i="4"/>
  <c r="V57" i="4"/>
  <c r="U57" i="4"/>
  <c r="W57" i="4" s="1"/>
  <c r="R57" i="4"/>
  <c r="J57" i="4"/>
  <c r="L57" i="4" s="1"/>
  <c r="I57" i="4"/>
  <c r="H57" i="4"/>
  <c r="E57" i="4"/>
  <c r="AF55" i="4"/>
  <c r="Y55" i="4"/>
  <c r="V55" i="4"/>
  <c r="U55" i="4"/>
  <c r="W55" i="4" s="1"/>
  <c r="R55" i="4"/>
  <c r="J55" i="4"/>
  <c r="L55" i="4" s="1"/>
  <c r="I55" i="4"/>
  <c r="H55" i="4"/>
  <c r="E55" i="4"/>
  <c r="AF54" i="4"/>
  <c r="Y54" i="4"/>
  <c r="V54" i="4"/>
  <c r="U54" i="4"/>
  <c r="W54" i="4" s="1"/>
  <c r="R54" i="4"/>
  <c r="J54" i="4"/>
  <c r="L54" i="4" s="1"/>
  <c r="I54" i="4"/>
  <c r="H54" i="4"/>
  <c r="E54" i="4"/>
  <c r="Z57" i="4" l="1"/>
  <c r="AA57" i="4" s="1"/>
  <c r="N57" i="4"/>
  <c r="O57" i="4" s="1"/>
  <c r="M57" i="4"/>
  <c r="K57" i="4"/>
  <c r="Z55" i="4"/>
  <c r="AA55" i="4" s="1"/>
  <c r="N55" i="4"/>
  <c r="O55" i="4" s="1"/>
  <c r="M55" i="4"/>
  <c r="K55" i="4"/>
  <c r="Z54" i="4"/>
  <c r="AA54" i="4" s="1"/>
  <c r="N54" i="4"/>
  <c r="O54" i="4" s="1"/>
  <c r="M54" i="4"/>
  <c r="K54" i="4"/>
  <c r="B22" i="23"/>
  <c r="I15" i="7" l="1"/>
  <c r="H15" i="7"/>
  <c r="G15" i="7"/>
  <c r="I14" i="7"/>
  <c r="H14" i="7"/>
  <c r="G14" i="7"/>
  <c r="I13" i="7"/>
  <c r="H13" i="7"/>
  <c r="G13" i="7"/>
  <c r="I12" i="7"/>
  <c r="H12" i="7"/>
  <c r="G12" i="7"/>
  <c r="I11" i="7"/>
  <c r="H11" i="7"/>
  <c r="G11" i="7"/>
  <c r="G16" i="7"/>
  <c r="H16" i="7"/>
  <c r="I16" i="7"/>
  <c r="I10" i="7"/>
  <c r="H10" i="7"/>
  <c r="G10" i="7"/>
  <c r="F94" i="36" l="1"/>
  <c r="F93" i="36"/>
  <c r="F92" i="36"/>
  <c r="F91" i="36"/>
  <c r="F90" i="36"/>
  <c r="F89" i="36"/>
  <c r="F88" i="36"/>
  <c r="F87" i="36"/>
  <c r="F86" i="36"/>
  <c r="F85" i="36"/>
  <c r="F84" i="36"/>
  <c r="F83" i="36"/>
  <c r="F82" i="36"/>
  <c r="F81" i="36"/>
  <c r="F80" i="36"/>
  <c r="F79" i="36"/>
  <c r="F78" i="36"/>
  <c r="F77" i="36"/>
  <c r="F76" i="36"/>
  <c r="F75" i="36"/>
  <c r="F74" i="36"/>
  <c r="F73" i="36"/>
  <c r="F72" i="36"/>
  <c r="F71" i="36"/>
  <c r="F70" i="36"/>
  <c r="F69" i="36"/>
  <c r="F68" i="36"/>
  <c r="F67"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B82" i="36"/>
  <c r="F395" i="37" l="1"/>
  <c r="F394" i="37"/>
  <c r="F393" i="37"/>
  <c r="F392" i="37"/>
  <c r="F391" i="37"/>
  <c r="F390" i="37"/>
  <c r="F389" i="37"/>
  <c r="F388" i="37"/>
  <c r="F387" i="37"/>
  <c r="F386" i="37"/>
  <c r="F385" i="37"/>
  <c r="F384" i="37"/>
  <c r="F383" i="37"/>
  <c r="F382" i="37"/>
  <c r="F381" i="37"/>
  <c r="F380" i="37"/>
  <c r="F379" i="37"/>
  <c r="F378" i="37"/>
  <c r="F377" i="37"/>
  <c r="F376" i="37"/>
  <c r="F375" i="37"/>
  <c r="F374" i="37"/>
  <c r="F373" i="37"/>
  <c r="F372" i="37"/>
  <c r="F371" i="37"/>
  <c r="F370" i="37"/>
  <c r="F369" i="37"/>
  <c r="F368" i="37"/>
  <c r="F367" i="37"/>
  <c r="F366" i="37"/>
  <c r="F365" i="37"/>
  <c r="F364" i="37"/>
  <c r="F363" i="37"/>
  <c r="F362" i="37"/>
  <c r="F361" i="37"/>
  <c r="F360" i="37"/>
  <c r="F359" i="37"/>
  <c r="F358" i="37"/>
  <c r="F357" i="37"/>
  <c r="F356" i="37"/>
  <c r="F355" i="37"/>
  <c r="F354" i="37"/>
  <c r="F353" i="37"/>
  <c r="F352" i="37"/>
  <c r="F351" i="37"/>
  <c r="F350" i="37"/>
  <c r="F349" i="37"/>
  <c r="F348" i="37"/>
  <c r="F347" i="37"/>
  <c r="F346" i="37"/>
  <c r="F345" i="37"/>
  <c r="F344" i="37"/>
  <c r="F343" i="37"/>
  <c r="F342" i="37"/>
  <c r="F341" i="37"/>
  <c r="F340" i="37"/>
  <c r="F339" i="37"/>
  <c r="F338" i="37"/>
  <c r="F337" i="37"/>
  <c r="F336" i="37"/>
  <c r="F335" i="37"/>
  <c r="F334" i="37"/>
  <c r="F333" i="37"/>
  <c r="F332" i="37"/>
  <c r="F331" i="37"/>
  <c r="F330" i="37"/>
  <c r="F329" i="37"/>
  <c r="F328" i="37"/>
  <c r="F327" i="37"/>
  <c r="F326" i="37"/>
  <c r="F325" i="37"/>
  <c r="F324" i="37"/>
  <c r="F323" i="37"/>
  <c r="F322" i="37"/>
  <c r="F321" i="37"/>
  <c r="F320" i="37"/>
  <c r="F319" i="37"/>
  <c r="F318" i="37"/>
  <c r="F317" i="37"/>
  <c r="F316" i="37"/>
  <c r="F315" i="37"/>
  <c r="F314" i="37"/>
  <c r="F313" i="37"/>
  <c r="F312" i="37"/>
  <c r="F311" i="37"/>
  <c r="F310" i="37"/>
  <c r="F309" i="37"/>
  <c r="F308" i="37"/>
  <c r="F307" i="37"/>
  <c r="F306" i="37"/>
  <c r="F305" i="37"/>
  <c r="F304" i="37"/>
  <c r="F303" i="37"/>
  <c r="F302" i="37"/>
  <c r="F301" i="37"/>
  <c r="F300" i="37"/>
  <c r="F299" i="37"/>
  <c r="F298" i="37"/>
  <c r="F297" i="37"/>
  <c r="F296" i="37"/>
  <c r="F295" i="37"/>
  <c r="F294" i="37"/>
  <c r="F293" i="37"/>
  <c r="F292" i="37"/>
  <c r="F291" i="37"/>
  <c r="F290" i="37"/>
  <c r="F289" i="37"/>
  <c r="F288" i="37"/>
  <c r="F287" i="37"/>
  <c r="F286" i="37"/>
  <c r="F285" i="37"/>
  <c r="F284" i="37"/>
  <c r="F283" i="37"/>
  <c r="F282" i="37"/>
  <c r="F281" i="37"/>
  <c r="F280" i="37"/>
  <c r="F279" i="37"/>
  <c r="F278" i="37"/>
  <c r="F277" i="37"/>
  <c r="F276" i="37"/>
  <c r="F275" i="37"/>
  <c r="F274" i="37"/>
  <c r="F273" i="37"/>
  <c r="F272" i="37"/>
  <c r="F271" i="37"/>
  <c r="F270" i="37"/>
  <c r="F269" i="37"/>
  <c r="F268" i="37"/>
  <c r="F267" i="37"/>
  <c r="F266" i="37"/>
  <c r="F265" i="37"/>
  <c r="F264" i="37"/>
  <c r="F263" i="37"/>
  <c r="F262" i="37"/>
  <c r="F261" i="37"/>
  <c r="F260" i="37"/>
  <c r="F259" i="37"/>
  <c r="F258" i="37"/>
  <c r="F257" i="37"/>
  <c r="F256" i="37"/>
  <c r="F255" i="37"/>
  <c r="F254" i="37"/>
  <c r="F253" i="37"/>
  <c r="F252" i="37"/>
  <c r="F251" i="37"/>
  <c r="F250" i="37"/>
  <c r="F249" i="37"/>
  <c r="F248" i="37"/>
  <c r="F247" i="37"/>
  <c r="F246" i="37"/>
  <c r="F245" i="37"/>
  <c r="F244" i="37"/>
  <c r="F243" i="37"/>
  <c r="F242" i="37"/>
  <c r="F241" i="37"/>
  <c r="F240" i="37"/>
  <c r="F239" i="37"/>
  <c r="F238" i="37"/>
  <c r="F237" i="37"/>
  <c r="F236" i="37"/>
  <c r="F235" i="37"/>
  <c r="F234" i="37"/>
  <c r="F233" i="37"/>
  <c r="F232" i="37"/>
  <c r="F231" i="37"/>
  <c r="F230" i="37"/>
  <c r="F229" i="37"/>
  <c r="F228" i="37"/>
  <c r="F227" i="37"/>
  <c r="F226" i="37"/>
  <c r="F225" i="37"/>
  <c r="F224" i="37"/>
  <c r="F223" i="37"/>
  <c r="F222" i="37"/>
  <c r="F221" i="37"/>
  <c r="F220" i="37"/>
  <c r="F219" i="37"/>
  <c r="F218" i="37"/>
  <c r="F217" i="37"/>
  <c r="F216" i="37"/>
  <c r="F215" i="37"/>
  <c r="F214" i="37"/>
  <c r="F213" i="37"/>
  <c r="F212" i="37"/>
  <c r="F211" i="37"/>
  <c r="F210" i="37"/>
  <c r="F209" i="37"/>
  <c r="F208" i="37"/>
  <c r="F207" i="37"/>
  <c r="F206" i="37"/>
  <c r="F205" i="37"/>
  <c r="F204" i="37"/>
  <c r="F203" i="37"/>
  <c r="F202" i="37"/>
  <c r="F201" i="37"/>
  <c r="F200" i="37"/>
  <c r="F199" i="37"/>
  <c r="F198" i="37"/>
  <c r="F197" i="37"/>
  <c r="F196" i="37"/>
  <c r="F195" i="37"/>
  <c r="F194" i="37"/>
  <c r="F193" i="37"/>
  <c r="F192" i="37"/>
  <c r="F191" i="37"/>
  <c r="F190" i="37"/>
  <c r="F189" i="37"/>
  <c r="F188" i="37"/>
  <c r="F187" i="37"/>
  <c r="F186" i="37"/>
  <c r="F185" i="37"/>
  <c r="F184" i="37"/>
  <c r="F183" i="37"/>
  <c r="F182" i="37"/>
  <c r="F181" i="37"/>
  <c r="F180" i="37"/>
  <c r="F179" i="37"/>
  <c r="F178" i="37"/>
  <c r="F177" i="37"/>
  <c r="F176" i="37"/>
  <c r="F175" i="37"/>
  <c r="F174" i="37"/>
  <c r="F173" i="37"/>
  <c r="F172" i="37"/>
  <c r="F171" i="37"/>
  <c r="F170" i="37"/>
  <c r="F169" i="37"/>
  <c r="F168" i="37"/>
  <c r="F167" i="37"/>
  <c r="F166" i="37"/>
  <c r="F165" i="37"/>
  <c r="F164" i="37"/>
  <c r="F163" i="37"/>
  <c r="F162" i="37"/>
  <c r="F161" i="37"/>
  <c r="F160" i="37"/>
  <c r="F159" i="37"/>
  <c r="F158" i="37"/>
  <c r="F157" i="37"/>
  <c r="F156" i="37"/>
  <c r="F155" i="37"/>
  <c r="F154" i="37"/>
  <c r="F153" i="37"/>
  <c r="F152" i="37"/>
  <c r="F151" i="37"/>
  <c r="F150" i="37"/>
  <c r="F149" i="37"/>
  <c r="F148" i="37"/>
  <c r="F147" i="37"/>
  <c r="F146" i="37"/>
  <c r="F145" i="37"/>
  <c r="F144" i="37"/>
  <c r="F143" i="37"/>
  <c r="F142" i="37"/>
  <c r="F141" i="37"/>
  <c r="F140" i="37"/>
  <c r="F139" i="37"/>
  <c r="F138" i="37"/>
  <c r="F137" i="37"/>
  <c r="F136" i="37"/>
  <c r="F135" i="37"/>
  <c r="F134" i="37"/>
  <c r="F133" i="37"/>
  <c r="F132" i="37"/>
  <c r="F131" i="37"/>
  <c r="F130" i="37"/>
  <c r="F129" i="37"/>
  <c r="F128" i="37"/>
  <c r="F127" i="37"/>
  <c r="F116" i="37"/>
  <c r="F121" i="37"/>
  <c r="F115" i="37"/>
  <c r="F120" i="37"/>
  <c r="F114" i="37"/>
  <c r="F117" i="37"/>
  <c r="F118" i="37"/>
  <c r="F122" i="37"/>
  <c r="F126" i="37"/>
  <c r="F100" i="37"/>
  <c r="F107" i="37"/>
  <c r="F102" i="37"/>
  <c r="F97" i="37"/>
  <c r="F99" i="37"/>
  <c r="F106" i="37"/>
  <c r="F105" i="37"/>
  <c r="F98" i="37"/>
  <c r="F101" i="37"/>
  <c r="F103" i="37"/>
  <c r="F108" i="37"/>
  <c r="F96" i="37"/>
  <c r="F93" i="37"/>
  <c r="F92" i="37"/>
  <c r="F90" i="37"/>
  <c r="F91" i="37"/>
  <c r="F89" i="37"/>
  <c r="F88" i="37"/>
  <c r="F86" i="37"/>
  <c r="F87" i="37"/>
  <c r="F85" i="37"/>
  <c r="F80" i="37"/>
  <c r="F84" i="37"/>
  <c r="F83" i="37"/>
  <c r="F79" i="37"/>
  <c r="F78" i="37"/>
  <c r="F77" i="37"/>
  <c r="F82" i="37"/>
  <c r="F81" i="37"/>
  <c r="F74" i="37"/>
  <c r="F73" i="37"/>
  <c r="F76" i="37"/>
  <c r="F75" i="37"/>
  <c r="F72" i="37"/>
  <c r="F71" i="37"/>
  <c r="F69" i="37"/>
  <c r="F68" i="37"/>
  <c r="F70" i="37"/>
  <c r="F67" i="37"/>
  <c r="F60" i="37"/>
  <c r="F64" i="37"/>
  <c r="F63" i="37"/>
  <c r="F62" i="37"/>
  <c r="F61" i="37"/>
  <c r="F66" i="37"/>
  <c r="F65" i="37"/>
  <c r="F59" i="37"/>
  <c r="F58" i="37"/>
  <c r="F57" i="37"/>
  <c r="F56" i="37"/>
  <c r="F53" i="37"/>
  <c r="F55" i="37"/>
  <c r="F52" i="37"/>
  <c r="F54" i="37"/>
  <c r="F51" i="37"/>
  <c r="F50" i="37"/>
  <c r="F46" i="37"/>
  <c r="F45" i="37"/>
  <c r="F44" i="37"/>
  <c r="F43" i="37"/>
  <c r="F49" i="37"/>
  <c r="F48" i="37"/>
  <c r="F47" i="37"/>
  <c r="F39" i="37"/>
  <c r="F38" i="37"/>
  <c r="F37" i="37"/>
  <c r="F36" i="37"/>
  <c r="F42" i="37"/>
  <c r="F41" i="37"/>
  <c r="F40" i="37"/>
  <c r="F30" i="37"/>
  <c r="F29" i="37"/>
  <c r="F35" i="37"/>
  <c r="F34" i="37"/>
  <c r="F33" i="37"/>
  <c r="F32" i="37"/>
  <c r="F31" i="37"/>
  <c r="F28" i="37"/>
  <c r="F27" i="37"/>
  <c r="F26" i="37"/>
  <c r="F25" i="37"/>
  <c r="F24" i="37"/>
  <c r="F23" i="37"/>
  <c r="F22" i="37"/>
  <c r="F21" i="37"/>
  <c r="F20" i="37"/>
  <c r="F19" i="37"/>
  <c r="F18" i="37"/>
  <c r="F17" i="37"/>
  <c r="F16" i="37"/>
  <c r="F15" i="37"/>
  <c r="F14" i="37"/>
  <c r="F13" i="37"/>
  <c r="F12" i="37"/>
  <c r="F11" i="37"/>
  <c r="F10" i="37"/>
  <c r="F9" i="37"/>
  <c r="F8" i="37"/>
  <c r="F7" i="37"/>
  <c r="F6" i="37"/>
  <c r="F5" i="37"/>
  <c r="F4" i="37"/>
  <c r="F3" i="37"/>
  <c r="F2" i="37"/>
  <c r="J67" i="49"/>
  <c r="J63" i="49"/>
  <c r="J62" i="49"/>
  <c r="J59" i="49"/>
  <c r="J58" i="49"/>
  <c r="J57" i="49"/>
  <c r="J53" i="49"/>
  <c r="J45" i="49"/>
  <c r="F45" i="49"/>
  <c r="J44" i="49"/>
  <c r="F44" i="49"/>
  <c r="J42" i="49"/>
  <c r="J36" i="49"/>
  <c r="J35" i="49"/>
  <c r="J34" i="49"/>
  <c r="J33" i="49"/>
  <c r="J32" i="49"/>
  <c r="F30" i="49"/>
  <c r="F27" i="49"/>
  <c r="J26" i="49"/>
  <c r="F24" i="49"/>
  <c r="F18" i="49"/>
  <c r="B8" i="23" l="1"/>
  <c r="Z165" i="4"/>
  <c r="AA165" i="4" s="1"/>
  <c r="C59" i="37"/>
  <c r="Y334" i="4"/>
  <c r="Y333" i="4"/>
  <c r="Y332" i="4"/>
  <c r="Y331" i="4"/>
  <c r="Y330" i="4"/>
  <c r="Y329" i="4"/>
  <c r="Y328" i="4"/>
  <c r="Y327" i="4"/>
  <c r="Y326" i="4"/>
  <c r="Y325" i="4"/>
  <c r="Y324" i="4"/>
  <c r="Y323" i="4"/>
  <c r="Y322" i="4"/>
  <c r="Y321" i="4"/>
  <c r="Y320" i="4"/>
  <c r="Y319" i="4"/>
  <c r="Y318" i="4"/>
  <c r="Y317" i="4"/>
  <c r="Y316" i="4"/>
  <c r="Y315" i="4"/>
  <c r="Y314" i="4"/>
  <c r="Y313" i="4"/>
  <c r="Y312" i="4"/>
  <c r="Y311" i="4"/>
  <c r="Y310" i="4"/>
  <c r="Y309" i="4"/>
  <c r="Y308" i="4"/>
  <c r="Y307" i="4"/>
  <c r="Y306" i="4"/>
  <c r="Y305" i="4"/>
  <c r="Y304" i="4"/>
  <c r="Y303" i="4"/>
  <c r="Y302" i="4"/>
  <c r="Y301" i="4"/>
  <c r="Y300" i="4"/>
  <c r="Y299" i="4"/>
  <c r="Y298" i="4"/>
  <c r="Y297" i="4"/>
  <c r="Y296" i="4"/>
  <c r="Y295" i="4"/>
  <c r="Y294" i="4"/>
  <c r="Y293" i="4"/>
  <c r="Y292" i="4"/>
  <c r="Y291" i="4"/>
  <c r="Y290" i="4"/>
  <c r="Y289" i="4"/>
  <c r="Y288" i="4"/>
  <c r="Y287" i="4"/>
  <c r="Y286" i="4"/>
  <c r="Y285" i="4"/>
  <c r="Y284" i="4"/>
  <c r="Y283" i="4"/>
  <c r="Y282" i="4"/>
  <c r="Y281" i="4"/>
  <c r="Y280" i="4"/>
  <c r="Y279" i="4"/>
  <c r="Y278" i="4"/>
  <c r="Y277" i="4"/>
  <c r="Y276" i="4"/>
  <c r="Y275" i="4"/>
  <c r="Y274" i="4"/>
  <c r="Y273" i="4"/>
  <c r="Y272" i="4"/>
  <c r="Y271" i="4"/>
  <c r="Y270" i="4"/>
  <c r="Y269" i="4"/>
  <c r="Y268" i="4"/>
  <c r="Y267" i="4"/>
  <c r="Y266" i="4"/>
  <c r="Y265" i="4"/>
  <c r="Y264" i="4"/>
  <c r="Y263" i="4"/>
  <c r="Y262" i="4"/>
  <c r="Y261" i="4"/>
  <c r="Y260" i="4"/>
  <c r="Y259" i="4"/>
  <c r="Y258" i="4"/>
  <c r="Y257" i="4"/>
  <c r="Y256" i="4"/>
  <c r="Y255" i="4"/>
  <c r="Y254" i="4"/>
  <c r="Y253" i="4"/>
  <c r="Y252" i="4"/>
  <c r="Y251" i="4"/>
  <c r="Y250" i="4"/>
  <c r="Y249" i="4"/>
  <c r="Y248" i="4"/>
  <c r="Y247" i="4"/>
  <c r="Y246" i="4"/>
  <c r="Y245" i="4"/>
  <c r="Y244" i="4"/>
  <c r="Y243" i="4"/>
  <c r="Y242" i="4"/>
  <c r="Y241" i="4"/>
  <c r="Y240" i="4"/>
  <c r="Y239" i="4"/>
  <c r="Y238" i="4"/>
  <c r="Y237" i="4"/>
  <c r="Y236" i="4"/>
  <c r="Y235" i="4"/>
  <c r="Y234" i="4"/>
  <c r="Y233" i="4"/>
  <c r="Y232" i="4"/>
  <c r="Y231" i="4"/>
  <c r="Y230" i="4"/>
  <c r="Y229" i="4"/>
  <c r="Y228" i="4"/>
  <c r="Y227" i="4"/>
  <c r="Y226" i="4"/>
  <c r="Y225" i="4"/>
  <c r="Y224" i="4"/>
  <c r="Y223" i="4"/>
  <c r="Y222" i="4"/>
  <c r="Y221" i="4"/>
  <c r="Y220" i="4"/>
  <c r="Y219" i="4"/>
  <c r="Y218" i="4"/>
  <c r="Y217" i="4"/>
  <c r="Y216" i="4"/>
  <c r="Y215" i="4"/>
  <c r="Y214" i="4"/>
  <c r="Y213" i="4"/>
  <c r="Y212" i="4"/>
  <c r="Y211" i="4"/>
  <c r="Y210" i="4"/>
  <c r="Y209" i="4"/>
  <c r="Y208" i="4"/>
  <c r="Y207"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6"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AF334" i="4"/>
  <c r="AF333" i="4"/>
  <c r="AF332" i="4"/>
  <c r="AF331" i="4"/>
  <c r="AF330" i="4"/>
  <c r="AF329" i="4"/>
  <c r="AF328" i="4"/>
  <c r="AF327" i="4"/>
  <c r="AF326" i="4"/>
  <c r="AF325" i="4"/>
  <c r="AF324" i="4"/>
  <c r="AF323" i="4"/>
  <c r="AF322" i="4"/>
  <c r="AF321" i="4"/>
  <c r="AF320" i="4"/>
  <c r="AF319" i="4"/>
  <c r="AF318" i="4"/>
  <c r="AF317" i="4"/>
  <c r="AF316" i="4"/>
  <c r="AF315" i="4"/>
  <c r="AF314" i="4"/>
  <c r="AF313" i="4"/>
  <c r="AF312" i="4"/>
  <c r="AF311" i="4"/>
  <c r="AF310" i="4"/>
  <c r="AF309" i="4"/>
  <c r="AF308" i="4"/>
  <c r="AF307" i="4"/>
  <c r="AF306" i="4"/>
  <c r="AF305" i="4"/>
  <c r="AF304" i="4"/>
  <c r="AF303" i="4"/>
  <c r="AF302" i="4"/>
  <c r="AF301" i="4"/>
  <c r="AF300" i="4"/>
  <c r="AF299" i="4"/>
  <c r="AF298" i="4"/>
  <c r="AF297" i="4"/>
  <c r="AF296" i="4"/>
  <c r="AF295" i="4"/>
  <c r="AF294" i="4"/>
  <c r="AF293" i="4"/>
  <c r="AF292" i="4"/>
  <c r="AF291" i="4"/>
  <c r="AF290" i="4"/>
  <c r="AF289" i="4"/>
  <c r="AF288" i="4"/>
  <c r="AF287" i="4"/>
  <c r="AF286" i="4"/>
  <c r="AF285" i="4"/>
  <c r="AF284" i="4"/>
  <c r="AF283" i="4"/>
  <c r="AF282" i="4"/>
  <c r="AF281" i="4"/>
  <c r="AF280" i="4"/>
  <c r="AF279" i="4"/>
  <c r="AF278" i="4"/>
  <c r="AF277" i="4"/>
  <c r="AF276" i="4"/>
  <c r="AF275" i="4"/>
  <c r="AF274" i="4"/>
  <c r="AF273" i="4"/>
  <c r="AF272" i="4"/>
  <c r="AF271" i="4"/>
  <c r="AF270" i="4"/>
  <c r="AF269" i="4"/>
  <c r="AF268" i="4"/>
  <c r="AF267" i="4"/>
  <c r="AF266" i="4"/>
  <c r="AF265" i="4"/>
  <c r="AF264" i="4"/>
  <c r="AF263" i="4"/>
  <c r="AF262" i="4"/>
  <c r="AF261" i="4"/>
  <c r="AF260" i="4"/>
  <c r="AF259" i="4"/>
  <c r="AF258" i="4"/>
  <c r="AF257" i="4"/>
  <c r="AF256" i="4"/>
  <c r="AF255" i="4"/>
  <c r="AF254" i="4"/>
  <c r="AF253" i="4"/>
  <c r="AF252" i="4"/>
  <c r="AF251" i="4"/>
  <c r="AF250" i="4"/>
  <c r="AF249" i="4"/>
  <c r="AF248" i="4"/>
  <c r="AF247" i="4"/>
  <c r="AF246" i="4"/>
  <c r="AF245" i="4"/>
  <c r="AF244" i="4"/>
  <c r="AF243" i="4"/>
  <c r="AF242" i="4"/>
  <c r="AF241" i="4"/>
  <c r="AF240" i="4"/>
  <c r="AF239" i="4"/>
  <c r="AF238" i="4"/>
  <c r="AF237" i="4"/>
  <c r="AF236" i="4"/>
  <c r="AF235" i="4"/>
  <c r="AF234" i="4"/>
  <c r="AF233" i="4"/>
  <c r="AF232" i="4"/>
  <c r="AF231" i="4"/>
  <c r="AF230" i="4"/>
  <c r="AF229" i="4"/>
  <c r="AF228" i="4"/>
  <c r="AF227" i="4"/>
  <c r="AF226" i="4"/>
  <c r="AF225" i="4"/>
  <c r="AF224" i="4"/>
  <c r="AF223" i="4"/>
  <c r="AF222" i="4"/>
  <c r="AF221" i="4"/>
  <c r="AF220" i="4"/>
  <c r="AF219" i="4"/>
  <c r="AF218" i="4"/>
  <c r="AF217" i="4"/>
  <c r="AF216" i="4"/>
  <c r="AF215" i="4"/>
  <c r="AF214" i="4"/>
  <c r="AF213" i="4"/>
  <c r="AF212" i="4"/>
  <c r="AF211" i="4"/>
  <c r="AF210" i="4"/>
  <c r="AF209" i="4"/>
  <c r="AF208" i="4"/>
  <c r="AF207" i="4"/>
  <c r="AF205" i="4"/>
  <c r="AF204" i="4"/>
  <c r="AF203" i="4"/>
  <c r="AF202" i="4"/>
  <c r="AF201" i="4"/>
  <c r="AF200" i="4"/>
  <c r="AF199" i="4"/>
  <c r="AF198" i="4"/>
  <c r="AF197" i="4"/>
  <c r="AF196" i="4"/>
  <c r="AF195" i="4"/>
  <c r="AF194" i="4"/>
  <c r="AF193" i="4"/>
  <c r="AF192" i="4"/>
  <c r="AF191" i="4"/>
  <c r="AF190" i="4"/>
  <c r="AF189" i="4"/>
  <c r="AF188" i="4"/>
  <c r="AF187" i="4"/>
  <c r="AF186" i="4"/>
  <c r="AF185" i="4"/>
  <c r="AF184" i="4"/>
  <c r="AF183" i="4"/>
  <c r="AF182" i="4"/>
  <c r="AF181" i="4"/>
  <c r="AF179" i="4"/>
  <c r="AF178" i="4"/>
  <c r="AF177" i="4"/>
  <c r="AF176" i="4"/>
  <c r="AF175" i="4"/>
  <c r="AF174" i="4"/>
  <c r="AF173" i="4"/>
  <c r="AF172" i="4"/>
  <c r="AF171" i="4"/>
  <c r="AF170" i="4"/>
  <c r="AF169" i="4"/>
  <c r="AF168" i="4"/>
  <c r="AF167" i="4"/>
  <c r="AF166" i="4"/>
  <c r="AF165" i="4"/>
  <c r="AF164" i="4"/>
  <c r="AF163" i="4"/>
  <c r="AF162" i="4"/>
  <c r="AF161" i="4"/>
  <c r="AF160" i="4"/>
  <c r="AF159" i="4"/>
  <c r="AF158" i="4"/>
  <c r="AF157" i="4"/>
  <c r="AF156" i="4"/>
  <c r="AF155" i="4"/>
  <c r="AF154" i="4"/>
  <c r="AF153" i="4"/>
  <c r="AF152" i="4"/>
  <c r="AF151" i="4"/>
  <c r="AF150" i="4"/>
  <c r="AF149" i="4"/>
  <c r="AF148" i="4"/>
  <c r="AF147" i="4"/>
  <c r="AF146" i="4"/>
  <c r="AF145" i="4"/>
  <c r="AF144" i="4"/>
  <c r="AF143" i="4"/>
  <c r="AF142" i="4"/>
  <c r="AF141" i="4"/>
  <c r="AF140" i="4"/>
  <c r="AF139" i="4"/>
  <c r="AF138" i="4"/>
  <c r="AF137" i="4"/>
  <c r="AF136" i="4"/>
  <c r="AF135" i="4"/>
  <c r="AF134" i="4"/>
  <c r="AF133" i="4"/>
  <c r="AF132" i="4"/>
  <c r="AF131" i="4"/>
  <c r="AF130" i="4"/>
  <c r="AF129" i="4"/>
  <c r="AF128" i="4"/>
  <c r="AF127" i="4"/>
  <c r="AF126" i="4"/>
  <c r="AF125" i="4"/>
  <c r="AF124" i="4"/>
  <c r="AF123" i="4"/>
  <c r="AF122" i="4"/>
  <c r="AF121" i="4"/>
  <c r="AF120" i="4"/>
  <c r="AF119" i="4"/>
  <c r="AF118" i="4"/>
  <c r="AF117" i="4"/>
  <c r="AF116" i="4"/>
  <c r="AF115" i="4"/>
  <c r="AF114" i="4"/>
  <c r="AF113" i="4"/>
  <c r="AF112" i="4"/>
  <c r="AF111" i="4"/>
  <c r="AF110" i="4"/>
  <c r="AF109" i="4"/>
  <c r="AF108" i="4"/>
  <c r="AF107" i="4"/>
  <c r="AF106" i="4"/>
  <c r="AF105" i="4"/>
  <c r="AF104" i="4"/>
  <c r="AF103" i="4"/>
  <c r="AF102" i="4"/>
  <c r="AF101" i="4"/>
  <c r="AF100" i="4"/>
  <c r="AF99" i="4"/>
  <c r="AF98" i="4"/>
  <c r="AF97" i="4"/>
  <c r="AF96" i="4"/>
  <c r="AF95" i="4"/>
  <c r="AF94" i="4"/>
  <c r="AF93" i="4"/>
  <c r="AF92" i="4"/>
  <c r="AF91" i="4"/>
  <c r="AF90" i="4"/>
  <c r="AF89" i="4"/>
  <c r="AF88" i="4"/>
  <c r="AF87" i="4"/>
  <c r="AF86" i="4"/>
  <c r="AF85" i="4"/>
  <c r="AF84" i="4"/>
  <c r="AF83" i="4"/>
  <c r="AF82" i="4"/>
  <c r="AF81" i="4"/>
  <c r="AF80" i="4"/>
  <c r="AF79" i="4"/>
  <c r="AF78" i="4"/>
  <c r="AF77" i="4"/>
  <c r="AF76" i="4"/>
  <c r="AF75" i="4"/>
  <c r="AF74" i="4"/>
  <c r="AF73" i="4"/>
  <c r="AF72" i="4"/>
  <c r="AF71" i="4"/>
  <c r="AF70" i="4"/>
  <c r="AF69" i="4"/>
  <c r="AF68" i="4"/>
  <c r="AF67" i="4"/>
  <c r="AF66" i="4"/>
  <c r="AF65" i="4"/>
  <c r="AF64" i="4"/>
  <c r="AF63" i="4"/>
  <c r="AF62" i="4"/>
  <c r="AF61" i="4"/>
  <c r="AF60" i="4"/>
  <c r="AF59" i="4"/>
  <c r="AF58" i="4"/>
  <c r="AF56" i="4"/>
  <c r="AF53"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AF4" i="4"/>
  <c r="AF3" i="4"/>
  <c r="AF2" i="4"/>
  <c r="C91" i="48"/>
  <c r="G91" i="48" s="1"/>
  <c r="C90" i="48"/>
  <c r="G90" i="48" s="1"/>
  <c r="C89" i="48"/>
  <c r="G89" i="48" s="1"/>
  <c r="C88" i="48"/>
  <c r="G88" i="48" s="1"/>
  <c r="C87" i="48"/>
  <c r="G87" i="48" s="1"/>
  <c r="C86" i="48"/>
  <c r="G86" i="48" s="1"/>
  <c r="C85" i="48"/>
  <c r="G85" i="48" s="1"/>
  <c r="C84" i="48"/>
  <c r="G84" i="48" s="1"/>
  <c r="C83" i="48"/>
  <c r="G83" i="48" s="1"/>
  <c r="C82" i="48"/>
  <c r="G82" i="48" s="1"/>
  <c r="C81" i="48"/>
  <c r="G81" i="48" s="1"/>
  <c r="C80" i="48"/>
  <c r="G80" i="48" s="1"/>
  <c r="C79" i="48"/>
  <c r="G79" i="48" s="1"/>
  <c r="C78" i="48"/>
  <c r="G78" i="48" s="1"/>
  <c r="C77" i="48"/>
  <c r="G77" i="48" s="1"/>
  <c r="C76" i="48"/>
  <c r="G76" i="48" s="1"/>
  <c r="C75" i="48"/>
  <c r="G75" i="48" s="1"/>
  <c r="Z17" i="4" l="1"/>
  <c r="AA17" i="4" s="1"/>
  <c r="Z18" i="4"/>
  <c r="AA18" i="4" s="1"/>
  <c r="Z20" i="4"/>
  <c r="AA20" i="4" s="1"/>
  <c r="Z22" i="4"/>
  <c r="AA22" i="4" s="1"/>
  <c r="Z23" i="4"/>
  <c r="AA23" i="4" s="1"/>
  <c r="Z25" i="4"/>
  <c r="AA25" i="4" s="1"/>
  <c r="Z77" i="4"/>
  <c r="Z78" i="4"/>
  <c r="Z79" i="4"/>
  <c r="Z86" i="4"/>
  <c r="AA86" i="4" s="1"/>
  <c r="Z87" i="4"/>
  <c r="AA87" i="4" s="1"/>
  <c r="Z88" i="4"/>
  <c r="AA88" i="4" s="1"/>
  <c r="Z93" i="4"/>
  <c r="AA93" i="4" s="1"/>
  <c r="Z94" i="4"/>
  <c r="AA94" i="4" s="1"/>
  <c r="Z95" i="4"/>
  <c r="AA95"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70" i="4"/>
  <c r="AA170" i="4" s="1"/>
  <c r="Z171" i="4"/>
  <c r="AA171" i="4" s="1"/>
  <c r="Z172" i="4"/>
  <c r="AA172" i="4" s="1"/>
  <c r="Z173" i="4"/>
  <c r="AA173" i="4" s="1"/>
  <c r="Z174" i="4"/>
  <c r="AA174" i="4" s="1"/>
  <c r="Z175" i="4"/>
  <c r="AA175" i="4" s="1"/>
  <c r="Z176" i="4"/>
  <c r="AA176" i="4" s="1"/>
  <c r="Z177" i="4"/>
  <c r="AA177" i="4" s="1"/>
  <c r="Z178" i="4"/>
  <c r="AA178" i="4" s="1"/>
  <c r="Z179" i="4"/>
  <c r="AA179" i="4" s="1"/>
  <c r="Z181" i="4"/>
  <c r="AA181" i="4" s="1"/>
  <c r="Z182" i="4"/>
  <c r="AA182" i="4" s="1"/>
  <c r="Z183" i="4"/>
  <c r="AA183" i="4" s="1"/>
  <c r="Z184" i="4"/>
  <c r="AA184" i="4" s="1"/>
  <c r="Z185" i="4"/>
  <c r="AA185" i="4" s="1"/>
  <c r="Z186" i="4"/>
  <c r="AA186" i="4" s="1"/>
  <c r="Z187" i="4"/>
  <c r="AA187" i="4" s="1"/>
  <c r="Z188" i="4"/>
  <c r="AA188" i="4" s="1"/>
  <c r="Z199" i="4"/>
  <c r="AA199" i="4" s="1"/>
  <c r="Z200" i="4"/>
  <c r="AA200" i="4" s="1"/>
  <c r="Z201" i="4"/>
  <c r="AA201" i="4" s="1"/>
  <c r="Z202" i="4"/>
  <c r="AA202" i="4" s="1"/>
  <c r="Z203" i="4"/>
  <c r="AA203" i="4" s="1"/>
  <c r="Z204" i="4"/>
  <c r="AA204" i="4" s="1"/>
  <c r="Z205" i="4"/>
  <c r="AA205" i="4" s="1"/>
  <c r="Z207" i="4"/>
  <c r="AA207" i="4" s="1"/>
  <c r="Z208" i="4"/>
  <c r="AA208" i="4" s="1"/>
  <c r="Z245" i="4"/>
  <c r="AA245" i="4" s="1"/>
  <c r="Z246" i="4"/>
  <c r="AA246" i="4" s="1"/>
  <c r="Z247" i="4"/>
  <c r="AA247" i="4" s="1"/>
  <c r="Z284" i="4"/>
  <c r="AA284" i="4" s="1"/>
  <c r="Z285" i="4"/>
  <c r="AA285" i="4" s="1"/>
  <c r="Z286" i="4"/>
  <c r="AA286" i="4" s="1"/>
  <c r="Z293" i="4"/>
  <c r="AA293" i="4" s="1"/>
  <c r="Z294" i="4"/>
  <c r="AA294" i="4" s="1"/>
  <c r="Z295" i="4"/>
  <c r="AA295" i="4" s="1"/>
  <c r="Z296" i="4"/>
  <c r="AA296" i="4" s="1"/>
  <c r="Z297" i="4"/>
  <c r="AA297"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J334" i="4"/>
  <c r="L334" i="4" s="1"/>
  <c r="M334" i="4" s="1"/>
  <c r="I334" i="4"/>
  <c r="H334" i="4"/>
  <c r="J333" i="4"/>
  <c r="L333" i="4" s="1"/>
  <c r="I333" i="4"/>
  <c r="H333" i="4"/>
  <c r="J332" i="4"/>
  <c r="L332" i="4" s="1"/>
  <c r="I332" i="4"/>
  <c r="H332" i="4"/>
  <c r="J331" i="4"/>
  <c r="I331" i="4"/>
  <c r="H331" i="4"/>
  <c r="J330" i="4"/>
  <c r="I330" i="4"/>
  <c r="H330" i="4"/>
  <c r="J329" i="4"/>
  <c r="L329" i="4" s="1"/>
  <c r="I329" i="4"/>
  <c r="H329" i="4"/>
  <c r="J328" i="4"/>
  <c r="L328" i="4" s="1"/>
  <c r="I328" i="4"/>
  <c r="H328" i="4"/>
  <c r="J327" i="4"/>
  <c r="I327" i="4"/>
  <c r="H327" i="4"/>
  <c r="X326" i="4"/>
  <c r="V326" i="4"/>
  <c r="U326" i="4"/>
  <c r="W326" i="4" s="1"/>
  <c r="R326" i="4"/>
  <c r="J326" i="4"/>
  <c r="L326" i="4" s="1"/>
  <c r="I326" i="4"/>
  <c r="H326" i="4"/>
  <c r="E326" i="4"/>
  <c r="X325" i="4"/>
  <c r="V325" i="4"/>
  <c r="U325" i="4"/>
  <c r="R325" i="4"/>
  <c r="J325" i="4"/>
  <c r="L325" i="4" s="1"/>
  <c r="M325" i="4" s="1"/>
  <c r="I325" i="4"/>
  <c r="H325" i="4"/>
  <c r="E325" i="4"/>
  <c r="X324" i="4"/>
  <c r="V324" i="4"/>
  <c r="U324" i="4"/>
  <c r="W324" i="4" s="1"/>
  <c r="R324" i="4"/>
  <c r="J324" i="4"/>
  <c r="I324" i="4"/>
  <c r="H324" i="4"/>
  <c r="E324" i="4"/>
  <c r="X323" i="4"/>
  <c r="V323" i="4"/>
  <c r="U323" i="4"/>
  <c r="W323" i="4" s="1"/>
  <c r="R323" i="4"/>
  <c r="J323" i="4"/>
  <c r="L323" i="4" s="1"/>
  <c r="I323" i="4"/>
  <c r="H323" i="4"/>
  <c r="E323" i="4"/>
  <c r="X322" i="4"/>
  <c r="V322" i="4"/>
  <c r="U322" i="4"/>
  <c r="W322" i="4" s="1"/>
  <c r="R322" i="4"/>
  <c r="J322" i="4"/>
  <c r="L322" i="4" s="1"/>
  <c r="I322" i="4"/>
  <c r="H322" i="4"/>
  <c r="E322" i="4"/>
  <c r="X321" i="4"/>
  <c r="V321" i="4"/>
  <c r="U321" i="4"/>
  <c r="R321" i="4"/>
  <c r="J321" i="4"/>
  <c r="L321" i="4" s="1"/>
  <c r="M321" i="4" s="1"/>
  <c r="I321" i="4"/>
  <c r="H321" i="4"/>
  <c r="E321" i="4"/>
  <c r="X320" i="4"/>
  <c r="V320" i="4"/>
  <c r="U320" i="4"/>
  <c r="R320" i="4"/>
  <c r="J320" i="4"/>
  <c r="I320" i="4"/>
  <c r="H320" i="4"/>
  <c r="E320" i="4"/>
  <c r="X319" i="4"/>
  <c r="V319" i="4"/>
  <c r="U319" i="4"/>
  <c r="W319" i="4" s="1"/>
  <c r="R319" i="4"/>
  <c r="J319" i="4"/>
  <c r="L319" i="4" s="1"/>
  <c r="I319" i="4"/>
  <c r="H319" i="4"/>
  <c r="E319" i="4"/>
  <c r="X318" i="4"/>
  <c r="V318" i="4"/>
  <c r="U318" i="4"/>
  <c r="W318" i="4" s="1"/>
  <c r="R318" i="4"/>
  <c r="J318" i="4"/>
  <c r="L318" i="4" s="1"/>
  <c r="I318" i="4"/>
  <c r="H318" i="4"/>
  <c r="E318" i="4"/>
  <c r="X317" i="4"/>
  <c r="V317" i="4"/>
  <c r="U317" i="4"/>
  <c r="W317" i="4" s="1"/>
  <c r="R317" i="4"/>
  <c r="J317" i="4"/>
  <c r="I317" i="4"/>
  <c r="H317" i="4"/>
  <c r="E317" i="4"/>
  <c r="X316" i="4"/>
  <c r="V316" i="4"/>
  <c r="U316" i="4"/>
  <c r="R316" i="4"/>
  <c r="J316" i="4"/>
  <c r="I316" i="4"/>
  <c r="H316" i="4"/>
  <c r="E316" i="4"/>
  <c r="X315" i="4"/>
  <c r="V315" i="4"/>
  <c r="U315" i="4"/>
  <c r="W315" i="4" s="1"/>
  <c r="R315" i="4"/>
  <c r="J315" i="4"/>
  <c r="L315" i="4" s="1"/>
  <c r="N315" i="4" s="1"/>
  <c r="O315" i="4" s="1"/>
  <c r="I315" i="4"/>
  <c r="H315" i="4"/>
  <c r="E315" i="4"/>
  <c r="X314" i="4"/>
  <c r="V314" i="4"/>
  <c r="U314" i="4"/>
  <c r="W314" i="4" s="1"/>
  <c r="R314" i="4"/>
  <c r="J314" i="4"/>
  <c r="L314" i="4" s="1"/>
  <c r="I314" i="4"/>
  <c r="H314" i="4"/>
  <c r="E314" i="4"/>
  <c r="X313" i="4"/>
  <c r="V313" i="4"/>
  <c r="U313" i="4"/>
  <c r="W313" i="4" s="1"/>
  <c r="R313" i="4"/>
  <c r="J313" i="4"/>
  <c r="I313" i="4"/>
  <c r="H313" i="4"/>
  <c r="E313" i="4"/>
  <c r="X312" i="4"/>
  <c r="V312" i="4"/>
  <c r="U312" i="4"/>
  <c r="W312" i="4" s="1"/>
  <c r="R312" i="4"/>
  <c r="J312" i="4"/>
  <c r="I312" i="4"/>
  <c r="H312" i="4"/>
  <c r="E312" i="4"/>
  <c r="X311" i="4"/>
  <c r="V311" i="4"/>
  <c r="U311" i="4"/>
  <c r="W311" i="4" s="1"/>
  <c r="R311" i="4"/>
  <c r="J311" i="4"/>
  <c r="L311" i="4" s="1"/>
  <c r="I311" i="4"/>
  <c r="H311" i="4"/>
  <c r="E311" i="4"/>
  <c r="X310" i="4"/>
  <c r="V310" i="4"/>
  <c r="U310" i="4"/>
  <c r="W310" i="4" s="1"/>
  <c r="R310" i="4"/>
  <c r="J310" i="4"/>
  <c r="L310" i="4" s="1"/>
  <c r="I310" i="4"/>
  <c r="H310" i="4"/>
  <c r="E310" i="4"/>
  <c r="X309" i="4"/>
  <c r="V309" i="4"/>
  <c r="U309" i="4"/>
  <c r="R309" i="4"/>
  <c r="J309" i="4"/>
  <c r="L309" i="4" s="1"/>
  <c r="M309" i="4" s="1"/>
  <c r="I309" i="4"/>
  <c r="H309" i="4"/>
  <c r="E309" i="4"/>
  <c r="X308" i="4"/>
  <c r="V308" i="4"/>
  <c r="U308" i="4"/>
  <c r="R308" i="4"/>
  <c r="J308" i="4"/>
  <c r="I308" i="4"/>
  <c r="H308" i="4"/>
  <c r="E308" i="4"/>
  <c r="X307" i="4"/>
  <c r="V307" i="4"/>
  <c r="U307" i="4"/>
  <c r="W307" i="4" s="1"/>
  <c r="R307" i="4"/>
  <c r="J307" i="4"/>
  <c r="L307" i="4" s="1"/>
  <c r="I307" i="4"/>
  <c r="H307" i="4"/>
  <c r="E307" i="4"/>
  <c r="X306" i="4"/>
  <c r="V306" i="4"/>
  <c r="U306" i="4"/>
  <c r="W306" i="4" s="1"/>
  <c r="R306" i="4"/>
  <c r="J306" i="4"/>
  <c r="L306" i="4" s="1"/>
  <c r="I306" i="4"/>
  <c r="H306" i="4"/>
  <c r="E306" i="4"/>
  <c r="X305" i="4"/>
  <c r="V305" i="4"/>
  <c r="U305" i="4"/>
  <c r="W305" i="4" s="1"/>
  <c r="R305" i="4"/>
  <c r="J305" i="4"/>
  <c r="L305" i="4" s="1"/>
  <c r="M305" i="4" s="1"/>
  <c r="I305" i="4"/>
  <c r="H305" i="4"/>
  <c r="E305" i="4"/>
  <c r="X304" i="4"/>
  <c r="V304" i="4"/>
  <c r="U304" i="4"/>
  <c r="R304" i="4"/>
  <c r="J304" i="4"/>
  <c r="I304" i="4"/>
  <c r="H304" i="4"/>
  <c r="E304" i="4"/>
  <c r="X303" i="4"/>
  <c r="V303" i="4"/>
  <c r="U303" i="4"/>
  <c r="W303" i="4" s="1"/>
  <c r="R303" i="4"/>
  <c r="J303" i="4"/>
  <c r="L303" i="4" s="1"/>
  <c r="I303" i="4"/>
  <c r="H303" i="4"/>
  <c r="E303" i="4"/>
  <c r="X302" i="4"/>
  <c r="V302" i="4"/>
  <c r="U302" i="4"/>
  <c r="W302" i="4" s="1"/>
  <c r="R302" i="4"/>
  <c r="J302" i="4"/>
  <c r="L302" i="4" s="1"/>
  <c r="I302" i="4"/>
  <c r="H302" i="4"/>
  <c r="E302" i="4"/>
  <c r="X301" i="4"/>
  <c r="V301" i="4"/>
  <c r="U301" i="4"/>
  <c r="W301" i="4" s="1"/>
  <c r="R301" i="4"/>
  <c r="J301" i="4"/>
  <c r="L301" i="4" s="1"/>
  <c r="I301" i="4"/>
  <c r="H301" i="4"/>
  <c r="E301" i="4"/>
  <c r="X300" i="4"/>
  <c r="Z300" i="4" s="1"/>
  <c r="AA300" i="4" s="1"/>
  <c r="V300" i="4"/>
  <c r="U300" i="4"/>
  <c r="W300" i="4" s="1"/>
  <c r="R300" i="4"/>
  <c r="J300" i="4"/>
  <c r="K300" i="4" s="1"/>
  <c r="I300" i="4"/>
  <c r="H300" i="4"/>
  <c r="E300" i="4"/>
  <c r="X299" i="4"/>
  <c r="Z299" i="4" s="1"/>
  <c r="AA299" i="4" s="1"/>
  <c r="V299" i="4"/>
  <c r="U299" i="4"/>
  <c r="W299" i="4" s="1"/>
  <c r="J299" i="4"/>
  <c r="L299" i="4" s="1"/>
  <c r="I299" i="4"/>
  <c r="H299" i="4"/>
  <c r="X298" i="4"/>
  <c r="Z298" i="4" s="1"/>
  <c r="AA298" i="4" s="1"/>
  <c r="V298" i="4"/>
  <c r="U298" i="4"/>
  <c r="W298" i="4" s="1"/>
  <c r="J298" i="4"/>
  <c r="L298" i="4" s="1"/>
  <c r="N298" i="4" s="1"/>
  <c r="O298" i="4" s="1"/>
  <c r="I298" i="4"/>
  <c r="H298" i="4"/>
  <c r="X297" i="4"/>
  <c r="V297" i="4"/>
  <c r="U297" i="4"/>
  <c r="W297" i="4" s="1"/>
  <c r="J297" i="4"/>
  <c r="I297" i="4"/>
  <c r="H297" i="4"/>
  <c r="X296" i="4"/>
  <c r="V296" i="4"/>
  <c r="U296" i="4"/>
  <c r="W296" i="4" s="1"/>
  <c r="J296" i="4"/>
  <c r="I296" i="4"/>
  <c r="H296" i="4"/>
  <c r="V295" i="4"/>
  <c r="U295" i="4"/>
  <c r="W295" i="4" s="1"/>
  <c r="J295" i="4"/>
  <c r="I295" i="4"/>
  <c r="H295" i="4"/>
  <c r="V294" i="4"/>
  <c r="U294" i="4"/>
  <c r="J294" i="4"/>
  <c r="L294" i="4" s="1"/>
  <c r="N294" i="4" s="1"/>
  <c r="O294" i="4" s="1"/>
  <c r="I294" i="4"/>
  <c r="H294" i="4"/>
  <c r="V293" i="4"/>
  <c r="U293" i="4"/>
  <c r="J293" i="4"/>
  <c r="K293" i="4" s="1"/>
  <c r="I293" i="4"/>
  <c r="H293" i="4"/>
  <c r="X292" i="4"/>
  <c r="Z292" i="4" s="1"/>
  <c r="AA292" i="4" s="1"/>
  <c r="V292" i="4"/>
  <c r="U292" i="4"/>
  <c r="J292" i="4"/>
  <c r="L292" i="4" s="1"/>
  <c r="N292" i="4" s="1"/>
  <c r="O292" i="4" s="1"/>
  <c r="I292" i="4"/>
  <c r="H292" i="4"/>
  <c r="X291" i="4"/>
  <c r="Z291" i="4" s="1"/>
  <c r="AA291" i="4" s="1"/>
  <c r="V291" i="4"/>
  <c r="U291" i="4"/>
  <c r="W291" i="4" s="1"/>
  <c r="J291" i="4"/>
  <c r="L291" i="4" s="1"/>
  <c r="I291" i="4"/>
  <c r="H291" i="4"/>
  <c r="X290" i="4"/>
  <c r="Z290" i="4" s="1"/>
  <c r="AA290" i="4" s="1"/>
  <c r="V290" i="4"/>
  <c r="U290" i="4"/>
  <c r="W290" i="4" s="1"/>
  <c r="J290" i="4"/>
  <c r="L290" i="4" s="1"/>
  <c r="N290" i="4" s="1"/>
  <c r="O290" i="4" s="1"/>
  <c r="I290" i="4"/>
  <c r="H290" i="4"/>
  <c r="X289" i="4"/>
  <c r="Z289" i="4" s="1"/>
  <c r="AA289" i="4" s="1"/>
  <c r="V289" i="4"/>
  <c r="U289" i="4"/>
  <c r="W289" i="4" s="1"/>
  <c r="J289" i="4"/>
  <c r="I289" i="4"/>
  <c r="H289" i="4"/>
  <c r="X288" i="4"/>
  <c r="Z288" i="4" s="1"/>
  <c r="AA288" i="4" s="1"/>
  <c r="V288" i="4"/>
  <c r="U288" i="4"/>
  <c r="W288" i="4" s="1"/>
  <c r="R288" i="4"/>
  <c r="J288" i="4"/>
  <c r="L288" i="4" s="1"/>
  <c r="I288" i="4"/>
  <c r="H288" i="4"/>
  <c r="E288" i="4"/>
  <c r="X287" i="4"/>
  <c r="Z287" i="4" s="1"/>
  <c r="AA287" i="4" s="1"/>
  <c r="V287" i="4"/>
  <c r="U287" i="4"/>
  <c r="W287" i="4" s="1"/>
  <c r="R287" i="4"/>
  <c r="J287" i="4"/>
  <c r="L287" i="4" s="1"/>
  <c r="N287" i="4" s="1"/>
  <c r="O287" i="4" s="1"/>
  <c r="I287" i="4"/>
  <c r="H287" i="4"/>
  <c r="E287" i="4"/>
  <c r="V286" i="4"/>
  <c r="U286" i="4"/>
  <c r="R286" i="4"/>
  <c r="J286" i="4"/>
  <c r="L286" i="4" s="1"/>
  <c r="M286" i="4" s="1"/>
  <c r="I286" i="4"/>
  <c r="H286" i="4"/>
  <c r="V285" i="4"/>
  <c r="U285" i="4"/>
  <c r="W285" i="4" s="1"/>
  <c r="R285" i="4"/>
  <c r="J285" i="4"/>
  <c r="I285" i="4"/>
  <c r="H285" i="4"/>
  <c r="V284" i="4"/>
  <c r="U284" i="4"/>
  <c r="R284" i="4"/>
  <c r="J284" i="4"/>
  <c r="L284" i="4" s="1"/>
  <c r="M284" i="4" s="1"/>
  <c r="I284" i="4"/>
  <c r="H284" i="4"/>
  <c r="X283" i="4"/>
  <c r="Z283" i="4" s="1"/>
  <c r="AA283" i="4" s="1"/>
  <c r="V283" i="4"/>
  <c r="U283" i="4"/>
  <c r="W283" i="4" s="1"/>
  <c r="R283" i="4"/>
  <c r="J283" i="4"/>
  <c r="I283" i="4"/>
  <c r="H283" i="4"/>
  <c r="X282" i="4"/>
  <c r="Z282" i="4" s="1"/>
  <c r="AA282" i="4" s="1"/>
  <c r="V282" i="4"/>
  <c r="U282" i="4"/>
  <c r="R282" i="4"/>
  <c r="J282" i="4"/>
  <c r="L282" i="4" s="1"/>
  <c r="M282" i="4" s="1"/>
  <c r="I282" i="4"/>
  <c r="H282" i="4"/>
  <c r="X281" i="4"/>
  <c r="Z281" i="4" s="1"/>
  <c r="AA281" i="4" s="1"/>
  <c r="V281" i="4"/>
  <c r="U281" i="4"/>
  <c r="W281" i="4" s="1"/>
  <c r="R281" i="4"/>
  <c r="J281" i="4"/>
  <c r="I281" i="4"/>
  <c r="H281" i="4"/>
  <c r="X280" i="4"/>
  <c r="Z280" i="4" s="1"/>
  <c r="AA280" i="4" s="1"/>
  <c r="V280" i="4"/>
  <c r="U280" i="4"/>
  <c r="R280" i="4"/>
  <c r="J280" i="4"/>
  <c r="L280" i="4" s="1"/>
  <c r="M280" i="4" s="1"/>
  <c r="I280" i="4"/>
  <c r="H280" i="4"/>
  <c r="X279" i="4"/>
  <c r="Z279" i="4" s="1"/>
  <c r="AA279" i="4" s="1"/>
  <c r="V279" i="4"/>
  <c r="U279" i="4"/>
  <c r="W279" i="4" s="1"/>
  <c r="R279" i="4"/>
  <c r="J279" i="4"/>
  <c r="I279" i="4"/>
  <c r="H279" i="4"/>
  <c r="X278" i="4"/>
  <c r="Z278" i="4" s="1"/>
  <c r="AA278" i="4" s="1"/>
  <c r="V278" i="4"/>
  <c r="U278" i="4"/>
  <c r="R278" i="4"/>
  <c r="J278" i="4"/>
  <c r="L278" i="4" s="1"/>
  <c r="M278" i="4" s="1"/>
  <c r="I278" i="4"/>
  <c r="H278" i="4"/>
  <c r="X277" i="4"/>
  <c r="Z277" i="4" s="1"/>
  <c r="AA277" i="4" s="1"/>
  <c r="V277" i="4"/>
  <c r="U277" i="4"/>
  <c r="W277" i="4" s="1"/>
  <c r="R277" i="4"/>
  <c r="J277" i="4"/>
  <c r="I277" i="4"/>
  <c r="H277" i="4"/>
  <c r="X276" i="4"/>
  <c r="Z276" i="4" s="1"/>
  <c r="AA276" i="4" s="1"/>
  <c r="V276" i="4"/>
  <c r="U276" i="4"/>
  <c r="R276" i="4"/>
  <c r="J276" i="4"/>
  <c r="L276" i="4" s="1"/>
  <c r="M276" i="4" s="1"/>
  <c r="I276" i="4"/>
  <c r="H276" i="4"/>
  <c r="X275" i="4"/>
  <c r="Z275" i="4" s="1"/>
  <c r="AA275" i="4" s="1"/>
  <c r="V275" i="4"/>
  <c r="U275" i="4"/>
  <c r="W275" i="4" s="1"/>
  <c r="R275" i="4"/>
  <c r="J275" i="4"/>
  <c r="I275" i="4"/>
  <c r="H275" i="4"/>
  <c r="X274" i="4"/>
  <c r="Z274" i="4" s="1"/>
  <c r="AA274" i="4" s="1"/>
  <c r="V274" i="4"/>
  <c r="U274" i="4"/>
  <c r="R274" i="4"/>
  <c r="J274" i="4"/>
  <c r="L274" i="4" s="1"/>
  <c r="M274" i="4" s="1"/>
  <c r="I274" i="4"/>
  <c r="H274" i="4"/>
  <c r="X273" i="4"/>
  <c r="Z273" i="4" s="1"/>
  <c r="AA273" i="4" s="1"/>
  <c r="V273" i="4"/>
  <c r="U273" i="4"/>
  <c r="W273" i="4" s="1"/>
  <c r="R273" i="4"/>
  <c r="J273" i="4"/>
  <c r="I273" i="4"/>
  <c r="H273" i="4"/>
  <c r="X272" i="4"/>
  <c r="Z272" i="4" s="1"/>
  <c r="AA272" i="4" s="1"/>
  <c r="V272" i="4"/>
  <c r="U272" i="4"/>
  <c r="R272" i="4"/>
  <c r="J272" i="4"/>
  <c r="L272" i="4" s="1"/>
  <c r="M272" i="4" s="1"/>
  <c r="I272" i="4"/>
  <c r="H272" i="4"/>
  <c r="X271" i="4"/>
  <c r="Z271" i="4" s="1"/>
  <c r="AA271" i="4" s="1"/>
  <c r="V271" i="4"/>
  <c r="U271" i="4"/>
  <c r="W271" i="4" s="1"/>
  <c r="R271" i="4"/>
  <c r="J271" i="4"/>
  <c r="I271" i="4"/>
  <c r="H271" i="4"/>
  <c r="X270" i="4"/>
  <c r="Z270" i="4" s="1"/>
  <c r="AA270" i="4" s="1"/>
  <c r="V270" i="4"/>
  <c r="U270" i="4"/>
  <c r="R270" i="4"/>
  <c r="J270" i="4"/>
  <c r="L270" i="4" s="1"/>
  <c r="M270" i="4" s="1"/>
  <c r="I270" i="4"/>
  <c r="H270" i="4"/>
  <c r="X269" i="4"/>
  <c r="Z269" i="4" s="1"/>
  <c r="AA269" i="4" s="1"/>
  <c r="V269" i="4"/>
  <c r="U269" i="4"/>
  <c r="W269" i="4" s="1"/>
  <c r="R269" i="4"/>
  <c r="J269" i="4"/>
  <c r="I269" i="4"/>
  <c r="H269" i="4"/>
  <c r="X268" i="4"/>
  <c r="Z268" i="4" s="1"/>
  <c r="AA268" i="4" s="1"/>
  <c r="V268" i="4"/>
  <c r="U268" i="4"/>
  <c r="R268" i="4"/>
  <c r="J268" i="4"/>
  <c r="L268" i="4" s="1"/>
  <c r="M268" i="4" s="1"/>
  <c r="I268" i="4"/>
  <c r="H268" i="4"/>
  <c r="X267" i="4"/>
  <c r="Z267" i="4" s="1"/>
  <c r="AA267" i="4" s="1"/>
  <c r="V267" i="4"/>
  <c r="U267" i="4"/>
  <c r="W267" i="4" s="1"/>
  <c r="R267" i="4"/>
  <c r="J267" i="4"/>
  <c r="I267" i="4"/>
  <c r="H267" i="4"/>
  <c r="X266" i="4"/>
  <c r="Z266" i="4" s="1"/>
  <c r="AA266" i="4" s="1"/>
  <c r="V266" i="4"/>
  <c r="U266" i="4"/>
  <c r="R266" i="4"/>
  <c r="J266" i="4"/>
  <c r="L266" i="4" s="1"/>
  <c r="M266" i="4" s="1"/>
  <c r="I266" i="4"/>
  <c r="H266" i="4"/>
  <c r="X265" i="4"/>
  <c r="Z265" i="4" s="1"/>
  <c r="AA265" i="4" s="1"/>
  <c r="V265" i="4"/>
  <c r="U265" i="4"/>
  <c r="W265" i="4" s="1"/>
  <c r="R265" i="4"/>
  <c r="J265" i="4"/>
  <c r="I265" i="4"/>
  <c r="H265" i="4"/>
  <c r="X264" i="4"/>
  <c r="Z264" i="4" s="1"/>
  <c r="AA264" i="4" s="1"/>
  <c r="V264" i="4"/>
  <c r="U264" i="4"/>
  <c r="R264" i="4"/>
  <c r="J264" i="4"/>
  <c r="L264" i="4" s="1"/>
  <c r="M264" i="4" s="1"/>
  <c r="I264" i="4"/>
  <c r="H264" i="4"/>
  <c r="X263" i="4"/>
  <c r="Z263" i="4" s="1"/>
  <c r="AA263" i="4" s="1"/>
  <c r="V263" i="4"/>
  <c r="U263" i="4"/>
  <c r="W263" i="4" s="1"/>
  <c r="R263" i="4"/>
  <c r="J263" i="4"/>
  <c r="I263" i="4"/>
  <c r="H263" i="4"/>
  <c r="X262" i="4"/>
  <c r="Z262" i="4" s="1"/>
  <c r="AA262" i="4" s="1"/>
  <c r="V262" i="4"/>
  <c r="U262" i="4"/>
  <c r="R262" i="4"/>
  <c r="J262" i="4"/>
  <c r="L262" i="4" s="1"/>
  <c r="M262" i="4" s="1"/>
  <c r="I262" i="4"/>
  <c r="H262" i="4"/>
  <c r="X261" i="4"/>
  <c r="Z261" i="4" s="1"/>
  <c r="AA261" i="4" s="1"/>
  <c r="V261" i="4"/>
  <c r="U261" i="4"/>
  <c r="W261" i="4" s="1"/>
  <c r="R261" i="4"/>
  <c r="J261" i="4"/>
  <c r="I261" i="4"/>
  <c r="H261" i="4"/>
  <c r="X260" i="4"/>
  <c r="Z260" i="4" s="1"/>
  <c r="AA260" i="4" s="1"/>
  <c r="V260" i="4"/>
  <c r="U260" i="4"/>
  <c r="R260" i="4"/>
  <c r="J260" i="4"/>
  <c r="L260" i="4" s="1"/>
  <c r="M260" i="4" s="1"/>
  <c r="I260" i="4"/>
  <c r="H260" i="4"/>
  <c r="X259" i="4"/>
  <c r="Z259" i="4" s="1"/>
  <c r="AA259" i="4" s="1"/>
  <c r="V259" i="4"/>
  <c r="U259" i="4"/>
  <c r="W259" i="4" s="1"/>
  <c r="R259" i="4"/>
  <c r="J259" i="4"/>
  <c r="I259" i="4"/>
  <c r="H259" i="4"/>
  <c r="X258" i="4"/>
  <c r="Z258" i="4" s="1"/>
  <c r="AA258" i="4" s="1"/>
  <c r="V258" i="4"/>
  <c r="U258" i="4"/>
  <c r="R258" i="4"/>
  <c r="J258" i="4"/>
  <c r="L258" i="4" s="1"/>
  <c r="M258" i="4" s="1"/>
  <c r="I258" i="4"/>
  <c r="H258" i="4"/>
  <c r="X257" i="4"/>
  <c r="Z257" i="4" s="1"/>
  <c r="AA257" i="4" s="1"/>
  <c r="V257" i="4"/>
  <c r="U257" i="4"/>
  <c r="J257" i="4"/>
  <c r="I257" i="4"/>
  <c r="H257" i="4"/>
  <c r="X256" i="4"/>
  <c r="Z256" i="4" s="1"/>
  <c r="AA256" i="4" s="1"/>
  <c r="V256" i="4"/>
  <c r="U256" i="4"/>
  <c r="W256" i="4" s="1"/>
  <c r="J256" i="4"/>
  <c r="I256" i="4"/>
  <c r="H256" i="4"/>
  <c r="X255" i="4"/>
  <c r="Z255" i="4" s="1"/>
  <c r="AA255" i="4" s="1"/>
  <c r="V255" i="4"/>
  <c r="U255" i="4"/>
  <c r="W255" i="4" s="1"/>
  <c r="J255" i="4"/>
  <c r="L255" i="4" s="1"/>
  <c r="I255" i="4"/>
  <c r="H255" i="4"/>
  <c r="X254" i="4"/>
  <c r="Z254" i="4" s="1"/>
  <c r="AA254" i="4" s="1"/>
  <c r="V254" i="4"/>
  <c r="U254" i="4"/>
  <c r="J254" i="4"/>
  <c r="L254" i="4" s="1"/>
  <c r="N254" i="4" s="1"/>
  <c r="O254" i="4" s="1"/>
  <c r="I254" i="4"/>
  <c r="H254" i="4"/>
  <c r="X253" i="4"/>
  <c r="Z253" i="4" s="1"/>
  <c r="AA253" i="4" s="1"/>
  <c r="V253" i="4"/>
  <c r="U253" i="4"/>
  <c r="W253" i="4" s="1"/>
  <c r="J253" i="4"/>
  <c r="K253" i="4" s="1"/>
  <c r="I253" i="4"/>
  <c r="H253" i="4"/>
  <c r="X252" i="4"/>
  <c r="Z252" i="4" s="1"/>
  <c r="AA252" i="4" s="1"/>
  <c r="V252" i="4"/>
  <c r="U252" i="4"/>
  <c r="W252" i="4" s="1"/>
  <c r="J252" i="4"/>
  <c r="L252" i="4" s="1"/>
  <c r="N252" i="4" s="1"/>
  <c r="O252" i="4" s="1"/>
  <c r="I252" i="4"/>
  <c r="H252" i="4"/>
  <c r="X251" i="4"/>
  <c r="Z251" i="4" s="1"/>
  <c r="AA251" i="4" s="1"/>
  <c r="V251" i="4"/>
  <c r="U251" i="4"/>
  <c r="W251" i="4" s="1"/>
  <c r="R251" i="4"/>
  <c r="J251" i="4"/>
  <c r="L251" i="4" s="1"/>
  <c r="I251" i="4"/>
  <c r="H251" i="4"/>
  <c r="X250" i="4"/>
  <c r="Z250" i="4" s="1"/>
  <c r="AA250" i="4" s="1"/>
  <c r="V250" i="4"/>
  <c r="U250" i="4"/>
  <c r="W250" i="4" s="1"/>
  <c r="R250" i="4"/>
  <c r="J250" i="4"/>
  <c r="I250" i="4"/>
  <c r="H250" i="4"/>
  <c r="X249" i="4"/>
  <c r="Z249" i="4" s="1"/>
  <c r="AA249" i="4" s="1"/>
  <c r="V249" i="4"/>
  <c r="U249" i="4"/>
  <c r="W249" i="4" s="1"/>
  <c r="R249" i="4"/>
  <c r="J249" i="4"/>
  <c r="L249" i="4" s="1"/>
  <c r="I249" i="4"/>
  <c r="H249" i="4"/>
  <c r="X248" i="4"/>
  <c r="Z248" i="4" s="1"/>
  <c r="AA248" i="4" s="1"/>
  <c r="V248" i="4"/>
  <c r="U248" i="4"/>
  <c r="W248" i="4" s="1"/>
  <c r="R248" i="4"/>
  <c r="J248" i="4"/>
  <c r="I248" i="4"/>
  <c r="H248" i="4"/>
  <c r="V247" i="4"/>
  <c r="U247" i="4"/>
  <c r="W247" i="4" s="1"/>
  <c r="R247" i="4"/>
  <c r="J247" i="4"/>
  <c r="L247" i="4" s="1"/>
  <c r="I247" i="4"/>
  <c r="H247" i="4"/>
  <c r="V246" i="4"/>
  <c r="U246" i="4"/>
  <c r="W246" i="4" s="1"/>
  <c r="R246" i="4"/>
  <c r="J246" i="4"/>
  <c r="I246" i="4"/>
  <c r="H246" i="4"/>
  <c r="V245" i="4"/>
  <c r="U245" i="4"/>
  <c r="W245" i="4" s="1"/>
  <c r="R245" i="4"/>
  <c r="J245" i="4"/>
  <c r="L245" i="4" s="1"/>
  <c r="I245" i="4"/>
  <c r="H245" i="4"/>
  <c r="X244" i="4"/>
  <c r="Z244" i="4" s="1"/>
  <c r="AA244" i="4" s="1"/>
  <c r="V244" i="4"/>
  <c r="U244" i="4"/>
  <c r="W244" i="4" s="1"/>
  <c r="R244" i="4"/>
  <c r="J244" i="4"/>
  <c r="I244" i="4"/>
  <c r="H244" i="4"/>
  <c r="X243" i="4"/>
  <c r="Z243" i="4" s="1"/>
  <c r="AA243" i="4" s="1"/>
  <c r="V243" i="4"/>
  <c r="U243" i="4"/>
  <c r="W243" i="4" s="1"/>
  <c r="R243" i="4"/>
  <c r="J243" i="4"/>
  <c r="L243" i="4" s="1"/>
  <c r="I243" i="4"/>
  <c r="H243" i="4"/>
  <c r="X242" i="4"/>
  <c r="Z242" i="4" s="1"/>
  <c r="AA242" i="4" s="1"/>
  <c r="V242" i="4"/>
  <c r="U242" i="4"/>
  <c r="W242" i="4" s="1"/>
  <c r="R242" i="4"/>
  <c r="J242" i="4"/>
  <c r="K242" i="4" s="1"/>
  <c r="I242" i="4"/>
  <c r="H242" i="4"/>
  <c r="X241" i="4"/>
  <c r="Z241" i="4" s="1"/>
  <c r="AA241" i="4" s="1"/>
  <c r="V241" i="4"/>
  <c r="U241" i="4"/>
  <c r="W241" i="4" s="1"/>
  <c r="R241" i="4"/>
  <c r="J241" i="4"/>
  <c r="L241" i="4" s="1"/>
  <c r="I241" i="4"/>
  <c r="H241" i="4"/>
  <c r="X240" i="4"/>
  <c r="Z240" i="4" s="1"/>
  <c r="AA240" i="4" s="1"/>
  <c r="V240" i="4"/>
  <c r="U240" i="4"/>
  <c r="W240" i="4" s="1"/>
  <c r="R240" i="4"/>
  <c r="J240" i="4"/>
  <c r="L240" i="4" s="1"/>
  <c r="I240" i="4"/>
  <c r="H240" i="4"/>
  <c r="X239" i="4"/>
  <c r="Z239" i="4" s="1"/>
  <c r="AA239" i="4" s="1"/>
  <c r="V239" i="4"/>
  <c r="U239" i="4"/>
  <c r="W239" i="4" s="1"/>
  <c r="R239" i="4"/>
  <c r="J239" i="4"/>
  <c r="L239" i="4" s="1"/>
  <c r="I239" i="4"/>
  <c r="H239" i="4"/>
  <c r="X238" i="4"/>
  <c r="Z238" i="4" s="1"/>
  <c r="AA238" i="4" s="1"/>
  <c r="V238" i="4"/>
  <c r="U238" i="4"/>
  <c r="W238" i="4" s="1"/>
  <c r="R238" i="4"/>
  <c r="J238" i="4"/>
  <c r="L238" i="4" s="1"/>
  <c r="N238" i="4" s="1"/>
  <c r="O238" i="4" s="1"/>
  <c r="I238" i="4"/>
  <c r="H238" i="4"/>
  <c r="X237" i="4"/>
  <c r="Z237" i="4" s="1"/>
  <c r="AA237" i="4" s="1"/>
  <c r="V237" i="4"/>
  <c r="U237" i="4"/>
  <c r="W237" i="4" s="1"/>
  <c r="R237" i="4"/>
  <c r="J237" i="4"/>
  <c r="L237" i="4" s="1"/>
  <c r="I237" i="4"/>
  <c r="H237" i="4"/>
  <c r="X236" i="4"/>
  <c r="Z236" i="4" s="1"/>
  <c r="AA236" i="4" s="1"/>
  <c r="V236" i="4"/>
  <c r="U236" i="4"/>
  <c r="W236" i="4" s="1"/>
  <c r="R236" i="4"/>
  <c r="J236" i="4"/>
  <c r="L236" i="4" s="1"/>
  <c r="N236" i="4" s="1"/>
  <c r="O236" i="4" s="1"/>
  <c r="I236" i="4"/>
  <c r="H236" i="4"/>
  <c r="X235" i="4"/>
  <c r="Z235" i="4" s="1"/>
  <c r="AA235" i="4" s="1"/>
  <c r="V235" i="4"/>
  <c r="U235" i="4"/>
  <c r="W235" i="4" s="1"/>
  <c r="R235" i="4"/>
  <c r="J235" i="4"/>
  <c r="L235" i="4" s="1"/>
  <c r="I235" i="4"/>
  <c r="H235" i="4"/>
  <c r="X234" i="4"/>
  <c r="Z234" i="4" s="1"/>
  <c r="AA234" i="4" s="1"/>
  <c r="V234" i="4"/>
  <c r="U234" i="4"/>
  <c r="W234" i="4" s="1"/>
  <c r="R234" i="4"/>
  <c r="J234" i="4"/>
  <c r="L234" i="4" s="1"/>
  <c r="N234" i="4" s="1"/>
  <c r="O234" i="4" s="1"/>
  <c r="I234" i="4"/>
  <c r="H234" i="4"/>
  <c r="X233" i="4"/>
  <c r="Z233" i="4" s="1"/>
  <c r="AA233" i="4" s="1"/>
  <c r="V233" i="4"/>
  <c r="U233" i="4"/>
  <c r="W233" i="4" s="1"/>
  <c r="R233" i="4"/>
  <c r="J233" i="4"/>
  <c r="L233" i="4" s="1"/>
  <c r="I233" i="4"/>
  <c r="H233" i="4"/>
  <c r="X232" i="4"/>
  <c r="Z232" i="4" s="1"/>
  <c r="AA232" i="4" s="1"/>
  <c r="V232" i="4"/>
  <c r="U232" i="4"/>
  <c r="W232" i="4" s="1"/>
  <c r="R232" i="4"/>
  <c r="J232" i="4"/>
  <c r="L232" i="4" s="1"/>
  <c r="N232" i="4" s="1"/>
  <c r="O232" i="4" s="1"/>
  <c r="I232" i="4"/>
  <c r="H232" i="4"/>
  <c r="Z231" i="4"/>
  <c r="AA231" i="4" s="1"/>
  <c r="V231" i="4"/>
  <c r="U231" i="4"/>
  <c r="W231" i="4" s="1"/>
  <c r="R231" i="4"/>
  <c r="J231" i="4"/>
  <c r="L231" i="4" s="1"/>
  <c r="I231" i="4"/>
  <c r="H231" i="4"/>
  <c r="X230" i="4"/>
  <c r="Z230" i="4" s="1"/>
  <c r="AA230" i="4" s="1"/>
  <c r="V230" i="4"/>
  <c r="U230" i="4"/>
  <c r="W230" i="4" s="1"/>
  <c r="R230" i="4"/>
  <c r="J230" i="4"/>
  <c r="L230" i="4" s="1"/>
  <c r="N230" i="4" s="1"/>
  <c r="O230" i="4" s="1"/>
  <c r="I230" i="4"/>
  <c r="H230" i="4"/>
  <c r="X229" i="4"/>
  <c r="Z229" i="4" s="1"/>
  <c r="AA229" i="4" s="1"/>
  <c r="V229" i="4"/>
  <c r="U229" i="4"/>
  <c r="W229" i="4" s="1"/>
  <c r="R229" i="4"/>
  <c r="J229" i="4"/>
  <c r="L229" i="4" s="1"/>
  <c r="I229" i="4"/>
  <c r="H229" i="4"/>
  <c r="X228" i="4"/>
  <c r="Z228" i="4" s="1"/>
  <c r="AA228" i="4" s="1"/>
  <c r="V228" i="4"/>
  <c r="U228" i="4"/>
  <c r="W228" i="4" s="1"/>
  <c r="R228" i="4"/>
  <c r="J228" i="4"/>
  <c r="L228" i="4" s="1"/>
  <c r="N228" i="4" s="1"/>
  <c r="O228" i="4" s="1"/>
  <c r="I228" i="4"/>
  <c r="H228" i="4"/>
  <c r="X227" i="4"/>
  <c r="Z227" i="4" s="1"/>
  <c r="AA227" i="4" s="1"/>
  <c r="V227" i="4"/>
  <c r="U227" i="4"/>
  <c r="W227" i="4" s="1"/>
  <c r="R227" i="4"/>
  <c r="J227" i="4"/>
  <c r="L227" i="4" s="1"/>
  <c r="I227" i="4"/>
  <c r="H227" i="4"/>
  <c r="X226" i="4"/>
  <c r="Z226" i="4" s="1"/>
  <c r="AA226" i="4" s="1"/>
  <c r="V226" i="4"/>
  <c r="U226" i="4"/>
  <c r="W226" i="4" s="1"/>
  <c r="R226" i="4"/>
  <c r="J226" i="4"/>
  <c r="L226" i="4" s="1"/>
  <c r="N226" i="4" s="1"/>
  <c r="O226" i="4" s="1"/>
  <c r="I226" i="4"/>
  <c r="H226" i="4"/>
  <c r="X225" i="4"/>
  <c r="Z225" i="4" s="1"/>
  <c r="AA225" i="4" s="1"/>
  <c r="V225" i="4"/>
  <c r="U225" i="4"/>
  <c r="W225" i="4" s="1"/>
  <c r="R225" i="4"/>
  <c r="J225" i="4"/>
  <c r="L225" i="4" s="1"/>
  <c r="I225" i="4"/>
  <c r="H225" i="4"/>
  <c r="X224" i="4"/>
  <c r="Z224" i="4" s="1"/>
  <c r="AA224" i="4" s="1"/>
  <c r="V224" i="4"/>
  <c r="U224" i="4"/>
  <c r="W224" i="4" s="1"/>
  <c r="R224" i="4"/>
  <c r="J224" i="4"/>
  <c r="L224" i="4" s="1"/>
  <c r="N224" i="4" s="1"/>
  <c r="O224" i="4" s="1"/>
  <c r="I224" i="4"/>
  <c r="H224" i="4"/>
  <c r="X223" i="4"/>
  <c r="Z223" i="4" s="1"/>
  <c r="AA223" i="4" s="1"/>
  <c r="V223" i="4"/>
  <c r="U223" i="4"/>
  <c r="W223" i="4" s="1"/>
  <c r="R223" i="4"/>
  <c r="J223" i="4"/>
  <c r="L223" i="4" s="1"/>
  <c r="I223" i="4"/>
  <c r="H223" i="4"/>
  <c r="X222" i="4"/>
  <c r="Z222" i="4" s="1"/>
  <c r="AA222" i="4" s="1"/>
  <c r="V222" i="4"/>
  <c r="U222" i="4"/>
  <c r="W222" i="4" s="1"/>
  <c r="R222" i="4"/>
  <c r="J222" i="4"/>
  <c r="L222" i="4" s="1"/>
  <c r="N222" i="4" s="1"/>
  <c r="O222" i="4" s="1"/>
  <c r="I222" i="4"/>
  <c r="H222" i="4"/>
  <c r="X221" i="4"/>
  <c r="Z221" i="4" s="1"/>
  <c r="AA221" i="4" s="1"/>
  <c r="V221" i="4"/>
  <c r="U221" i="4"/>
  <c r="W221" i="4" s="1"/>
  <c r="R221" i="4"/>
  <c r="J221" i="4"/>
  <c r="L221" i="4" s="1"/>
  <c r="I221" i="4"/>
  <c r="H221" i="4"/>
  <c r="X220" i="4"/>
  <c r="Z220" i="4" s="1"/>
  <c r="AA220" i="4" s="1"/>
  <c r="V220" i="4"/>
  <c r="U220" i="4"/>
  <c r="W220" i="4" s="1"/>
  <c r="R220" i="4"/>
  <c r="J220" i="4"/>
  <c r="L220" i="4" s="1"/>
  <c r="N220" i="4" s="1"/>
  <c r="O220" i="4" s="1"/>
  <c r="I220" i="4"/>
  <c r="H220" i="4"/>
  <c r="X219" i="4"/>
  <c r="Z219" i="4" s="1"/>
  <c r="AA219" i="4" s="1"/>
  <c r="V219" i="4"/>
  <c r="U219" i="4"/>
  <c r="W219" i="4" s="1"/>
  <c r="R219" i="4"/>
  <c r="J219" i="4"/>
  <c r="L219" i="4" s="1"/>
  <c r="I219" i="4"/>
  <c r="H219" i="4"/>
  <c r="X218" i="4"/>
  <c r="Z218" i="4" s="1"/>
  <c r="AA218" i="4" s="1"/>
  <c r="V218" i="4"/>
  <c r="U218" i="4"/>
  <c r="W218" i="4" s="1"/>
  <c r="R218" i="4"/>
  <c r="J218" i="4"/>
  <c r="L218" i="4" s="1"/>
  <c r="N218" i="4" s="1"/>
  <c r="O218" i="4" s="1"/>
  <c r="I218" i="4"/>
  <c r="H218" i="4"/>
  <c r="X217" i="4"/>
  <c r="Z217" i="4" s="1"/>
  <c r="AA217" i="4" s="1"/>
  <c r="V217" i="4"/>
  <c r="U217" i="4"/>
  <c r="W217" i="4" s="1"/>
  <c r="R217" i="4"/>
  <c r="J217" i="4"/>
  <c r="L217" i="4" s="1"/>
  <c r="I217" i="4"/>
  <c r="H217" i="4"/>
  <c r="X216" i="4"/>
  <c r="Z216" i="4" s="1"/>
  <c r="AA216" i="4" s="1"/>
  <c r="V216" i="4"/>
  <c r="U216" i="4"/>
  <c r="W216" i="4" s="1"/>
  <c r="R216" i="4"/>
  <c r="J216" i="4"/>
  <c r="L216" i="4" s="1"/>
  <c r="N216" i="4" s="1"/>
  <c r="O216" i="4" s="1"/>
  <c r="I216" i="4"/>
  <c r="H216" i="4"/>
  <c r="X215" i="4"/>
  <c r="Z215" i="4" s="1"/>
  <c r="AA215" i="4" s="1"/>
  <c r="V215" i="4"/>
  <c r="U215" i="4"/>
  <c r="W215" i="4" s="1"/>
  <c r="R215" i="4"/>
  <c r="J215" i="4"/>
  <c r="L215" i="4" s="1"/>
  <c r="I215" i="4"/>
  <c r="H215" i="4"/>
  <c r="X214" i="4"/>
  <c r="Z214" i="4" s="1"/>
  <c r="AA214" i="4" s="1"/>
  <c r="V214" i="4"/>
  <c r="U214" i="4"/>
  <c r="W214" i="4" s="1"/>
  <c r="R214" i="4"/>
  <c r="J214" i="4"/>
  <c r="L214" i="4" s="1"/>
  <c r="N214" i="4" s="1"/>
  <c r="O214" i="4" s="1"/>
  <c r="I214" i="4"/>
  <c r="H214" i="4"/>
  <c r="X213" i="4"/>
  <c r="Z213" i="4" s="1"/>
  <c r="AA213" i="4" s="1"/>
  <c r="V213" i="4"/>
  <c r="U213" i="4"/>
  <c r="W213" i="4" s="1"/>
  <c r="R213" i="4"/>
  <c r="J213" i="4"/>
  <c r="L213" i="4" s="1"/>
  <c r="I213" i="4"/>
  <c r="H213" i="4"/>
  <c r="X212" i="4"/>
  <c r="Z212" i="4" s="1"/>
  <c r="AA212" i="4" s="1"/>
  <c r="V212" i="4"/>
  <c r="U212" i="4"/>
  <c r="W212" i="4" s="1"/>
  <c r="R212" i="4"/>
  <c r="J212" i="4"/>
  <c r="L212" i="4" s="1"/>
  <c r="N212" i="4" s="1"/>
  <c r="O212" i="4" s="1"/>
  <c r="I212" i="4"/>
  <c r="H212" i="4"/>
  <c r="X211" i="4"/>
  <c r="Z211" i="4" s="1"/>
  <c r="AA211" i="4" s="1"/>
  <c r="V211" i="4"/>
  <c r="U211" i="4"/>
  <c r="W211" i="4" s="1"/>
  <c r="R211" i="4"/>
  <c r="J211" i="4"/>
  <c r="L211" i="4" s="1"/>
  <c r="I211" i="4"/>
  <c r="H211" i="4"/>
  <c r="X210" i="4"/>
  <c r="Z210" i="4" s="1"/>
  <c r="AA210" i="4" s="1"/>
  <c r="V210" i="4"/>
  <c r="U210" i="4"/>
  <c r="W210" i="4" s="1"/>
  <c r="R210" i="4"/>
  <c r="J210" i="4"/>
  <c r="L210" i="4" s="1"/>
  <c r="N210" i="4" s="1"/>
  <c r="O210" i="4" s="1"/>
  <c r="I210" i="4"/>
  <c r="H210" i="4"/>
  <c r="X209" i="4"/>
  <c r="Z209" i="4" s="1"/>
  <c r="AA209" i="4" s="1"/>
  <c r="V209" i="4"/>
  <c r="U209" i="4"/>
  <c r="W209" i="4" s="1"/>
  <c r="R209" i="4"/>
  <c r="J209" i="4"/>
  <c r="L209" i="4" s="1"/>
  <c r="I209" i="4"/>
  <c r="H209" i="4"/>
  <c r="X208" i="4"/>
  <c r="V208" i="4"/>
  <c r="U208" i="4"/>
  <c r="W208" i="4" s="1"/>
  <c r="R208" i="4"/>
  <c r="J208" i="4"/>
  <c r="L208" i="4" s="1"/>
  <c r="N208" i="4" s="1"/>
  <c r="O208" i="4" s="1"/>
  <c r="I208" i="4"/>
  <c r="H208" i="4"/>
  <c r="E208" i="4"/>
  <c r="X207" i="4"/>
  <c r="V207" i="4"/>
  <c r="U207" i="4"/>
  <c r="R207" i="4"/>
  <c r="J207" i="4"/>
  <c r="K207" i="4" s="1"/>
  <c r="I207" i="4"/>
  <c r="H207" i="4"/>
  <c r="E207" i="4"/>
  <c r="X205" i="4"/>
  <c r="V205" i="4"/>
  <c r="U205" i="4"/>
  <c r="W205" i="4" s="1"/>
  <c r="R205" i="4"/>
  <c r="J205" i="4"/>
  <c r="L205" i="4" s="1"/>
  <c r="N205" i="4" s="1"/>
  <c r="O205" i="4" s="1"/>
  <c r="I205" i="4"/>
  <c r="H205" i="4"/>
  <c r="E205" i="4"/>
  <c r="X204" i="4"/>
  <c r="V204" i="4"/>
  <c r="U204" i="4"/>
  <c r="W204" i="4" s="1"/>
  <c r="R204" i="4"/>
  <c r="J204" i="4"/>
  <c r="L204" i="4" s="1"/>
  <c r="I204" i="4"/>
  <c r="H204" i="4"/>
  <c r="E204" i="4"/>
  <c r="X203" i="4"/>
  <c r="V203" i="4"/>
  <c r="U203" i="4"/>
  <c r="W203" i="4" s="1"/>
  <c r="R203" i="4"/>
  <c r="J203" i="4"/>
  <c r="L203" i="4" s="1"/>
  <c r="N203" i="4" s="1"/>
  <c r="O203" i="4" s="1"/>
  <c r="I203" i="4"/>
  <c r="H203" i="4"/>
  <c r="E203" i="4"/>
  <c r="X202" i="4"/>
  <c r="V202" i="4"/>
  <c r="U202" i="4"/>
  <c r="R202" i="4"/>
  <c r="J202" i="4"/>
  <c r="K202" i="4" s="1"/>
  <c r="I202" i="4"/>
  <c r="H202" i="4"/>
  <c r="E202" i="4"/>
  <c r="X201" i="4"/>
  <c r="V201" i="4"/>
  <c r="U201" i="4"/>
  <c r="W201" i="4" s="1"/>
  <c r="R201" i="4"/>
  <c r="J201" i="4"/>
  <c r="L201" i="4" s="1"/>
  <c r="N201" i="4" s="1"/>
  <c r="O201" i="4" s="1"/>
  <c r="I201" i="4"/>
  <c r="H201" i="4"/>
  <c r="E201" i="4"/>
  <c r="X200" i="4"/>
  <c r="V200" i="4"/>
  <c r="U200" i="4"/>
  <c r="W200" i="4" s="1"/>
  <c r="R200" i="4"/>
  <c r="J200" i="4"/>
  <c r="L200" i="4" s="1"/>
  <c r="N200" i="4" s="1"/>
  <c r="O200" i="4" s="1"/>
  <c r="I200" i="4"/>
  <c r="H200" i="4"/>
  <c r="E200" i="4"/>
  <c r="X199" i="4"/>
  <c r="V199" i="4"/>
  <c r="U199" i="4"/>
  <c r="W199" i="4" s="1"/>
  <c r="R199" i="4"/>
  <c r="J199" i="4"/>
  <c r="K199" i="4" s="1"/>
  <c r="I199" i="4"/>
  <c r="H199" i="4"/>
  <c r="E199" i="4"/>
  <c r="X198" i="4"/>
  <c r="Z198" i="4" s="1"/>
  <c r="AA198" i="4" s="1"/>
  <c r="V198" i="4"/>
  <c r="U198" i="4"/>
  <c r="W198" i="4" s="1"/>
  <c r="R198" i="4"/>
  <c r="J198" i="4"/>
  <c r="L198" i="4" s="1"/>
  <c r="N198" i="4" s="1"/>
  <c r="O198" i="4" s="1"/>
  <c r="I198" i="4"/>
  <c r="H198" i="4"/>
  <c r="E198" i="4"/>
  <c r="X197" i="4"/>
  <c r="Z197" i="4" s="1"/>
  <c r="AA197" i="4" s="1"/>
  <c r="V197" i="4"/>
  <c r="U197" i="4"/>
  <c r="R197" i="4"/>
  <c r="J197" i="4"/>
  <c r="K197" i="4" s="1"/>
  <c r="I197" i="4"/>
  <c r="H197" i="4"/>
  <c r="E197" i="4"/>
  <c r="X196" i="4"/>
  <c r="Z196" i="4" s="1"/>
  <c r="AA196" i="4" s="1"/>
  <c r="V196" i="4"/>
  <c r="U196" i="4"/>
  <c r="W196" i="4" s="1"/>
  <c r="R196" i="4"/>
  <c r="J196" i="4"/>
  <c r="L196" i="4" s="1"/>
  <c r="N196" i="4" s="1"/>
  <c r="O196" i="4" s="1"/>
  <c r="I196" i="4"/>
  <c r="H196" i="4"/>
  <c r="E196" i="4"/>
  <c r="X195" i="4"/>
  <c r="Z195" i="4" s="1"/>
  <c r="AA195" i="4" s="1"/>
  <c r="V195" i="4"/>
  <c r="U195" i="4"/>
  <c r="W195" i="4" s="1"/>
  <c r="R195" i="4"/>
  <c r="J195" i="4"/>
  <c r="L195" i="4" s="1"/>
  <c r="I195" i="4"/>
  <c r="H195" i="4"/>
  <c r="E195" i="4"/>
  <c r="X194" i="4"/>
  <c r="Z194" i="4" s="1"/>
  <c r="AA194" i="4" s="1"/>
  <c r="V194" i="4"/>
  <c r="U194" i="4"/>
  <c r="W194" i="4" s="1"/>
  <c r="R194" i="4"/>
  <c r="J194" i="4"/>
  <c r="K194" i="4" s="1"/>
  <c r="I194" i="4"/>
  <c r="H194" i="4"/>
  <c r="E194" i="4"/>
  <c r="X193" i="4"/>
  <c r="Z193" i="4" s="1"/>
  <c r="AA193" i="4" s="1"/>
  <c r="V193" i="4"/>
  <c r="U193" i="4"/>
  <c r="R193" i="4"/>
  <c r="J193" i="4"/>
  <c r="K193" i="4" s="1"/>
  <c r="I193" i="4"/>
  <c r="H193" i="4"/>
  <c r="E193" i="4"/>
  <c r="X192" i="4"/>
  <c r="Z192" i="4" s="1"/>
  <c r="AA192" i="4" s="1"/>
  <c r="V192" i="4"/>
  <c r="U192" i="4"/>
  <c r="W192" i="4" s="1"/>
  <c r="R192" i="4"/>
  <c r="J192" i="4"/>
  <c r="L192" i="4" s="1"/>
  <c r="I192" i="4"/>
  <c r="H192" i="4"/>
  <c r="E192" i="4"/>
  <c r="X191" i="4"/>
  <c r="Z191" i="4" s="1"/>
  <c r="AA191" i="4" s="1"/>
  <c r="V191" i="4"/>
  <c r="U191" i="4"/>
  <c r="R191" i="4"/>
  <c r="J191" i="4"/>
  <c r="I191" i="4"/>
  <c r="H191" i="4"/>
  <c r="E191" i="4"/>
  <c r="X190" i="4"/>
  <c r="Z190" i="4" s="1"/>
  <c r="AA190" i="4" s="1"/>
  <c r="V190" i="4"/>
  <c r="U190" i="4"/>
  <c r="W190" i="4" s="1"/>
  <c r="R190" i="4"/>
  <c r="J190" i="4"/>
  <c r="L190" i="4" s="1"/>
  <c r="I190" i="4"/>
  <c r="H190" i="4"/>
  <c r="E190" i="4"/>
  <c r="X189" i="4"/>
  <c r="Z189" i="4" s="1"/>
  <c r="AA189" i="4" s="1"/>
  <c r="V189" i="4"/>
  <c r="U189" i="4"/>
  <c r="R189" i="4"/>
  <c r="J189" i="4"/>
  <c r="K189" i="4" s="1"/>
  <c r="I189" i="4"/>
  <c r="H189" i="4"/>
  <c r="E189" i="4"/>
  <c r="X188" i="4"/>
  <c r="V188" i="4"/>
  <c r="U188" i="4"/>
  <c r="W188" i="4" s="1"/>
  <c r="R188" i="4"/>
  <c r="J188" i="4"/>
  <c r="L188" i="4" s="1"/>
  <c r="I188" i="4"/>
  <c r="H188" i="4"/>
  <c r="E188" i="4"/>
  <c r="X187" i="4"/>
  <c r="V187" i="4"/>
  <c r="U187" i="4"/>
  <c r="R187" i="4"/>
  <c r="J187" i="4"/>
  <c r="I187" i="4"/>
  <c r="H187" i="4"/>
  <c r="E187" i="4"/>
  <c r="X186" i="4"/>
  <c r="V186" i="4"/>
  <c r="U186" i="4"/>
  <c r="W186" i="4" s="1"/>
  <c r="R186" i="4"/>
  <c r="J186" i="4"/>
  <c r="L186" i="4" s="1"/>
  <c r="I186" i="4"/>
  <c r="H186" i="4"/>
  <c r="E186" i="4"/>
  <c r="X185" i="4"/>
  <c r="V185" i="4"/>
  <c r="U185" i="4"/>
  <c r="R185" i="4"/>
  <c r="J185" i="4"/>
  <c r="K185" i="4" s="1"/>
  <c r="I185" i="4"/>
  <c r="H185" i="4"/>
  <c r="E185" i="4"/>
  <c r="X184" i="4"/>
  <c r="V184" i="4"/>
  <c r="U184" i="4"/>
  <c r="W184" i="4" s="1"/>
  <c r="R184" i="4"/>
  <c r="J184" i="4"/>
  <c r="L184" i="4" s="1"/>
  <c r="I184" i="4"/>
  <c r="H184" i="4"/>
  <c r="E184" i="4"/>
  <c r="X183" i="4"/>
  <c r="V183" i="4"/>
  <c r="U183" i="4"/>
  <c r="R183" i="4"/>
  <c r="J183" i="4"/>
  <c r="K183" i="4" s="1"/>
  <c r="I183" i="4"/>
  <c r="H183" i="4"/>
  <c r="E183" i="4"/>
  <c r="X182" i="4"/>
  <c r="V182" i="4"/>
  <c r="U182" i="4"/>
  <c r="W182" i="4" s="1"/>
  <c r="R182" i="4"/>
  <c r="J182" i="4"/>
  <c r="L182" i="4" s="1"/>
  <c r="I182" i="4"/>
  <c r="H182" i="4"/>
  <c r="E182" i="4"/>
  <c r="X181" i="4"/>
  <c r="V181" i="4"/>
  <c r="U181" i="4"/>
  <c r="R181" i="4"/>
  <c r="J181" i="4"/>
  <c r="K181" i="4" s="1"/>
  <c r="I181" i="4"/>
  <c r="H181" i="4"/>
  <c r="E181" i="4"/>
  <c r="X179" i="4"/>
  <c r="V179" i="4"/>
  <c r="U179" i="4"/>
  <c r="W179" i="4" s="1"/>
  <c r="R179" i="4"/>
  <c r="J179" i="4"/>
  <c r="L179" i="4" s="1"/>
  <c r="N179" i="4" s="1"/>
  <c r="O179" i="4" s="1"/>
  <c r="I179" i="4"/>
  <c r="H179" i="4"/>
  <c r="E179" i="4"/>
  <c r="X178" i="4"/>
  <c r="V178" i="4"/>
  <c r="U178" i="4"/>
  <c r="W178" i="4" s="1"/>
  <c r="R178" i="4"/>
  <c r="J178" i="4"/>
  <c r="K178" i="4" s="1"/>
  <c r="I178" i="4"/>
  <c r="H178" i="4"/>
  <c r="E178" i="4"/>
  <c r="X177" i="4"/>
  <c r="V177" i="4"/>
  <c r="U177" i="4"/>
  <c r="W177" i="4" s="1"/>
  <c r="R177" i="4"/>
  <c r="J177" i="4"/>
  <c r="L177" i="4" s="1"/>
  <c r="I177" i="4"/>
  <c r="H177" i="4"/>
  <c r="E177" i="4"/>
  <c r="X176" i="4"/>
  <c r="V176" i="4"/>
  <c r="U176" i="4"/>
  <c r="R176" i="4"/>
  <c r="J176" i="4"/>
  <c r="K176" i="4" s="1"/>
  <c r="I176" i="4"/>
  <c r="H176" i="4"/>
  <c r="E176" i="4"/>
  <c r="X175" i="4"/>
  <c r="V175" i="4"/>
  <c r="U175" i="4"/>
  <c r="W175" i="4" s="1"/>
  <c r="R175" i="4"/>
  <c r="J175" i="4"/>
  <c r="L175" i="4" s="1"/>
  <c r="N175" i="4" s="1"/>
  <c r="O175" i="4" s="1"/>
  <c r="I175" i="4"/>
  <c r="H175" i="4"/>
  <c r="E175" i="4"/>
  <c r="X174" i="4"/>
  <c r="V174" i="4"/>
  <c r="U174" i="4"/>
  <c r="R174" i="4"/>
  <c r="J174" i="4"/>
  <c r="K174" i="4" s="1"/>
  <c r="I174" i="4"/>
  <c r="H174" i="4"/>
  <c r="E174" i="4"/>
  <c r="X173" i="4"/>
  <c r="V173" i="4"/>
  <c r="U173" i="4"/>
  <c r="W173" i="4" s="1"/>
  <c r="R173" i="4"/>
  <c r="J173" i="4"/>
  <c r="L173" i="4" s="1"/>
  <c r="I173" i="4"/>
  <c r="H173" i="4"/>
  <c r="E173" i="4"/>
  <c r="X172" i="4"/>
  <c r="V172" i="4"/>
  <c r="U172" i="4"/>
  <c r="R172" i="4"/>
  <c r="J172" i="4"/>
  <c r="K172" i="4" s="1"/>
  <c r="I172" i="4"/>
  <c r="H172" i="4"/>
  <c r="E172" i="4"/>
  <c r="X171" i="4"/>
  <c r="V171" i="4"/>
  <c r="U171" i="4"/>
  <c r="W171" i="4" s="1"/>
  <c r="R171" i="4"/>
  <c r="J171" i="4"/>
  <c r="L171" i="4" s="1"/>
  <c r="N171" i="4" s="1"/>
  <c r="O171" i="4" s="1"/>
  <c r="I171" i="4"/>
  <c r="H171" i="4"/>
  <c r="E171" i="4"/>
  <c r="X170" i="4"/>
  <c r="V170" i="4"/>
  <c r="U170" i="4"/>
  <c r="W170" i="4" s="1"/>
  <c r="R170" i="4"/>
  <c r="J170" i="4"/>
  <c r="K170" i="4" s="1"/>
  <c r="I170" i="4"/>
  <c r="H170" i="4"/>
  <c r="E170" i="4"/>
  <c r="X169" i="4"/>
  <c r="Z169" i="4" s="1"/>
  <c r="AA169" i="4" s="1"/>
  <c r="V169" i="4"/>
  <c r="U169" i="4"/>
  <c r="W169" i="4" s="1"/>
  <c r="R169" i="4"/>
  <c r="J169" i="4"/>
  <c r="L169" i="4" s="1"/>
  <c r="N169" i="4" s="1"/>
  <c r="O169" i="4" s="1"/>
  <c r="I169" i="4"/>
  <c r="H169" i="4"/>
  <c r="E169" i="4"/>
  <c r="X168" i="4"/>
  <c r="Z168" i="4" s="1"/>
  <c r="AA168" i="4" s="1"/>
  <c r="V168" i="4"/>
  <c r="U168" i="4"/>
  <c r="R168" i="4"/>
  <c r="J168" i="4"/>
  <c r="K168" i="4" s="1"/>
  <c r="I168" i="4"/>
  <c r="H168" i="4"/>
  <c r="E168" i="4"/>
  <c r="X167" i="4"/>
  <c r="V167" i="4"/>
  <c r="U167" i="4"/>
  <c r="W167" i="4" s="1"/>
  <c r="R167" i="4"/>
  <c r="J167" i="4"/>
  <c r="L167" i="4" s="1"/>
  <c r="N167" i="4" s="1"/>
  <c r="O167" i="4" s="1"/>
  <c r="I167" i="4"/>
  <c r="H167" i="4"/>
  <c r="E167" i="4"/>
  <c r="Z166" i="4"/>
  <c r="AA166" i="4" s="1"/>
  <c r="V166" i="4"/>
  <c r="U166" i="4"/>
  <c r="W166" i="4" s="1"/>
  <c r="R166" i="4"/>
  <c r="J166" i="4"/>
  <c r="L166" i="4" s="1"/>
  <c r="I166" i="4"/>
  <c r="H166" i="4"/>
  <c r="E166" i="4"/>
  <c r="E165" i="4"/>
  <c r="X164" i="4"/>
  <c r="Z164" i="4" s="1"/>
  <c r="AA164" i="4" s="1"/>
  <c r="V164" i="4"/>
  <c r="U164" i="4"/>
  <c r="W164" i="4" s="1"/>
  <c r="R164" i="4"/>
  <c r="J164" i="4"/>
  <c r="L164" i="4" s="1"/>
  <c r="N164" i="4" s="1"/>
  <c r="O164" i="4" s="1"/>
  <c r="I164" i="4"/>
  <c r="H164" i="4"/>
  <c r="E164" i="4"/>
  <c r="X163" i="4"/>
  <c r="Z163" i="4" s="1"/>
  <c r="AA163" i="4" s="1"/>
  <c r="V163" i="4"/>
  <c r="U163" i="4"/>
  <c r="W163" i="4" s="1"/>
  <c r="R163" i="4"/>
  <c r="J163" i="4"/>
  <c r="K163" i="4" s="1"/>
  <c r="I163" i="4"/>
  <c r="H163" i="4"/>
  <c r="E163" i="4"/>
  <c r="X162" i="4"/>
  <c r="Z162" i="4" s="1"/>
  <c r="AA162" i="4" s="1"/>
  <c r="V162" i="4"/>
  <c r="U162" i="4"/>
  <c r="W162" i="4" s="1"/>
  <c r="R162" i="4"/>
  <c r="J162" i="4"/>
  <c r="L162" i="4" s="1"/>
  <c r="M162" i="4" s="1"/>
  <c r="I162" i="4"/>
  <c r="H162" i="4"/>
  <c r="E162" i="4"/>
  <c r="X161" i="4"/>
  <c r="Z161" i="4" s="1"/>
  <c r="AA161" i="4" s="1"/>
  <c r="V161" i="4"/>
  <c r="U161" i="4"/>
  <c r="R161" i="4"/>
  <c r="J161" i="4"/>
  <c r="K161" i="4" s="1"/>
  <c r="I161" i="4"/>
  <c r="H161" i="4"/>
  <c r="E161" i="4"/>
  <c r="X160" i="4"/>
  <c r="Z160" i="4" s="1"/>
  <c r="AA160" i="4" s="1"/>
  <c r="V160" i="4"/>
  <c r="U160" i="4"/>
  <c r="W160" i="4" s="1"/>
  <c r="R160" i="4"/>
  <c r="J160" i="4"/>
  <c r="L160" i="4" s="1"/>
  <c r="N160" i="4" s="1"/>
  <c r="O160" i="4" s="1"/>
  <c r="I160" i="4"/>
  <c r="H160" i="4"/>
  <c r="E160" i="4"/>
  <c r="X159" i="4"/>
  <c r="Z159" i="4" s="1"/>
  <c r="AA159" i="4" s="1"/>
  <c r="V159" i="4"/>
  <c r="U159" i="4"/>
  <c r="W159" i="4" s="1"/>
  <c r="R159" i="4"/>
  <c r="J159" i="4"/>
  <c r="L159" i="4" s="1"/>
  <c r="I159" i="4"/>
  <c r="H159" i="4"/>
  <c r="E159" i="4"/>
  <c r="X158" i="4"/>
  <c r="Z158" i="4" s="1"/>
  <c r="AA158" i="4" s="1"/>
  <c r="V158" i="4"/>
  <c r="U158" i="4"/>
  <c r="W158" i="4" s="1"/>
  <c r="R158" i="4"/>
  <c r="J158" i="4"/>
  <c r="L158" i="4" s="1"/>
  <c r="N158" i="4" s="1"/>
  <c r="O158" i="4" s="1"/>
  <c r="I158" i="4"/>
  <c r="H158" i="4"/>
  <c r="E158" i="4"/>
  <c r="X157" i="4"/>
  <c r="Z157" i="4" s="1"/>
  <c r="AA157" i="4" s="1"/>
  <c r="V157" i="4"/>
  <c r="U157" i="4"/>
  <c r="R157" i="4"/>
  <c r="J157" i="4"/>
  <c r="K157" i="4" s="1"/>
  <c r="I157" i="4"/>
  <c r="H157" i="4"/>
  <c r="E157" i="4"/>
  <c r="X156" i="4"/>
  <c r="Z156" i="4" s="1"/>
  <c r="AA156" i="4" s="1"/>
  <c r="V156" i="4"/>
  <c r="U156" i="4"/>
  <c r="W156" i="4" s="1"/>
  <c r="R156" i="4"/>
  <c r="J156" i="4"/>
  <c r="L156" i="4" s="1"/>
  <c r="N156" i="4" s="1"/>
  <c r="O156" i="4" s="1"/>
  <c r="I156" i="4"/>
  <c r="H156" i="4"/>
  <c r="E156" i="4"/>
  <c r="X155" i="4"/>
  <c r="Z155" i="4" s="1"/>
  <c r="V155" i="4"/>
  <c r="U155" i="4"/>
  <c r="W155" i="4" s="1"/>
  <c r="R155" i="4"/>
  <c r="J155" i="4"/>
  <c r="K155" i="4" s="1"/>
  <c r="I155" i="4"/>
  <c r="H155" i="4"/>
  <c r="E155" i="4"/>
  <c r="X154" i="4"/>
  <c r="Z154" i="4" s="1"/>
  <c r="AA154" i="4" s="1"/>
  <c r="V154" i="4"/>
  <c r="U154" i="4"/>
  <c r="W154" i="4" s="1"/>
  <c r="R154" i="4"/>
  <c r="J154" i="4"/>
  <c r="L154" i="4" s="1"/>
  <c r="M154" i="4" s="1"/>
  <c r="I154" i="4"/>
  <c r="H154" i="4"/>
  <c r="E154" i="4"/>
  <c r="X153" i="4"/>
  <c r="Z153" i="4" s="1"/>
  <c r="V153" i="4"/>
  <c r="U153" i="4"/>
  <c r="R153" i="4"/>
  <c r="J153" i="4"/>
  <c r="K153" i="4" s="1"/>
  <c r="I153" i="4"/>
  <c r="H153" i="4"/>
  <c r="E153" i="4"/>
  <c r="X152" i="4"/>
  <c r="Z152" i="4" s="1"/>
  <c r="AA152" i="4" s="1"/>
  <c r="V152" i="4"/>
  <c r="U152" i="4"/>
  <c r="W152" i="4" s="1"/>
  <c r="R152" i="4"/>
  <c r="J152" i="4"/>
  <c r="L152" i="4" s="1"/>
  <c r="N152" i="4" s="1"/>
  <c r="O152" i="4" s="1"/>
  <c r="I152" i="4"/>
  <c r="H152" i="4"/>
  <c r="E152" i="4"/>
  <c r="X151" i="4"/>
  <c r="Z151" i="4" s="1"/>
  <c r="AA151" i="4" s="1"/>
  <c r="V151" i="4"/>
  <c r="U151" i="4"/>
  <c r="W151" i="4" s="1"/>
  <c r="R151" i="4"/>
  <c r="J151" i="4"/>
  <c r="L151" i="4" s="1"/>
  <c r="I151" i="4"/>
  <c r="H151" i="4"/>
  <c r="E151" i="4"/>
  <c r="X150" i="4"/>
  <c r="Z150" i="4" s="1"/>
  <c r="AA150" i="4" s="1"/>
  <c r="V150" i="4"/>
  <c r="U150" i="4"/>
  <c r="W150" i="4" s="1"/>
  <c r="R150" i="4"/>
  <c r="J150" i="4"/>
  <c r="L150" i="4" s="1"/>
  <c r="N150" i="4" s="1"/>
  <c r="O150" i="4" s="1"/>
  <c r="I150" i="4"/>
  <c r="H150" i="4"/>
  <c r="E150" i="4"/>
  <c r="X149" i="4"/>
  <c r="Z149" i="4" s="1"/>
  <c r="AA149" i="4" s="1"/>
  <c r="V149" i="4"/>
  <c r="U149" i="4"/>
  <c r="W149" i="4" s="1"/>
  <c r="R149" i="4"/>
  <c r="J149" i="4"/>
  <c r="L149" i="4" s="1"/>
  <c r="N149" i="4" s="1"/>
  <c r="O149" i="4" s="1"/>
  <c r="I149" i="4"/>
  <c r="H149" i="4"/>
  <c r="E149" i="4"/>
  <c r="X148" i="4"/>
  <c r="Z148" i="4" s="1"/>
  <c r="AA148" i="4" s="1"/>
  <c r="V148" i="4"/>
  <c r="U148" i="4"/>
  <c r="W148" i="4" s="1"/>
  <c r="R148" i="4"/>
  <c r="J148" i="4"/>
  <c r="K148" i="4" s="1"/>
  <c r="I148" i="4"/>
  <c r="H148" i="4"/>
  <c r="E148" i="4"/>
  <c r="X147" i="4"/>
  <c r="Z147" i="4" s="1"/>
  <c r="AA147" i="4" s="1"/>
  <c r="V147" i="4"/>
  <c r="U147" i="4"/>
  <c r="W147" i="4" s="1"/>
  <c r="R147" i="4"/>
  <c r="J147" i="4"/>
  <c r="L147" i="4" s="1"/>
  <c r="M147" i="4" s="1"/>
  <c r="I147" i="4"/>
  <c r="H147" i="4"/>
  <c r="E147" i="4"/>
  <c r="X146" i="4"/>
  <c r="Z146" i="4" s="1"/>
  <c r="AA146" i="4" s="1"/>
  <c r="V146" i="4"/>
  <c r="U146" i="4"/>
  <c r="R146" i="4"/>
  <c r="J146" i="4"/>
  <c r="K146" i="4" s="1"/>
  <c r="I146" i="4"/>
  <c r="H146" i="4"/>
  <c r="E146" i="4"/>
  <c r="X145" i="4"/>
  <c r="Z145" i="4" s="1"/>
  <c r="AA145" i="4" s="1"/>
  <c r="V145" i="4"/>
  <c r="U145" i="4"/>
  <c r="W145" i="4" s="1"/>
  <c r="R145" i="4"/>
  <c r="J145" i="4"/>
  <c r="L145" i="4" s="1"/>
  <c r="N145" i="4" s="1"/>
  <c r="O145" i="4" s="1"/>
  <c r="I145" i="4"/>
  <c r="H145" i="4"/>
  <c r="E145" i="4"/>
  <c r="X144" i="4"/>
  <c r="Z144" i="4" s="1"/>
  <c r="AA144" i="4" s="1"/>
  <c r="V144" i="4"/>
  <c r="U144" i="4"/>
  <c r="W144" i="4" s="1"/>
  <c r="R144" i="4"/>
  <c r="J144" i="4"/>
  <c r="L144" i="4" s="1"/>
  <c r="I144" i="4"/>
  <c r="H144" i="4"/>
  <c r="E144" i="4"/>
  <c r="X143" i="4"/>
  <c r="Z143" i="4" s="1"/>
  <c r="V143" i="4"/>
  <c r="U143" i="4"/>
  <c r="W143" i="4" s="1"/>
  <c r="R143" i="4"/>
  <c r="J143" i="4"/>
  <c r="L143" i="4" s="1"/>
  <c r="I143" i="4"/>
  <c r="H143" i="4"/>
  <c r="E143" i="4"/>
  <c r="X142" i="4"/>
  <c r="Z142" i="4" s="1"/>
  <c r="V142" i="4"/>
  <c r="U142" i="4"/>
  <c r="W142" i="4" s="1"/>
  <c r="R142" i="4"/>
  <c r="J142" i="4"/>
  <c r="L142" i="4" s="1"/>
  <c r="I142" i="4"/>
  <c r="H142" i="4"/>
  <c r="E142" i="4"/>
  <c r="X141" i="4"/>
  <c r="Z141" i="4" s="1"/>
  <c r="V141" i="4"/>
  <c r="U141" i="4"/>
  <c r="R141" i="4"/>
  <c r="J141" i="4"/>
  <c r="K141" i="4" s="1"/>
  <c r="I141" i="4"/>
  <c r="H141" i="4"/>
  <c r="E141" i="4"/>
  <c r="X140" i="4"/>
  <c r="Z140" i="4" s="1"/>
  <c r="V140" i="4"/>
  <c r="U140" i="4"/>
  <c r="W140" i="4" s="1"/>
  <c r="R140" i="4"/>
  <c r="J140" i="4"/>
  <c r="L140" i="4" s="1"/>
  <c r="I140" i="4"/>
  <c r="H140" i="4"/>
  <c r="E140" i="4"/>
  <c r="X139" i="4"/>
  <c r="Z139" i="4" s="1"/>
  <c r="V139" i="4"/>
  <c r="U139" i="4"/>
  <c r="W139" i="4" s="1"/>
  <c r="R139" i="4"/>
  <c r="J139" i="4"/>
  <c r="L139" i="4" s="1"/>
  <c r="I139" i="4"/>
  <c r="H139" i="4"/>
  <c r="E139" i="4"/>
  <c r="X138" i="4"/>
  <c r="Z138" i="4" s="1"/>
  <c r="V138" i="4"/>
  <c r="U138" i="4"/>
  <c r="R138" i="4"/>
  <c r="J138" i="4"/>
  <c r="K138" i="4" s="1"/>
  <c r="I138" i="4"/>
  <c r="H138" i="4"/>
  <c r="E138" i="4"/>
  <c r="X137" i="4"/>
  <c r="Z137" i="4" s="1"/>
  <c r="V137" i="4"/>
  <c r="U137" i="4"/>
  <c r="W137" i="4" s="1"/>
  <c r="R137" i="4"/>
  <c r="J137" i="4"/>
  <c r="L137" i="4" s="1"/>
  <c r="I137" i="4"/>
  <c r="H137" i="4"/>
  <c r="E137" i="4"/>
  <c r="X136" i="4"/>
  <c r="Z136" i="4" s="1"/>
  <c r="V136" i="4"/>
  <c r="U136" i="4"/>
  <c r="W136" i="4" s="1"/>
  <c r="R136" i="4"/>
  <c r="J136" i="4"/>
  <c r="L136" i="4" s="1"/>
  <c r="I136" i="4"/>
  <c r="H136" i="4"/>
  <c r="E136" i="4"/>
  <c r="X135" i="4"/>
  <c r="Z135" i="4" s="1"/>
  <c r="V135" i="4"/>
  <c r="U135" i="4"/>
  <c r="W135" i="4" s="1"/>
  <c r="R135" i="4"/>
  <c r="J135" i="4"/>
  <c r="L135" i="4" s="1"/>
  <c r="I135" i="4"/>
  <c r="H135" i="4"/>
  <c r="E135" i="4"/>
  <c r="X134" i="4"/>
  <c r="Z134" i="4" s="1"/>
  <c r="AA134" i="4" s="1"/>
  <c r="V134" i="4"/>
  <c r="U134" i="4"/>
  <c r="R134" i="4"/>
  <c r="J134" i="4"/>
  <c r="K134" i="4" s="1"/>
  <c r="I134" i="4"/>
  <c r="H134" i="4"/>
  <c r="E134" i="4"/>
  <c r="X133" i="4"/>
  <c r="Z133" i="4" s="1"/>
  <c r="V133" i="4"/>
  <c r="U133" i="4"/>
  <c r="W133" i="4" s="1"/>
  <c r="R133" i="4"/>
  <c r="J133" i="4"/>
  <c r="L133" i="4" s="1"/>
  <c r="I133" i="4"/>
  <c r="H133" i="4"/>
  <c r="E133" i="4"/>
  <c r="X132" i="4"/>
  <c r="V132" i="4"/>
  <c r="U132" i="4"/>
  <c r="R132" i="4"/>
  <c r="J132" i="4"/>
  <c r="L132" i="4" s="1"/>
  <c r="M132" i="4" s="1"/>
  <c r="I132" i="4"/>
  <c r="H132" i="4"/>
  <c r="E132" i="4"/>
  <c r="X131" i="4"/>
  <c r="V131" i="4"/>
  <c r="U131" i="4"/>
  <c r="R131" i="4"/>
  <c r="J131" i="4"/>
  <c r="L131" i="4" s="1"/>
  <c r="M131" i="4" s="1"/>
  <c r="I131" i="4"/>
  <c r="H131" i="4"/>
  <c r="E131" i="4"/>
  <c r="X130" i="4"/>
  <c r="V130" i="4"/>
  <c r="U130" i="4"/>
  <c r="W130" i="4" s="1"/>
  <c r="R130" i="4"/>
  <c r="J130" i="4"/>
  <c r="K130" i="4" s="1"/>
  <c r="I130" i="4"/>
  <c r="H130" i="4"/>
  <c r="E130" i="4"/>
  <c r="X129" i="4"/>
  <c r="V129" i="4"/>
  <c r="U129" i="4"/>
  <c r="W129" i="4" s="1"/>
  <c r="R129" i="4"/>
  <c r="J129" i="4"/>
  <c r="L129" i="4" s="1"/>
  <c r="N129" i="4" s="1"/>
  <c r="O129" i="4" s="1"/>
  <c r="I129" i="4"/>
  <c r="H129" i="4"/>
  <c r="E129" i="4"/>
  <c r="X128" i="4"/>
  <c r="V128" i="4"/>
  <c r="U128" i="4"/>
  <c r="R128" i="4"/>
  <c r="J128" i="4"/>
  <c r="K128" i="4" s="1"/>
  <c r="I128" i="4"/>
  <c r="H128" i="4"/>
  <c r="E128" i="4"/>
  <c r="X127" i="4"/>
  <c r="V127" i="4"/>
  <c r="U127" i="4"/>
  <c r="W127" i="4" s="1"/>
  <c r="R127" i="4"/>
  <c r="J127" i="4"/>
  <c r="L127" i="4" s="1"/>
  <c r="N127" i="4" s="1"/>
  <c r="O127" i="4" s="1"/>
  <c r="I127" i="4"/>
  <c r="H127" i="4"/>
  <c r="E127" i="4"/>
  <c r="X126" i="4"/>
  <c r="V126" i="4"/>
  <c r="U126" i="4"/>
  <c r="W126" i="4" s="1"/>
  <c r="R126" i="4"/>
  <c r="J126" i="4"/>
  <c r="K126" i="4" s="1"/>
  <c r="I126" i="4"/>
  <c r="H126" i="4"/>
  <c r="E126" i="4"/>
  <c r="X125" i="4"/>
  <c r="V125" i="4"/>
  <c r="U125" i="4"/>
  <c r="W125" i="4" s="1"/>
  <c r="R125" i="4"/>
  <c r="J125" i="4"/>
  <c r="L125" i="4" s="1"/>
  <c r="I125" i="4"/>
  <c r="H125" i="4"/>
  <c r="E125" i="4"/>
  <c r="X124" i="4"/>
  <c r="V124" i="4"/>
  <c r="U124" i="4"/>
  <c r="R124" i="4"/>
  <c r="J124" i="4"/>
  <c r="L124" i="4" s="1"/>
  <c r="M124" i="4" s="1"/>
  <c r="I124" i="4"/>
  <c r="H124" i="4"/>
  <c r="E124" i="4"/>
  <c r="X123" i="4"/>
  <c r="V123" i="4"/>
  <c r="U123" i="4"/>
  <c r="R123" i="4"/>
  <c r="J123" i="4"/>
  <c r="L123" i="4" s="1"/>
  <c r="M123" i="4" s="1"/>
  <c r="I123" i="4"/>
  <c r="H123" i="4"/>
  <c r="E123" i="4"/>
  <c r="X122" i="4"/>
  <c r="V122" i="4"/>
  <c r="U122" i="4"/>
  <c r="W122" i="4" s="1"/>
  <c r="R122" i="4"/>
  <c r="J122" i="4"/>
  <c r="K122" i="4" s="1"/>
  <c r="I122" i="4"/>
  <c r="H122" i="4"/>
  <c r="E122" i="4"/>
  <c r="X121" i="4"/>
  <c r="V121" i="4"/>
  <c r="U121" i="4"/>
  <c r="W121" i="4" s="1"/>
  <c r="R121" i="4"/>
  <c r="J121" i="4"/>
  <c r="L121" i="4" s="1"/>
  <c r="N121" i="4" s="1"/>
  <c r="O121" i="4" s="1"/>
  <c r="I121" i="4"/>
  <c r="H121" i="4"/>
  <c r="E121" i="4"/>
  <c r="X120" i="4"/>
  <c r="V120" i="4"/>
  <c r="U120" i="4"/>
  <c r="R120" i="4"/>
  <c r="J120" i="4"/>
  <c r="K120" i="4" s="1"/>
  <c r="I120" i="4"/>
  <c r="H120" i="4"/>
  <c r="E120" i="4"/>
  <c r="X119" i="4"/>
  <c r="V119" i="4"/>
  <c r="U119" i="4"/>
  <c r="W119" i="4" s="1"/>
  <c r="R119" i="4"/>
  <c r="J119" i="4"/>
  <c r="L119" i="4" s="1"/>
  <c r="N119" i="4" s="1"/>
  <c r="O119" i="4" s="1"/>
  <c r="I119" i="4"/>
  <c r="H119" i="4"/>
  <c r="E119" i="4"/>
  <c r="X118" i="4"/>
  <c r="V118" i="4"/>
  <c r="U118" i="4"/>
  <c r="W118" i="4" s="1"/>
  <c r="R118" i="4"/>
  <c r="J118" i="4"/>
  <c r="K118" i="4" s="1"/>
  <c r="I118" i="4"/>
  <c r="H118" i="4"/>
  <c r="E118" i="4"/>
  <c r="X117" i="4"/>
  <c r="V117" i="4"/>
  <c r="U117" i="4"/>
  <c r="W117" i="4" s="1"/>
  <c r="R117" i="4"/>
  <c r="J117" i="4"/>
  <c r="L117" i="4" s="1"/>
  <c r="I117" i="4"/>
  <c r="H117" i="4"/>
  <c r="E117" i="4"/>
  <c r="X116" i="4"/>
  <c r="V116" i="4"/>
  <c r="U116" i="4"/>
  <c r="R116" i="4"/>
  <c r="J116" i="4"/>
  <c r="L116" i="4" s="1"/>
  <c r="M116" i="4" s="1"/>
  <c r="I116" i="4"/>
  <c r="H116" i="4"/>
  <c r="E116" i="4"/>
  <c r="X115" i="4"/>
  <c r="V115" i="4"/>
  <c r="U115" i="4"/>
  <c r="R115" i="4"/>
  <c r="J115" i="4"/>
  <c r="L115" i="4" s="1"/>
  <c r="M115" i="4" s="1"/>
  <c r="I115" i="4"/>
  <c r="H115" i="4"/>
  <c r="E115" i="4"/>
  <c r="X114" i="4"/>
  <c r="V114" i="4"/>
  <c r="U114" i="4"/>
  <c r="W114" i="4" s="1"/>
  <c r="R114" i="4"/>
  <c r="J114" i="4"/>
  <c r="K114" i="4" s="1"/>
  <c r="I114" i="4"/>
  <c r="H114" i="4"/>
  <c r="E114" i="4"/>
  <c r="X113" i="4"/>
  <c r="V113" i="4"/>
  <c r="U113" i="4"/>
  <c r="W113" i="4" s="1"/>
  <c r="R113" i="4"/>
  <c r="J113" i="4"/>
  <c r="L113" i="4" s="1"/>
  <c r="N113" i="4" s="1"/>
  <c r="O113" i="4" s="1"/>
  <c r="I113" i="4"/>
  <c r="H113" i="4"/>
  <c r="E113" i="4"/>
  <c r="X112" i="4"/>
  <c r="V112" i="4"/>
  <c r="U112" i="4"/>
  <c r="R112" i="4"/>
  <c r="J112" i="4"/>
  <c r="K112" i="4" s="1"/>
  <c r="I112" i="4"/>
  <c r="H112" i="4"/>
  <c r="E112" i="4"/>
  <c r="X111" i="4"/>
  <c r="V111" i="4"/>
  <c r="U111" i="4"/>
  <c r="W111" i="4" s="1"/>
  <c r="R111" i="4"/>
  <c r="J111" i="4"/>
  <c r="L111" i="4" s="1"/>
  <c r="N111" i="4" s="1"/>
  <c r="O111" i="4" s="1"/>
  <c r="I111" i="4"/>
  <c r="H111" i="4"/>
  <c r="E111" i="4"/>
  <c r="X110" i="4"/>
  <c r="V110" i="4"/>
  <c r="U110" i="4"/>
  <c r="W110" i="4" s="1"/>
  <c r="R110" i="4"/>
  <c r="J110" i="4"/>
  <c r="K110" i="4" s="1"/>
  <c r="I110" i="4"/>
  <c r="H110" i="4"/>
  <c r="E110" i="4"/>
  <c r="X109" i="4"/>
  <c r="V109" i="4"/>
  <c r="U109" i="4"/>
  <c r="W109" i="4" s="1"/>
  <c r="R109" i="4"/>
  <c r="J109" i="4"/>
  <c r="I109" i="4"/>
  <c r="H109" i="4"/>
  <c r="E109" i="4"/>
  <c r="X108" i="4"/>
  <c r="V108" i="4"/>
  <c r="U108" i="4"/>
  <c r="W108" i="4" s="1"/>
  <c r="R108" i="4"/>
  <c r="J108" i="4"/>
  <c r="K108" i="4" s="1"/>
  <c r="I108" i="4"/>
  <c r="H108" i="4"/>
  <c r="E108" i="4"/>
  <c r="X107" i="4"/>
  <c r="V107" i="4"/>
  <c r="U107" i="4"/>
  <c r="W107" i="4" s="1"/>
  <c r="R107" i="4"/>
  <c r="J107" i="4"/>
  <c r="K107" i="4" s="1"/>
  <c r="I107" i="4"/>
  <c r="H107" i="4"/>
  <c r="E107" i="4"/>
  <c r="X106" i="4"/>
  <c r="V106" i="4"/>
  <c r="U106" i="4"/>
  <c r="W106" i="4" s="1"/>
  <c r="R106" i="4"/>
  <c r="J106" i="4"/>
  <c r="L106" i="4" s="1"/>
  <c r="M106" i="4" s="1"/>
  <c r="I106" i="4"/>
  <c r="H106" i="4"/>
  <c r="E106" i="4"/>
  <c r="X105" i="4"/>
  <c r="V105" i="4"/>
  <c r="U105" i="4"/>
  <c r="R105" i="4"/>
  <c r="J105" i="4"/>
  <c r="I105" i="4"/>
  <c r="H105" i="4"/>
  <c r="E105" i="4"/>
  <c r="X104" i="4"/>
  <c r="V104" i="4"/>
  <c r="U104" i="4"/>
  <c r="W104" i="4" s="1"/>
  <c r="R104" i="4"/>
  <c r="J104" i="4"/>
  <c r="K104" i="4" s="1"/>
  <c r="I104" i="4"/>
  <c r="H104" i="4"/>
  <c r="E104" i="4"/>
  <c r="X103" i="4"/>
  <c r="V103" i="4"/>
  <c r="U103" i="4"/>
  <c r="W103" i="4" s="1"/>
  <c r="R103" i="4"/>
  <c r="J103" i="4"/>
  <c r="K103" i="4" s="1"/>
  <c r="I103" i="4"/>
  <c r="H103" i="4"/>
  <c r="E103" i="4"/>
  <c r="X102" i="4"/>
  <c r="V102" i="4"/>
  <c r="U102" i="4"/>
  <c r="W102" i="4" s="1"/>
  <c r="R102" i="4"/>
  <c r="J102" i="4"/>
  <c r="L102" i="4" s="1"/>
  <c r="M102" i="4" s="1"/>
  <c r="I102" i="4"/>
  <c r="H102" i="4"/>
  <c r="E102" i="4"/>
  <c r="X101" i="4"/>
  <c r="Z101" i="4" s="1"/>
  <c r="V101" i="4"/>
  <c r="U101" i="4"/>
  <c r="R101" i="4"/>
  <c r="J101" i="4"/>
  <c r="I101" i="4"/>
  <c r="H101" i="4"/>
  <c r="E101" i="4"/>
  <c r="X100" i="4"/>
  <c r="Z100" i="4" s="1"/>
  <c r="AA100" i="4" s="1"/>
  <c r="V100" i="4"/>
  <c r="U100" i="4"/>
  <c r="W100" i="4" s="1"/>
  <c r="R100" i="4"/>
  <c r="J100" i="4"/>
  <c r="K100" i="4" s="1"/>
  <c r="I100" i="4"/>
  <c r="H100" i="4"/>
  <c r="E100" i="4"/>
  <c r="X99" i="4"/>
  <c r="Z99" i="4" s="1"/>
  <c r="V99" i="4"/>
  <c r="U99" i="4"/>
  <c r="W99" i="4" s="1"/>
  <c r="R99" i="4"/>
  <c r="J99" i="4"/>
  <c r="K99" i="4" s="1"/>
  <c r="I99" i="4"/>
  <c r="H99" i="4"/>
  <c r="E99" i="4"/>
  <c r="X98" i="4"/>
  <c r="Z98" i="4" s="1"/>
  <c r="V98" i="4"/>
  <c r="U98" i="4"/>
  <c r="W98" i="4" s="1"/>
  <c r="R98" i="4"/>
  <c r="J98" i="4"/>
  <c r="L98" i="4" s="1"/>
  <c r="M98" i="4" s="1"/>
  <c r="I98" i="4"/>
  <c r="H98" i="4"/>
  <c r="E98" i="4"/>
  <c r="X97" i="4"/>
  <c r="Z97" i="4" s="1"/>
  <c r="V97" i="4"/>
  <c r="U97" i="4"/>
  <c r="R97" i="4"/>
  <c r="J97" i="4"/>
  <c r="I97" i="4"/>
  <c r="H97" i="4"/>
  <c r="E97" i="4"/>
  <c r="X96" i="4"/>
  <c r="Z96" i="4" s="1"/>
  <c r="V96" i="4"/>
  <c r="U96" i="4"/>
  <c r="W96" i="4" s="1"/>
  <c r="R96" i="4"/>
  <c r="J96" i="4"/>
  <c r="K96" i="4" s="1"/>
  <c r="I96" i="4"/>
  <c r="H96" i="4"/>
  <c r="E96" i="4"/>
  <c r="V95" i="4"/>
  <c r="U95" i="4"/>
  <c r="W95" i="4" s="1"/>
  <c r="R95" i="4"/>
  <c r="J95" i="4"/>
  <c r="K95" i="4" s="1"/>
  <c r="I95" i="4"/>
  <c r="H95" i="4"/>
  <c r="E95" i="4"/>
  <c r="V94" i="4"/>
  <c r="U94" i="4"/>
  <c r="W94" i="4" s="1"/>
  <c r="R94" i="4"/>
  <c r="J94" i="4"/>
  <c r="L94" i="4" s="1"/>
  <c r="M94" i="4" s="1"/>
  <c r="I94" i="4"/>
  <c r="H94" i="4"/>
  <c r="E94" i="4"/>
  <c r="V93" i="4"/>
  <c r="U93" i="4"/>
  <c r="R93" i="4"/>
  <c r="J93" i="4"/>
  <c r="I93" i="4"/>
  <c r="H93" i="4"/>
  <c r="E93" i="4"/>
  <c r="X92" i="4"/>
  <c r="Z92" i="4" s="1"/>
  <c r="V92" i="4"/>
  <c r="U92" i="4"/>
  <c r="W92" i="4" s="1"/>
  <c r="R92" i="4"/>
  <c r="J92" i="4"/>
  <c r="K92" i="4" s="1"/>
  <c r="I92" i="4"/>
  <c r="H92" i="4"/>
  <c r="E92" i="4"/>
  <c r="X91" i="4"/>
  <c r="Z91" i="4" s="1"/>
  <c r="AA91" i="4" s="1"/>
  <c r="V91" i="4"/>
  <c r="U91" i="4"/>
  <c r="W91" i="4" s="1"/>
  <c r="R91" i="4"/>
  <c r="J91" i="4"/>
  <c r="K91" i="4" s="1"/>
  <c r="I91" i="4"/>
  <c r="H91" i="4"/>
  <c r="E91" i="4"/>
  <c r="X90" i="4"/>
  <c r="Z90" i="4" s="1"/>
  <c r="V90" i="4"/>
  <c r="U90" i="4"/>
  <c r="W90" i="4" s="1"/>
  <c r="R90" i="4"/>
  <c r="J90" i="4"/>
  <c r="L90" i="4" s="1"/>
  <c r="M90" i="4" s="1"/>
  <c r="I90" i="4"/>
  <c r="H90" i="4"/>
  <c r="E90" i="4"/>
  <c r="X89" i="4"/>
  <c r="Z89" i="4" s="1"/>
  <c r="V89" i="4"/>
  <c r="U89" i="4"/>
  <c r="R89" i="4"/>
  <c r="J89" i="4"/>
  <c r="I89" i="4"/>
  <c r="H89" i="4"/>
  <c r="E89" i="4"/>
  <c r="V88" i="4"/>
  <c r="U88" i="4"/>
  <c r="W88" i="4" s="1"/>
  <c r="R88" i="4"/>
  <c r="J88" i="4"/>
  <c r="K88" i="4" s="1"/>
  <c r="I88" i="4"/>
  <c r="H88" i="4"/>
  <c r="E88" i="4"/>
  <c r="V87" i="4"/>
  <c r="U87" i="4"/>
  <c r="W87" i="4" s="1"/>
  <c r="R87" i="4"/>
  <c r="J87" i="4"/>
  <c r="K87" i="4" s="1"/>
  <c r="I87" i="4"/>
  <c r="H87" i="4"/>
  <c r="E87" i="4"/>
  <c r="V86" i="4"/>
  <c r="U86" i="4"/>
  <c r="W86" i="4" s="1"/>
  <c r="R86" i="4"/>
  <c r="J86" i="4"/>
  <c r="L86" i="4" s="1"/>
  <c r="M86" i="4" s="1"/>
  <c r="I86" i="4"/>
  <c r="H86" i="4"/>
  <c r="E86" i="4"/>
  <c r="X85" i="4"/>
  <c r="Z85" i="4" s="1"/>
  <c r="V85" i="4"/>
  <c r="U85" i="4"/>
  <c r="R85" i="4"/>
  <c r="J85" i="4"/>
  <c r="I85" i="4"/>
  <c r="H85" i="4"/>
  <c r="E85" i="4"/>
  <c r="X84" i="4"/>
  <c r="Z84" i="4" s="1"/>
  <c r="AA84" i="4" s="1"/>
  <c r="V84" i="4"/>
  <c r="U84" i="4"/>
  <c r="W84" i="4" s="1"/>
  <c r="R84" i="4"/>
  <c r="J84" i="4"/>
  <c r="K84" i="4" s="1"/>
  <c r="I84" i="4"/>
  <c r="H84" i="4"/>
  <c r="E84" i="4"/>
  <c r="X83" i="4"/>
  <c r="Z83" i="4" s="1"/>
  <c r="V83" i="4"/>
  <c r="U83" i="4"/>
  <c r="W83" i="4" s="1"/>
  <c r="R83" i="4"/>
  <c r="J83" i="4"/>
  <c r="K83" i="4" s="1"/>
  <c r="I83" i="4"/>
  <c r="H83" i="4"/>
  <c r="E83" i="4"/>
  <c r="X82" i="4"/>
  <c r="Z82" i="4" s="1"/>
  <c r="V82" i="4"/>
  <c r="U82" i="4"/>
  <c r="W82" i="4" s="1"/>
  <c r="R82" i="4"/>
  <c r="J82" i="4"/>
  <c r="L82" i="4" s="1"/>
  <c r="M82" i="4" s="1"/>
  <c r="I82" i="4"/>
  <c r="H82" i="4"/>
  <c r="E82" i="4"/>
  <c r="X81" i="4"/>
  <c r="Z81" i="4" s="1"/>
  <c r="V81" i="4"/>
  <c r="U81" i="4"/>
  <c r="R81" i="4"/>
  <c r="J81" i="4"/>
  <c r="I81" i="4"/>
  <c r="H81" i="4"/>
  <c r="E81" i="4"/>
  <c r="X80" i="4"/>
  <c r="Z80" i="4" s="1"/>
  <c r="V80" i="4"/>
  <c r="U80" i="4"/>
  <c r="W80" i="4" s="1"/>
  <c r="R80" i="4"/>
  <c r="J80" i="4"/>
  <c r="K80" i="4" s="1"/>
  <c r="I80" i="4"/>
  <c r="H80" i="4"/>
  <c r="E80" i="4"/>
  <c r="V79" i="4"/>
  <c r="U79" i="4"/>
  <c r="W79" i="4" s="1"/>
  <c r="R79" i="4"/>
  <c r="J79" i="4"/>
  <c r="K79" i="4" s="1"/>
  <c r="I79" i="4"/>
  <c r="H79" i="4"/>
  <c r="E79" i="4"/>
  <c r="V78" i="4"/>
  <c r="U78" i="4"/>
  <c r="W78" i="4" s="1"/>
  <c r="R78" i="4"/>
  <c r="J78" i="4"/>
  <c r="L78" i="4" s="1"/>
  <c r="M78" i="4" s="1"/>
  <c r="I78" i="4"/>
  <c r="H78" i="4"/>
  <c r="E78" i="4"/>
  <c r="V77" i="4"/>
  <c r="U77" i="4"/>
  <c r="R77" i="4"/>
  <c r="J77" i="4"/>
  <c r="I77" i="4"/>
  <c r="H77" i="4"/>
  <c r="E77" i="4"/>
  <c r="X76" i="4"/>
  <c r="Z76" i="4" s="1"/>
  <c r="AA76" i="4" s="1"/>
  <c r="V76" i="4"/>
  <c r="U76" i="4"/>
  <c r="W76" i="4" s="1"/>
  <c r="R76" i="4"/>
  <c r="J76" i="4"/>
  <c r="K76" i="4" s="1"/>
  <c r="I76" i="4"/>
  <c r="H76" i="4"/>
  <c r="E76" i="4"/>
  <c r="X75" i="4"/>
  <c r="Z75" i="4" s="1"/>
  <c r="AA75" i="4" s="1"/>
  <c r="V75" i="4"/>
  <c r="U75" i="4"/>
  <c r="W75" i="4" s="1"/>
  <c r="R75" i="4"/>
  <c r="J75" i="4"/>
  <c r="K75" i="4" s="1"/>
  <c r="I75" i="4"/>
  <c r="H75" i="4"/>
  <c r="E75" i="4"/>
  <c r="X74" i="4"/>
  <c r="Z74" i="4" s="1"/>
  <c r="AA74" i="4" s="1"/>
  <c r="V74" i="4"/>
  <c r="U74" i="4"/>
  <c r="W74" i="4" s="1"/>
  <c r="R74" i="4"/>
  <c r="J74" i="4"/>
  <c r="L74" i="4" s="1"/>
  <c r="M74" i="4" s="1"/>
  <c r="I74" i="4"/>
  <c r="H74" i="4"/>
  <c r="E74" i="4"/>
  <c r="X73" i="4"/>
  <c r="Z73" i="4" s="1"/>
  <c r="AA73" i="4" s="1"/>
  <c r="V73" i="4"/>
  <c r="U73" i="4"/>
  <c r="R73" i="4"/>
  <c r="J73" i="4"/>
  <c r="I73" i="4"/>
  <c r="H73" i="4"/>
  <c r="E73" i="4"/>
  <c r="X72" i="4"/>
  <c r="Z72" i="4" s="1"/>
  <c r="AA72" i="4" s="1"/>
  <c r="V72" i="4"/>
  <c r="U72" i="4"/>
  <c r="W72" i="4" s="1"/>
  <c r="R72" i="4"/>
  <c r="J72" i="4"/>
  <c r="I72" i="4"/>
  <c r="H72" i="4"/>
  <c r="E72" i="4"/>
  <c r="X71" i="4"/>
  <c r="Z71" i="4" s="1"/>
  <c r="AA71" i="4" s="1"/>
  <c r="V71" i="4"/>
  <c r="U71" i="4"/>
  <c r="W71" i="4" s="1"/>
  <c r="R71" i="4"/>
  <c r="J71" i="4"/>
  <c r="K71" i="4" s="1"/>
  <c r="I71" i="4"/>
  <c r="H71" i="4"/>
  <c r="E71" i="4"/>
  <c r="X70" i="4"/>
  <c r="Z70" i="4" s="1"/>
  <c r="V70" i="4"/>
  <c r="U70" i="4"/>
  <c r="W70" i="4" s="1"/>
  <c r="R70" i="4"/>
  <c r="J70" i="4"/>
  <c r="L70" i="4" s="1"/>
  <c r="I70" i="4"/>
  <c r="H70" i="4"/>
  <c r="E70" i="4"/>
  <c r="X69" i="4"/>
  <c r="Z69" i="4" s="1"/>
  <c r="V69" i="4"/>
  <c r="U69" i="4"/>
  <c r="W69" i="4" s="1"/>
  <c r="R69" i="4"/>
  <c r="J69" i="4"/>
  <c r="L69" i="4" s="1"/>
  <c r="M69" i="4" s="1"/>
  <c r="I69" i="4"/>
  <c r="H69" i="4"/>
  <c r="E69" i="4"/>
  <c r="X68" i="4"/>
  <c r="Z68" i="4" s="1"/>
  <c r="V68" i="4"/>
  <c r="U68" i="4"/>
  <c r="W68" i="4" s="1"/>
  <c r="R68" i="4"/>
  <c r="J68" i="4"/>
  <c r="I68" i="4"/>
  <c r="H68" i="4"/>
  <c r="E68" i="4"/>
  <c r="X67" i="4"/>
  <c r="Z67" i="4" s="1"/>
  <c r="V67" i="4"/>
  <c r="U67" i="4"/>
  <c r="W67" i="4" s="1"/>
  <c r="R67" i="4"/>
  <c r="J67" i="4"/>
  <c r="I67" i="4"/>
  <c r="H67" i="4"/>
  <c r="E67" i="4"/>
  <c r="X66" i="4"/>
  <c r="Z66" i="4" s="1"/>
  <c r="V66" i="4"/>
  <c r="U66" i="4"/>
  <c r="W66" i="4" s="1"/>
  <c r="R66" i="4"/>
  <c r="J66" i="4"/>
  <c r="L66" i="4" s="1"/>
  <c r="I66" i="4"/>
  <c r="H66" i="4"/>
  <c r="E66" i="4"/>
  <c r="X65" i="4"/>
  <c r="Z65" i="4" s="1"/>
  <c r="V65" i="4"/>
  <c r="U65" i="4"/>
  <c r="W65" i="4" s="1"/>
  <c r="R65" i="4"/>
  <c r="J65" i="4"/>
  <c r="I65" i="4"/>
  <c r="H65" i="4"/>
  <c r="E65" i="4"/>
  <c r="X64" i="4"/>
  <c r="Z64" i="4" s="1"/>
  <c r="V64" i="4"/>
  <c r="U64" i="4"/>
  <c r="W64" i="4" s="1"/>
  <c r="R64" i="4"/>
  <c r="J64" i="4"/>
  <c r="K64" i="4" s="1"/>
  <c r="I64" i="4"/>
  <c r="H64" i="4"/>
  <c r="E64" i="4"/>
  <c r="X63" i="4"/>
  <c r="Z63" i="4" s="1"/>
  <c r="V63" i="4"/>
  <c r="U63" i="4"/>
  <c r="W63" i="4" s="1"/>
  <c r="R63" i="4"/>
  <c r="J63" i="4"/>
  <c r="L63" i="4" s="1"/>
  <c r="I63" i="4"/>
  <c r="H63" i="4"/>
  <c r="E63" i="4"/>
  <c r="X62" i="4"/>
  <c r="Z62" i="4" s="1"/>
  <c r="V62" i="4"/>
  <c r="U62" i="4"/>
  <c r="W62" i="4" s="1"/>
  <c r="R62" i="4"/>
  <c r="J62" i="4"/>
  <c r="L62" i="4" s="1"/>
  <c r="M62" i="4" s="1"/>
  <c r="I62" i="4"/>
  <c r="H62" i="4"/>
  <c r="E62" i="4"/>
  <c r="X61" i="4"/>
  <c r="Z61" i="4" s="1"/>
  <c r="V61" i="4"/>
  <c r="U61" i="4"/>
  <c r="W61" i="4" s="1"/>
  <c r="R61" i="4"/>
  <c r="J61" i="4"/>
  <c r="I61" i="4"/>
  <c r="H61" i="4"/>
  <c r="E61" i="4"/>
  <c r="X60" i="4"/>
  <c r="Z60" i="4" s="1"/>
  <c r="V60" i="4"/>
  <c r="U60" i="4"/>
  <c r="W60" i="4" s="1"/>
  <c r="R60" i="4"/>
  <c r="J60" i="4"/>
  <c r="K60" i="4" s="1"/>
  <c r="I60" i="4"/>
  <c r="H60" i="4"/>
  <c r="E60" i="4"/>
  <c r="X59" i="4"/>
  <c r="Z59" i="4" s="1"/>
  <c r="V59" i="4"/>
  <c r="U59" i="4"/>
  <c r="W59" i="4" s="1"/>
  <c r="R59" i="4"/>
  <c r="J59" i="4"/>
  <c r="L59" i="4" s="1"/>
  <c r="I59" i="4"/>
  <c r="H59" i="4"/>
  <c r="E59" i="4"/>
  <c r="X58" i="4"/>
  <c r="Z58" i="4" s="1"/>
  <c r="V58" i="4"/>
  <c r="U58" i="4"/>
  <c r="W58" i="4" s="1"/>
  <c r="R58" i="4"/>
  <c r="J58" i="4"/>
  <c r="L58" i="4" s="1"/>
  <c r="M58" i="4" s="1"/>
  <c r="I58" i="4"/>
  <c r="H58" i="4"/>
  <c r="E58" i="4"/>
  <c r="X56" i="4"/>
  <c r="Z56" i="4" s="1"/>
  <c r="AA56" i="4" s="1"/>
  <c r="V56" i="4"/>
  <c r="U56" i="4"/>
  <c r="W56" i="4" s="1"/>
  <c r="R56" i="4"/>
  <c r="J56" i="4"/>
  <c r="I56" i="4"/>
  <c r="H56" i="4"/>
  <c r="E56" i="4"/>
  <c r="Z53" i="4"/>
  <c r="AA53" i="4" s="1"/>
  <c r="V53" i="4"/>
  <c r="U53" i="4"/>
  <c r="W53" i="4" s="1"/>
  <c r="R53" i="4"/>
  <c r="J53" i="4"/>
  <c r="K53" i="4" s="1"/>
  <c r="I53" i="4"/>
  <c r="H53" i="4"/>
  <c r="E53" i="4"/>
  <c r="X52" i="4"/>
  <c r="Z52" i="4" s="1"/>
  <c r="V52" i="4"/>
  <c r="U52" i="4"/>
  <c r="W52" i="4" s="1"/>
  <c r="R52" i="4"/>
  <c r="J52" i="4"/>
  <c r="L52" i="4" s="1"/>
  <c r="I52" i="4"/>
  <c r="H52" i="4"/>
  <c r="E52" i="4"/>
  <c r="X51" i="4"/>
  <c r="Z51" i="4" s="1"/>
  <c r="AA51" i="4" s="1"/>
  <c r="V51" i="4"/>
  <c r="U51" i="4"/>
  <c r="W51" i="4" s="1"/>
  <c r="R51" i="4"/>
  <c r="J51" i="4"/>
  <c r="L51" i="4" s="1"/>
  <c r="M51" i="4" s="1"/>
  <c r="I51" i="4"/>
  <c r="H51" i="4"/>
  <c r="E51" i="4"/>
  <c r="X50" i="4"/>
  <c r="Z50" i="4" s="1"/>
  <c r="AA50" i="4" s="1"/>
  <c r="V50" i="4"/>
  <c r="U50" i="4"/>
  <c r="W50" i="4" s="1"/>
  <c r="R50" i="4"/>
  <c r="J50" i="4"/>
  <c r="L50" i="4" s="1"/>
  <c r="N50" i="4" s="1"/>
  <c r="O50" i="4" s="1"/>
  <c r="I50" i="4"/>
  <c r="H50" i="4"/>
  <c r="E50" i="4"/>
  <c r="X49" i="4"/>
  <c r="Z49" i="4" s="1"/>
  <c r="V49" i="4"/>
  <c r="U49" i="4"/>
  <c r="R49" i="4"/>
  <c r="J49" i="4"/>
  <c r="K49" i="4" s="1"/>
  <c r="I49" i="4"/>
  <c r="H49" i="4"/>
  <c r="E49" i="4"/>
  <c r="X48" i="4"/>
  <c r="Z48" i="4" s="1"/>
  <c r="AA48" i="4" s="1"/>
  <c r="V48" i="4"/>
  <c r="U48" i="4"/>
  <c r="W48" i="4" s="1"/>
  <c r="R48" i="4"/>
  <c r="J48" i="4"/>
  <c r="L48" i="4" s="1"/>
  <c r="N48" i="4" s="1"/>
  <c r="O48" i="4" s="1"/>
  <c r="I48" i="4"/>
  <c r="H48" i="4"/>
  <c r="E48" i="4"/>
  <c r="X47" i="4"/>
  <c r="Z47" i="4" s="1"/>
  <c r="AA47" i="4" s="1"/>
  <c r="V47" i="4"/>
  <c r="U47" i="4"/>
  <c r="W47" i="4" s="1"/>
  <c r="R47" i="4"/>
  <c r="J47" i="4"/>
  <c r="L47" i="4" s="1"/>
  <c r="I47" i="4"/>
  <c r="H47" i="4"/>
  <c r="E47" i="4"/>
  <c r="X46" i="4"/>
  <c r="Z46" i="4" s="1"/>
  <c r="AA46" i="4" s="1"/>
  <c r="V46" i="4"/>
  <c r="U46" i="4"/>
  <c r="W46" i="4" s="1"/>
  <c r="R46" i="4"/>
  <c r="J46" i="4"/>
  <c r="L46" i="4" s="1"/>
  <c r="N46" i="4" s="1"/>
  <c r="O46" i="4" s="1"/>
  <c r="I46" i="4"/>
  <c r="H46" i="4"/>
  <c r="E46" i="4"/>
  <c r="X45" i="4"/>
  <c r="Z45" i="4" s="1"/>
  <c r="AA45" i="4" s="1"/>
  <c r="V45" i="4"/>
  <c r="U45" i="4"/>
  <c r="R45" i="4"/>
  <c r="J45" i="4"/>
  <c r="K45" i="4" s="1"/>
  <c r="I45" i="4"/>
  <c r="H45" i="4"/>
  <c r="E45" i="4"/>
  <c r="X44" i="4"/>
  <c r="Z44" i="4" s="1"/>
  <c r="V44" i="4"/>
  <c r="U44" i="4"/>
  <c r="W44" i="4" s="1"/>
  <c r="R44" i="4"/>
  <c r="J44" i="4"/>
  <c r="L44" i="4" s="1"/>
  <c r="I44" i="4"/>
  <c r="H44" i="4"/>
  <c r="E44" i="4"/>
  <c r="X43" i="4"/>
  <c r="Z43" i="4" s="1"/>
  <c r="V43" i="4"/>
  <c r="U43" i="4"/>
  <c r="W43" i="4" s="1"/>
  <c r="R43" i="4"/>
  <c r="J43" i="4"/>
  <c r="L43" i="4" s="1"/>
  <c r="M43" i="4" s="1"/>
  <c r="I43" i="4"/>
  <c r="H43" i="4"/>
  <c r="E43" i="4"/>
  <c r="X42" i="4"/>
  <c r="Z42" i="4" s="1"/>
  <c r="V42" i="4"/>
  <c r="U42" i="4"/>
  <c r="W42" i="4" s="1"/>
  <c r="R42" i="4"/>
  <c r="J42" i="4"/>
  <c r="L42" i="4" s="1"/>
  <c r="N42" i="4" s="1"/>
  <c r="O42" i="4" s="1"/>
  <c r="I42" i="4"/>
  <c r="H42" i="4"/>
  <c r="E42" i="4"/>
  <c r="X41" i="4"/>
  <c r="Z41" i="4" s="1"/>
  <c r="V41" i="4"/>
  <c r="U41" i="4"/>
  <c r="R41" i="4"/>
  <c r="J41" i="4"/>
  <c r="K41" i="4" s="1"/>
  <c r="I41" i="4"/>
  <c r="H41" i="4"/>
  <c r="E41" i="4"/>
  <c r="X40" i="4"/>
  <c r="Z40" i="4" s="1"/>
  <c r="AA40" i="4" s="1"/>
  <c r="V40" i="4"/>
  <c r="U40" i="4"/>
  <c r="W40" i="4" s="1"/>
  <c r="R40" i="4"/>
  <c r="J40" i="4"/>
  <c r="L40" i="4" s="1"/>
  <c r="N40" i="4" s="1"/>
  <c r="O40" i="4" s="1"/>
  <c r="I40" i="4"/>
  <c r="H40" i="4"/>
  <c r="E40" i="4"/>
  <c r="X39" i="4"/>
  <c r="Z39" i="4" s="1"/>
  <c r="AA39" i="4" s="1"/>
  <c r="V39" i="4"/>
  <c r="U39" i="4"/>
  <c r="W39" i="4" s="1"/>
  <c r="R39" i="4"/>
  <c r="J39" i="4"/>
  <c r="L39" i="4" s="1"/>
  <c r="I39" i="4"/>
  <c r="H39" i="4"/>
  <c r="E39" i="4"/>
  <c r="X38" i="4"/>
  <c r="Z38" i="4" s="1"/>
  <c r="AA38" i="4" s="1"/>
  <c r="V38" i="4"/>
  <c r="U38" i="4"/>
  <c r="W38" i="4" s="1"/>
  <c r="R38" i="4"/>
  <c r="J38" i="4"/>
  <c r="L38" i="4" s="1"/>
  <c r="N38" i="4" s="1"/>
  <c r="O38" i="4" s="1"/>
  <c r="I38" i="4"/>
  <c r="H38" i="4"/>
  <c r="E38" i="4"/>
  <c r="X37" i="4"/>
  <c r="Z37" i="4" s="1"/>
  <c r="AA37" i="4" s="1"/>
  <c r="V37" i="4"/>
  <c r="U37" i="4"/>
  <c r="R37" i="4"/>
  <c r="J37" i="4"/>
  <c r="K37" i="4" s="1"/>
  <c r="I37" i="4"/>
  <c r="H37" i="4"/>
  <c r="E37" i="4"/>
  <c r="X36" i="4"/>
  <c r="Z36" i="4" s="1"/>
  <c r="AA36" i="4" s="1"/>
  <c r="V36" i="4"/>
  <c r="U36" i="4"/>
  <c r="W36" i="4" s="1"/>
  <c r="R36" i="4"/>
  <c r="J36" i="4"/>
  <c r="L36" i="4" s="1"/>
  <c r="I36" i="4"/>
  <c r="H36" i="4"/>
  <c r="E36" i="4"/>
  <c r="X35" i="4"/>
  <c r="Z35" i="4" s="1"/>
  <c r="AA35" i="4" s="1"/>
  <c r="V35" i="4"/>
  <c r="U35" i="4"/>
  <c r="W35" i="4" s="1"/>
  <c r="R35" i="4"/>
  <c r="J35" i="4"/>
  <c r="L35" i="4" s="1"/>
  <c r="M35" i="4" s="1"/>
  <c r="I35" i="4"/>
  <c r="H35" i="4"/>
  <c r="E35" i="4"/>
  <c r="X34" i="4"/>
  <c r="Z34" i="4" s="1"/>
  <c r="AA34" i="4" s="1"/>
  <c r="V34" i="4"/>
  <c r="U34" i="4"/>
  <c r="W34" i="4" s="1"/>
  <c r="R34" i="4"/>
  <c r="J34" i="4"/>
  <c r="L34" i="4" s="1"/>
  <c r="N34" i="4" s="1"/>
  <c r="O34" i="4" s="1"/>
  <c r="I34" i="4"/>
  <c r="H34" i="4"/>
  <c r="E34" i="4"/>
  <c r="X33" i="4"/>
  <c r="Z33" i="4" s="1"/>
  <c r="AA33" i="4" s="1"/>
  <c r="V33" i="4"/>
  <c r="U33" i="4"/>
  <c r="R33" i="4"/>
  <c r="J33" i="4"/>
  <c r="K33" i="4" s="1"/>
  <c r="I33" i="4"/>
  <c r="H33" i="4"/>
  <c r="E33" i="4"/>
  <c r="X32" i="4"/>
  <c r="Z32" i="4" s="1"/>
  <c r="AA32" i="4" s="1"/>
  <c r="V32" i="4"/>
  <c r="U32" i="4"/>
  <c r="W32" i="4" s="1"/>
  <c r="R32" i="4"/>
  <c r="J32" i="4"/>
  <c r="L32" i="4" s="1"/>
  <c r="N32" i="4" s="1"/>
  <c r="O32" i="4" s="1"/>
  <c r="I32" i="4"/>
  <c r="H32" i="4"/>
  <c r="E32" i="4"/>
  <c r="X31" i="4"/>
  <c r="Z31" i="4" s="1"/>
  <c r="AA31" i="4" s="1"/>
  <c r="V31" i="4"/>
  <c r="U31" i="4"/>
  <c r="W31" i="4" s="1"/>
  <c r="R31" i="4"/>
  <c r="J31" i="4"/>
  <c r="L31" i="4" s="1"/>
  <c r="I31" i="4"/>
  <c r="H31" i="4"/>
  <c r="E31" i="4"/>
  <c r="X30" i="4"/>
  <c r="Z30" i="4" s="1"/>
  <c r="AA30" i="4" s="1"/>
  <c r="V30" i="4"/>
  <c r="U30" i="4"/>
  <c r="W30" i="4" s="1"/>
  <c r="R30" i="4"/>
  <c r="J30" i="4"/>
  <c r="L30" i="4" s="1"/>
  <c r="N30" i="4" s="1"/>
  <c r="O30" i="4" s="1"/>
  <c r="I30" i="4"/>
  <c r="H30" i="4"/>
  <c r="E30" i="4"/>
  <c r="X29" i="4"/>
  <c r="Z29" i="4" s="1"/>
  <c r="AA29" i="4" s="1"/>
  <c r="V29" i="4"/>
  <c r="U29" i="4"/>
  <c r="R29" i="4"/>
  <c r="J29" i="4"/>
  <c r="K29" i="4" s="1"/>
  <c r="I29" i="4"/>
  <c r="H29" i="4"/>
  <c r="E29" i="4"/>
  <c r="X28" i="4"/>
  <c r="Z28" i="4" s="1"/>
  <c r="AA28" i="4" s="1"/>
  <c r="V28" i="4"/>
  <c r="U28" i="4"/>
  <c r="W28" i="4" s="1"/>
  <c r="R28" i="4"/>
  <c r="J28" i="4"/>
  <c r="L28" i="4" s="1"/>
  <c r="I28" i="4"/>
  <c r="H28" i="4"/>
  <c r="E28" i="4"/>
  <c r="X27" i="4"/>
  <c r="Z27" i="4" s="1"/>
  <c r="AA27" i="4" s="1"/>
  <c r="V27" i="4"/>
  <c r="U27" i="4"/>
  <c r="W27" i="4" s="1"/>
  <c r="R27" i="4"/>
  <c r="J27" i="4"/>
  <c r="L27" i="4" s="1"/>
  <c r="M27" i="4" s="1"/>
  <c r="I27" i="4"/>
  <c r="H27" i="4"/>
  <c r="E27" i="4"/>
  <c r="X26" i="4"/>
  <c r="Z26" i="4" s="1"/>
  <c r="AA26" i="4" s="1"/>
  <c r="V26" i="4"/>
  <c r="U26" i="4"/>
  <c r="W26" i="4" s="1"/>
  <c r="R26" i="4"/>
  <c r="J26" i="4"/>
  <c r="L26" i="4" s="1"/>
  <c r="N26" i="4" s="1"/>
  <c r="O26" i="4" s="1"/>
  <c r="I26" i="4"/>
  <c r="H26" i="4"/>
  <c r="E26" i="4"/>
  <c r="X25" i="4"/>
  <c r="V25" i="4"/>
  <c r="U25" i="4"/>
  <c r="R25" i="4"/>
  <c r="J25" i="4"/>
  <c r="L25" i="4" s="1"/>
  <c r="N25" i="4" s="1"/>
  <c r="O25" i="4" s="1"/>
  <c r="I25" i="4"/>
  <c r="H25" i="4"/>
  <c r="E25" i="4"/>
  <c r="X24" i="4"/>
  <c r="Z24" i="4" s="1"/>
  <c r="AA24" i="4" s="1"/>
  <c r="V24" i="4"/>
  <c r="U24" i="4"/>
  <c r="W24" i="4" s="1"/>
  <c r="R24" i="4"/>
  <c r="J24" i="4"/>
  <c r="L24" i="4" s="1"/>
  <c r="I24" i="4"/>
  <c r="H24" i="4"/>
  <c r="E24" i="4"/>
  <c r="X23" i="4"/>
  <c r="V23" i="4"/>
  <c r="U23" i="4"/>
  <c r="W23" i="4" s="1"/>
  <c r="R23" i="4"/>
  <c r="J23" i="4"/>
  <c r="L23" i="4" s="1"/>
  <c r="I23" i="4"/>
  <c r="H23" i="4"/>
  <c r="E23" i="4"/>
  <c r="X22" i="4"/>
  <c r="V22" i="4"/>
  <c r="U22" i="4"/>
  <c r="W22" i="4" s="1"/>
  <c r="R22" i="4"/>
  <c r="J22" i="4"/>
  <c r="L22" i="4" s="1"/>
  <c r="I22" i="4"/>
  <c r="H22" i="4"/>
  <c r="E22" i="4"/>
  <c r="X21" i="4"/>
  <c r="Z21" i="4" s="1"/>
  <c r="V21" i="4"/>
  <c r="U21" i="4"/>
  <c r="W21" i="4" s="1"/>
  <c r="R21" i="4"/>
  <c r="J21" i="4"/>
  <c r="L21" i="4" s="1"/>
  <c r="N21" i="4" s="1"/>
  <c r="O21" i="4" s="1"/>
  <c r="I21" i="4"/>
  <c r="H21" i="4"/>
  <c r="E21" i="4"/>
  <c r="X20" i="4"/>
  <c r="V20" i="4"/>
  <c r="U20" i="4"/>
  <c r="W20" i="4" s="1"/>
  <c r="R20" i="4"/>
  <c r="J20" i="4"/>
  <c r="L20" i="4" s="1"/>
  <c r="I20" i="4"/>
  <c r="H20" i="4"/>
  <c r="E20" i="4"/>
  <c r="X19" i="4"/>
  <c r="Z19" i="4" s="1"/>
  <c r="V19" i="4"/>
  <c r="U19" i="4"/>
  <c r="W19" i="4" s="1"/>
  <c r="R19" i="4"/>
  <c r="J19" i="4"/>
  <c r="L19" i="4" s="1"/>
  <c r="I19" i="4"/>
  <c r="H19" i="4"/>
  <c r="E19" i="4"/>
  <c r="X18" i="4"/>
  <c r="V18" i="4"/>
  <c r="U18" i="4"/>
  <c r="W18" i="4" s="1"/>
  <c r="R18" i="4"/>
  <c r="J18" i="4"/>
  <c r="L18" i="4" s="1"/>
  <c r="I18" i="4"/>
  <c r="H18" i="4"/>
  <c r="E18" i="4"/>
  <c r="X17" i="4"/>
  <c r="V17" i="4"/>
  <c r="U17" i="4"/>
  <c r="W17" i="4" s="1"/>
  <c r="R17" i="4"/>
  <c r="J17" i="4"/>
  <c r="L17" i="4" s="1"/>
  <c r="N17" i="4" s="1"/>
  <c r="O17" i="4" s="1"/>
  <c r="I17" i="4"/>
  <c r="H17" i="4"/>
  <c r="E17" i="4"/>
  <c r="X16" i="4"/>
  <c r="Z16" i="4" s="1"/>
  <c r="V16" i="4"/>
  <c r="U16" i="4"/>
  <c r="W16" i="4" s="1"/>
  <c r="R16" i="4"/>
  <c r="J16" i="4"/>
  <c r="L16" i="4" s="1"/>
  <c r="I16" i="4"/>
  <c r="H16" i="4"/>
  <c r="E16" i="4"/>
  <c r="X15" i="4"/>
  <c r="Z15" i="4" s="1"/>
  <c r="V15" i="4"/>
  <c r="U15" i="4"/>
  <c r="W15" i="4" s="1"/>
  <c r="R15" i="4"/>
  <c r="J15" i="4"/>
  <c r="L15" i="4" s="1"/>
  <c r="I15" i="4"/>
  <c r="H15" i="4"/>
  <c r="E15" i="4"/>
  <c r="X14" i="4"/>
  <c r="Z14" i="4" s="1"/>
  <c r="V14" i="4"/>
  <c r="U14" i="4"/>
  <c r="W14" i="4" s="1"/>
  <c r="R14" i="4"/>
  <c r="J14" i="4"/>
  <c r="L14" i="4" s="1"/>
  <c r="I14" i="4"/>
  <c r="H14" i="4"/>
  <c r="E14" i="4"/>
  <c r="X13" i="4"/>
  <c r="Z13" i="4" s="1"/>
  <c r="V13" i="4"/>
  <c r="U13" i="4"/>
  <c r="W13" i="4" s="1"/>
  <c r="R13" i="4"/>
  <c r="J13" i="4"/>
  <c r="L13" i="4" s="1"/>
  <c r="N13" i="4" s="1"/>
  <c r="O13" i="4" s="1"/>
  <c r="I13" i="4"/>
  <c r="H13" i="4"/>
  <c r="E13" i="4"/>
  <c r="X12" i="4"/>
  <c r="Z12" i="4" s="1"/>
  <c r="V12" i="4"/>
  <c r="U12" i="4"/>
  <c r="W12" i="4" s="1"/>
  <c r="R12" i="4"/>
  <c r="J12" i="4"/>
  <c r="L12" i="4" s="1"/>
  <c r="I12" i="4"/>
  <c r="H12" i="4"/>
  <c r="E12" i="4"/>
  <c r="X11" i="4"/>
  <c r="Z11" i="4" s="1"/>
  <c r="V11" i="4"/>
  <c r="U11" i="4"/>
  <c r="W11" i="4" s="1"/>
  <c r="R11" i="4"/>
  <c r="J11" i="4"/>
  <c r="L11" i="4" s="1"/>
  <c r="I11" i="4"/>
  <c r="H11" i="4"/>
  <c r="E11" i="4"/>
  <c r="X10" i="4"/>
  <c r="Z10" i="4" s="1"/>
  <c r="V10" i="4"/>
  <c r="U10" i="4"/>
  <c r="W10" i="4" s="1"/>
  <c r="R10" i="4"/>
  <c r="J10" i="4"/>
  <c r="L10" i="4" s="1"/>
  <c r="I10" i="4"/>
  <c r="H10" i="4"/>
  <c r="E10" i="4"/>
  <c r="X9" i="4"/>
  <c r="Z9" i="4" s="1"/>
  <c r="V9" i="4"/>
  <c r="U9" i="4"/>
  <c r="W9" i="4" s="1"/>
  <c r="R9" i="4"/>
  <c r="J9" i="4"/>
  <c r="L9" i="4" s="1"/>
  <c r="N9" i="4" s="1"/>
  <c r="O9" i="4" s="1"/>
  <c r="I9" i="4"/>
  <c r="H9" i="4"/>
  <c r="E9" i="4"/>
  <c r="X8" i="4"/>
  <c r="Z8" i="4" s="1"/>
  <c r="V8" i="4"/>
  <c r="U8" i="4"/>
  <c r="W8" i="4" s="1"/>
  <c r="R8" i="4"/>
  <c r="J8" i="4"/>
  <c r="L8" i="4" s="1"/>
  <c r="I8" i="4"/>
  <c r="H8" i="4"/>
  <c r="E8" i="4"/>
  <c r="X7" i="4"/>
  <c r="Z7" i="4" s="1"/>
  <c r="V7" i="4"/>
  <c r="U7" i="4"/>
  <c r="W7" i="4" s="1"/>
  <c r="R7" i="4"/>
  <c r="J7" i="4"/>
  <c r="L7" i="4" s="1"/>
  <c r="I7" i="4"/>
  <c r="H7" i="4"/>
  <c r="E7" i="4"/>
  <c r="X6" i="4"/>
  <c r="Z6" i="4" s="1"/>
  <c r="V6" i="4"/>
  <c r="U6" i="4"/>
  <c r="W6" i="4" s="1"/>
  <c r="R6" i="4"/>
  <c r="J6" i="4"/>
  <c r="L6" i="4" s="1"/>
  <c r="I6" i="4"/>
  <c r="H6" i="4"/>
  <c r="E6" i="4"/>
  <c r="X5" i="4"/>
  <c r="Z5" i="4" s="1"/>
  <c r="V5" i="4"/>
  <c r="U5" i="4"/>
  <c r="W5" i="4" s="1"/>
  <c r="R5" i="4"/>
  <c r="J5" i="4"/>
  <c r="L5" i="4" s="1"/>
  <c r="N5" i="4" s="1"/>
  <c r="O5" i="4" s="1"/>
  <c r="I5" i="4"/>
  <c r="H5" i="4"/>
  <c r="E5" i="4"/>
  <c r="X4" i="4"/>
  <c r="Z4" i="4" s="1"/>
  <c r="V4" i="4"/>
  <c r="U4" i="4"/>
  <c r="W4" i="4" s="1"/>
  <c r="R4" i="4"/>
  <c r="J4" i="4"/>
  <c r="L4" i="4" s="1"/>
  <c r="I4" i="4"/>
  <c r="H4" i="4"/>
  <c r="E4" i="4"/>
  <c r="X3" i="4"/>
  <c r="Z3" i="4" s="1"/>
  <c r="V3" i="4"/>
  <c r="U3" i="4"/>
  <c r="W3" i="4" s="1"/>
  <c r="R3" i="4"/>
  <c r="J3" i="4"/>
  <c r="L3" i="4" s="1"/>
  <c r="I3" i="4"/>
  <c r="H3" i="4"/>
  <c r="E3" i="4"/>
  <c r="X2" i="4"/>
  <c r="V2" i="4"/>
  <c r="U2" i="4"/>
  <c r="W2" i="4" s="1"/>
  <c r="R2" i="4"/>
  <c r="J2" i="4"/>
  <c r="L2" i="4" s="1"/>
  <c r="I2" i="4"/>
  <c r="H2" i="4"/>
  <c r="E2" i="4"/>
  <c r="Z167" i="4" l="1"/>
  <c r="AA167" i="4" s="1"/>
  <c r="E234" i="43"/>
  <c r="F234" i="43"/>
  <c r="M234" i="43" s="1"/>
  <c r="E238" i="43"/>
  <c r="F238" i="43"/>
  <c r="M238" i="43" s="1"/>
  <c r="E233" i="43"/>
  <c r="F233" i="43"/>
  <c r="M233" i="43" s="1"/>
  <c r="F409" i="43"/>
  <c r="E409" i="43"/>
  <c r="F408" i="43"/>
  <c r="E408" i="43"/>
  <c r="F410" i="43"/>
  <c r="E410" i="43"/>
  <c r="F402" i="43"/>
  <c r="E402" i="43"/>
  <c r="F396" i="43"/>
  <c r="E396" i="43"/>
  <c r="F395" i="43"/>
  <c r="E395" i="43"/>
  <c r="F397" i="43"/>
  <c r="E397" i="43"/>
  <c r="F389" i="43"/>
  <c r="E389" i="43"/>
  <c r="F383" i="43"/>
  <c r="E383" i="43"/>
  <c r="F382" i="43"/>
  <c r="E382" i="43"/>
  <c r="F384" i="43"/>
  <c r="E384" i="43"/>
  <c r="F376" i="43"/>
  <c r="E376" i="43"/>
  <c r="F370" i="43"/>
  <c r="E370" i="43"/>
  <c r="F369" i="43"/>
  <c r="E369" i="43"/>
  <c r="F371" i="43"/>
  <c r="E371" i="43"/>
  <c r="F363" i="43"/>
  <c r="E363" i="43"/>
  <c r="F357" i="43"/>
  <c r="E357" i="43"/>
  <c r="F356" i="43"/>
  <c r="E356" i="43"/>
  <c r="F358" i="43"/>
  <c r="E358" i="43"/>
  <c r="F350" i="43"/>
  <c r="E350" i="43"/>
  <c r="F252" i="43"/>
  <c r="E252" i="43"/>
  <c r="F256" i="43"/>
  <c r="E256" i="43"/>
  <c r="F259" i="43"/>
  <c r="E259" i="43"/>
  <c r="F257" i="43"/>
  <c r="E257" i="43"/>
  <c r="F258" i="43"/>
  <c r="E258" i="43"/>
  <c r="F273" i="43"/>
  <c r="E273" i="43"/>
  <c r="F276" i="43"/>
  <c r="E276" i="43"/>
  <c r="F274" i="43"/>
  <c r="E274" i="43"/>
  <c r="F275" i="43"/>
  <c r="E275" i="43"/>
  <c r="F290" i="43"/>
  <c r="E290" i="43"/>
  <c r="F293" i="43"/>
  <c r="E293" i="43"/>
  <c r="F291" i="43"/>
  <c r="E291" i="43"/>
  <c r="F292" i="43"/>
  <c r="E292" i="43"/>
  <c r="F269" i="43"/>
  <c r="E269" i="43"/>
  <c r="F286" i="43"/>
  <c r="E286" i="43"/>
  <c r="F303" i="43"/>
  <c r="E303" i="43"/>
  <c r="F337" i="43"/>
  <c r="E337" i="43"/>
  <c r="F341" i="43"/>
  <c r="E341" i="43"/>
  <c r="F344" i="43"/>
  <c r="E344" i="43"/>
  <c r="F342" i="43"/>
  <c r="E342" i="43"/>
  <c r="F343" i="43"/>
  <c r="E343" i="43"/>
  <c r="F307" i="43"/>
  <c r="E307" i="43"/>
  <c r="F310" i="43"/>
  <c r="E310" i="43"/>
  <c r="F308" i="43"/>
  <c r="E308" i="43"/>
  <c r="F309" i="43"/>
  <c r="E309" i="43"/>
  <c r="F345" i="43"/>
  <c r="E345" i="43"/>
  <c r="F334" i="43"/>
  <c r="E334" i="43"/>
  <c r="F333" i="43"/>
  <c r="E333" i="43"/>
  <c r="F340" i="43"/>
  <c r="E340" i="43"/>
  <c r="F335" i="43"/>
  <c r="E335" i="43"/>
  <c r="F336" i="43"/>
  <c r="E336" i="43"/>
  <c r="F260" i="43"/>
  <c r="E260" i="43"/>
  <c r="F249" i="43"/>
  <c r="E249" i="43"/>
  <c r="F248" i="43"/>
  <c r="E248" i="43"/>
  <c r="F255" i="43"/>
  <c r="E255" i="43"/>
  <c r="F250" i="43"/>
  <c r="E250" i="43"/>
  <c r="F251" i="43"/>
  <c r="E251" i="43"/>
  <c r="F277" i="43"/>
  <c r="E277" i="43"/>
  <c r="F266" i="43"/>
  <c r="E266" i="43"/>
  <c r="F265" i="43"/>
  <c r="E265" i="43"/>
  <c r="F272" i="43"/>
  <c r="E272" i="43"/>
  <c r="F267" i="43"/>
  <c r="E267" i="43"/>
  <c r="F268" i="43"/>
  <c r="E268" i="43"/>
  <c r="F294" i="43"/>
  <c r="E294" i="43"/>
  <c r="F283" i="43"/>
  <c r="E283" i="43"/>
  <c r="F282" i="43"/>
  <c r="E282" i="43"/>
  <c r="F289" i="43"/>
  <c r="E289" i="43"/>
  <c r="F284" i="43"/>
  <c r="E284" i="43"/>
  <c r="F285" i="43"/>
  <c r="E285" i="43"/>
  <c r="F311" i="43"/>
  <c r="E311" i="43"/>
  <c r="F300" i="43"/>
  <c r="E300" i="43"/>
  <c r="F299" i="43"/>
  <c r="E299" i="43"/>
  <c r="F306" i="43"/>
  <c r="E306" i="43"/>
  <c r="F301" i="43"/>
  <c r="E301" i="43"/>
  <c r="F302" i="43"/>
  <c r="E302" i="43"/>
  <c r="E319" i="43"/>
  <c r="F319" i="43"/>
  <c r="M319" i="43" s="1"/>
  <c r="E318" i="43"/>
  <c r="F318" i="43"/>
  <c r="M318" i="43" s="1"/>
  <c r="E323" i="43"/>
  <c r="F323" i="43"/>
  <c r="M323" i="43" s="1"/>
  <c r="E316" i="43"/>
  <c r="F316" i="43"/>
  <c r="M316" i="43" s="1"/>
  <c r="E317" i="43"/>
  <c r="F317" i="43"/>
  <c r="M317" i="43" s="1"/>
  <c r="E328" i="43"/>
  <c r="F328" i="43"/>
  <c r="M328" i="43" s="1"/>
  <c r="F324" i="43"/>
  <c r="E324" i="43"/>
  <c r="F327" i="43"/>
  <c r="E327" i="43"/>
  <c r="F325" i="43"/>
  <c r="E325" i="43"/>
  <c r="F326" i="43"/>
  <c r="E326" i="43"/>
  <c r="F320" i="43"/>
  <c r="E320" i="43"/>
  <c r="F80" i="43"/>
  <c r="E80" i="43"/>
  <c r="F78" i="43"/>
  <c r="E78" i="43"/>
  <c r="F315" i="43"/>
  <c r="F314" i="43"/>
  <c r="F313" i="43"/>
  <c r="F312" i="43"/>
  <c r="F321" i="43"/>
  <c r="F322" i="43"/>
  <c r="F263" i="43"/>
  <c r="F271" i="43"/>
  <c r="F262" i="43"/>
  <c r="F270" i="43"/>
  <c r="F264" i="43"/>
  <c r="F261" i="43"/>
  <c r="F79" i="43"/>
  <c r="F107" i="43"/>
  <c r="F108" i="43"/>
  <c r="F109" i="43"/>
  <c r="F106" i="43"/>
  <c r="G110" i="37"/>
  <c r="H110" i="37" s="1"/>
  <c r="E106" i="43"/>
  <c r="M106" i="43" s="1"/>
  <c r="E107" i="43"/>
  <c r="M107" i="43" s="1"/>
  <c r="E108" i="43"/>
  <c r="M108" i="43" s="1"/>
  <c r="E109" i="43"/>
  <c r="M109" i="43" s="1"/>
  <c r="AA52" i="4"/>
  <c r="E79" i="43"/>
  <c r="M79" i="43" s="1"/>
  <c r="E312" i="43"/>
  <c r="M312" i="43" s="1"/>
  <c r="E261" i="43"/>
  <c r="M261" i="43" s="1"/>
  <c r="E313" i="43"/>
  <c r="M313" i="43" s="1"/>
  <c r="E262" i="43"/>
  <c r="M262" i="43" s="1"/>
  <c r="E314" i="43"/>
  <c r="M314" i="43" s="1"/>
  <c r="E263" i="43"/>
  <c r="M263" i="43" s="1"/>
  <c r="E315" i="43"/>
  <c r="M315" i="43" s="1"/>
  <c r="E264" i="43"/>
  <c r="M264" i="43" s="1"/>
  <c r="E321" i="43"/>
  <c r="M321" i="43" s="1"/>
  <c r="E270" i="43"/>
  <c r="M270" i="43" s="1"/>
  <c r="E322" i="43"/>
  <c r="M322" i="43" s="1"/>
  <c r="E271" i="43"/>
  <c r="M271" i="43" s="1"/>
  <c r="G113" i="37"/>
  <c r="H113" i="37" s="1"/>
  <c r="G123" i="37"/>
  <c r="H123" i="37" s="1"/>
  <c r="G109" i="37"/>
  <c r="H109" i="37" s="1"/>
  <c r="F216" i="43"/>
  <c r="F218" i="43"/>
  <c r="F219" i="43"/>
  <c r="F217" i="43"/>
  <c r="E243" i="43"/>
  <c r="E242" i="43"/>
  <c r="E239" i="43"/>
  <c r="E237" i="43"/>
  <c r="E236" i="43"/>
  <c r="E241" i="43"/>
  <c r="E240" i="43"/>
  <c r="E235" i="43"/>
  <c r="E232" i="43"/>
  <c r="F404" i="43"/>
  <c r="F398" i="43"/>
  <c r="F407" i="43"/>
  <c r="F400" i="43"/>
  <c r="F406" i="43"/>
  <c r="F401" i="43"/>
  <c r="F399" i="43"/>
  <c r="F403" i="43"/>
  <c r="F405" i="43"/>
  <c r="F385" i="43"/>
  <c r="F388" i="43"/>
  <c r="F386" i="43"/>
  <c r="F390" i="43"/>
  <c r="F394" i="43"/>
  <c r="F393" i="43"/>
  <c r="F392" i="43"/>
  <c r="F387" i="43"/>
  <c r="F391" i="43"/>
  <c r="F372" i="43"/>
  <c r="F378" i="43"/>
  <c r="F373" i="43"/>
  <c r="F377" i="43"/>
  <c r="F379" i="43"/>
  <c r="F380" i="43"/>
  <c r="F381" i="43"/>
  <c r="F374" i="43"/>
  <c r="F375" i="43"/>
  <c r="F360" i="43"/>
  <c r="F364" i="43"/>
  <c r="F362" i="43"/>
  <c r="F361" i="43"/>
  <c r="F368" i="43"/>
  <c r="F367" i="43"/>
  <c r="F366" i="43"/>
  <c r="F365" i="43"/>
  <c r="F359" i="43"/>
  <c r="F354" i="43"/>
  <c r="F355" i="43"/>
  <c r="F352" i="43"/>
  <c r="F348" i="43"/>
  <c r="F349" i="43"/>
  <c r="F351" i="43"/>
  <c r="F353" i="43"/>
  <c r="F347" i="43"/>
  <c r="F346" i="43"/>
  <c r="F243" i="43"/>
  <c r="M243" i="43" s="1"/>
  <c r="F242" i="43"/>
  <c r="M242" i="43" s="1"/>
  <c r="F239" i="43"/>
  <c r="M239" i="43" s="1"/>
  <c r="F237" i="43"/>
  <c r="M237" i="43" s="1"/>
  <c r="F236" i="43"/>
  <c r="M236" i="43" s="1"/>
  <c r="F241" i="43"/>
  <c r="M241" i="43" s="1"/>
  <c r="F240" i="43"/>
  <c r="M240" i="43" s="1"/>
  <c r="F235" i="43"/>
  <c r="M235" i="43" s="1"/>
  <c r="F232" i="43"/>
  <c r="M232" i="43" s="1"/>
  <c r="F330" i="43"/>
  <c r="F331" i="43"/>
  <c r="F329" i="43"/>
  <c r="F338" i="43"/>
  <c r="F339" i="43"/>
  <c r="F332" i="43"/>
  <c r="F304" i="43"/>
  <c r="F297" i="43"/>
  <c r="F296" i="43"/>
  <c r="F298" i="43"/>
  <c r="F305" i="43"/>
  <c r="F295" i="43"/>
  <c r="F280" i="43"/>
  <c r="F288" i="43"/>
  <c r="F279" i="43"/>
  <c r="F287" i="43"/>
  <c r="F281" i="43"/>
  <c r="F278" i="43"/>
  <c r="F254" i="43"/>
  <c r="F244" i="43"/>
  <c r="F247" i="43"/>
  <c r="F245" i="43"/>
  <c r="F246" i="43"/>
  <c r="F253" i="43"/>
  <c r="F227" i="43"/>
  <c r="F226" i="43"/>
  <c r="F224" i="43"/>
  <c r="F225" i="43"/>
  <c r="F228" i="43"/>
  <c r="F229" i="43"/>
  <c r="F230" i="43"/>
  <c r="F231" i="43"/>
  <c r="F212" i="43"/>
  <c r="F214" i="43"/>
  <c r="F215" i="43"/>
  <c r="F213" i="43"/>
  <c r="F222" i="43"/>
  <c r="F223" i="43"/>
  <c r="F220" i="43"/>
  <c r="F221" i="43"/>
  <c r="F211" i="43"/>
  <c r="F210" i="43"/>
  <c r="F209" i="43"/>
  <c r="F208" i="43"/>
  <c r="F207" i="43"/>
  <c r="F204" i="43"/>
  <c r="F205" i="43"/>
  <c r="F206" i="43"/>
  <c r="F201" i="43"/>
  <c r="F202" i="43"/>
  <c r="F203" i="43"/>
  <c r="F200" i="43"/>
  <c r="F198" i="43"/>
  <c r="F199" i="43"/>
  <c r="F197" i="43"/>
  <c r="F196" i="43"/>
  <c r="F195" i="43"/>
  <c r="F194" i="43"/>
  <c r="F193" i="43"/>
  <c r="F192" i="43"/>
  <c r="F191" i="43"/>
  <c r="F190" i="43"/>
  <c r="F181" i="43"/>
  <c r="F180" i="43"/>
  <c r="F179" i="43"/>
  <c r="F178" i="43"/>
  <c r="F177" i="43"/>
  <c r="F176" i="43"/>
  <c r="F175" i="43"/>
  <c r="F174" i="43"/>
  <c r="F189" i="43"/>
  <c r="F188" i="43"/>
  <c r="F187" i="43"/>
  <c r="F186" i="43"/>
  <c r="F185" i="43"/>
  <c r="F184" i="43"/>
  <c r="F183" i="43"/>
  <c r="F182" i="43"/>
  <c r="F173" i="43"/>
  <c r="F172" i="43"/>
  <c r="F171" i="43"/>
  <c r="F170" i="43"/>
  <c r="F169" i="43"/>
  <c r="F168" i="43"/>
  <c r="F167" i="43"/>
  <c r="F166" i="43"/>
  <c r="F165" i="43"/>
  <c r="F164" i="43"/>
  <c r="F163" i="43"/>
  <c r="F162" i="43"/>
  <c r="F161" i="43"/>
  <c r="F160" i="43"/>
  <c r="F159" i="43"/>
  <c r="F158" i="43"/>
  <c r="F157" i="43"/>
  <c r="F156" i="43"/>
  <c r="F155" i="43"/>
  <c r="F154" i="43"/>
  <c r="F153" i="43"/>
  <c r="F152" i="43"/>
  <c r="F151" i="43"/>
  <c r="F150" i="43"/>
  <c r="F149" i="43"/>
  <c r="F148" i="43"/>
  <c r="F147" i="43"/>
  <c r="F146" i="43"/>
  <c r="F145" i="43"/>
  <c r="F144" i="43"/>
  <c r="F143" i="43"/>
  <c r="F142" i="43"/>
  <c r="F138" i="43"/>
  <c r="F139" i="43"/>
  <c r="F141" i="43"/>
  <c r="F140" i="43"/>
  <c r="F136" i="43"/>
  <c r="F137" i="43"/>
  <c r="F134" i="43"/>
  <c r="F135" i="43"/>
  <c r="F129" i="43"/>
  <c r="F128" i="43"/>
  <c r="F126" i="43"/>
  <c r="F127" i="43"/>
  <c r="F132" i="43"/>
  <c r="F130" i="43"/>
  <c r="F133" i="43"/>
  <c r="F131" i="43"/>
  <c r="F123" i="43"/>
  <c r="F124" i="43"/>
  <c r="F122" i="43"/>
  <c r="F125" i="43"/>
  <c r="F118" i="43"/>
  <c r="F120" i="43"/>
  <c r="F119" i="43"/>
  <c r="F121" i="43"/>
  <c r="F115" i="43"/>
  <c r="F114" i="43"/>
  <c r="F117" i="43"/>
  <c r="F116" i="43"/>
  <c r="F111" i="43"/>
  <c r="F112" i="43"/>
  <c r="F113" i="43"/>
  <c r="F110" i="43"/>
  <c r="F102" i="43"/>
  <c r="F103" i="43"/>
  <c r="F104" i="43"/>
  <c r="F105" i="43"/>
  <c r="F100" i="43"/>
  <c r="F99" i="43"/>
  <c r="F101" i="43"/>
  <c r="F96" i="43"/>
  <c r="F97" i="43"/>
  <c r="F95" i="43"/>
  <c r="F98" i="43"/>
  <c r="F89" i="43"/>
  <c r="F92" i="43"/>
  <c r="F94" i="43"/>
  <c r="F93" i="43"/>
  <c r="F88" i="43"/>
  <c r="F91" i="43"/>
  <c r="F90" i="43"/>
  <c r="F83" i="43"/>
  <c r="F82" i="43"/>
  <c r="F86" i="43"/>
  <c r="F84" i="43"/>
  <c r="F85" i="43"/>
  <c r="F87" i="43"/>
  <c r="F81" i="43"/>
  <c r="F77" i="43"/>
  <c r="F76" i="43"/>
  <c r="F73" i="43"/>
  <c r="F74" i="43"/>
  <c r="F75" i="43"/>
  <c r="F72" i="43"/>
  <c r="F70" i="43"/>
  <c r="F69" i="43"/>
  <c r="F71" i="43"/>
  <c r="F68" i="43"/>
  <c r="F67" i="43"/>
  <c r="F66" i="43"/>
  <c r="F59" i="43"/>
  <c r="F60" i="43"/>
  <c r="F62" i="43"/>
  <c r="F63" i="43"/>
  <c r="F61" i="43"/>
  <c r="F64" i="43"/>
  <c r="F65" i="43"/>
  <c r="F57" i="43"/>
  <c r="F52" i="43"/>
  <c r="F55" i="43"/>
  <c r="F58" i="43"/>
  <c r="F53" i="43"/>
  <c r="F54" i="43"/>
  <c r="F56" i="43"/>
  <c r="F49" i="43"/>
  <c r="F51" i="43"/>
  <c r="F46" i="43"/>
  <c r="F47" i="43"/>
  <c r="F45" i="43"/>
  <c r="F48" i="43"/>
  <c r="F50" i="43"/>
  <c r="F43" i="43"/>
  <c r="F39" i="43"/>
  <c r="F42" i="43"/>
  <c r="F40" i="43"/>
  <c r="F41" i="43"/>
  <c r="F38" i="43"/>
  <c r="F44" i="43"/>
  <c r="F31" i="43"/>
  <c r="F36" i="43"/>
  <c r="F34" i="43"/>
  <c r="F37" i="43"/>
  <c r="F35" i="43"/>
  <c r="F32" i="43"/>
  <c r="F33" i="43"/>
  <c r="F24" i="43"/>
  <c r="F25" i="43"/>
  <c r="F30" i="43"/>
  <c r="F28" i="43"/>
  <c r="F27" i="43"/>
  <c r="F26" i="43"/>
  <c r="F29" i="43"/>
  <c r="F23" i="43"/>
  <c r="F17" i="43"/>
  <c r="F21" i="43"/>
  <c r="F19" i="43"/>
  <c r="F18" i="43"/>
  <c r="F20" i="43"/>
  <c r="F22" i="43"/>
  <c r="F11" i="43"/>
  <c r="F15" i="43"/>
  <c r="F16" i="43"/>
  <c r="F14" i="43"/>
  <c r="F13" i="43"/>
  <c r="F12" i="43"/>
  <c r="F10" i="43"/>
  <c r="F4" i="43"/>
  <c r="F5" i="43"/>
  <c r="F3" i="43"/>
  <c r="F7" i="43"/>
  <c r="F8" i="43"/>
  <c r="F9" i="43"/>
  <c r="F6" i="43"/>
  <c r="F2" i="43"/>
  <c r="AA3" i="4"/>
  <c r="E10" i="43"/>
  <c r="E3" i="43"/>
  <c r="M3" i="43" s="1"/>
  <c r="AA4" i="4"/>
  <c r="E11" i="43"/>
  <c r="E4" i="43"/>
  <c r="M4" i="43" s="1"/>
  <c r="AA5" i="4"/>
  <c r="E12" i="43"/>
  <c r="E5" i="43"/>
  <c r="M5" i="43" s="1"/>
  <c r="AA6" i="4"/>
  <c r="E13" i="43"/>
  <c r="E6" i="43"/>
  <c r="M6" i="43" s="1"/>
  <c r="AA7" i="4"/>
  <c r="E14" i="43"/>
  <c r="E7" i="43"/>
  <c r="M7" i="43" s="1"/>
  <c r="AA8" i="4"/>
  <c r="E16" i="43"/>
  <c r="E9" i="43"/>
  <c r="AA9" i="4"/>
  <c r="E15" i="43"/>
  <c r="M15" i="43" s="1"/>
  <c r="E8" i="43"/>
  <c r="M8" i="43" s="1"/>
  <c r="AA10" i="4"/>
  <c r="E59" i="43"/>
  <c r="M59" i="43" s="1"/>
  <c r="E52" i="43"/>
  <c r="M52" i="43" s="1"/>
  <c r="E45" i="43"/>
  <c r="M45" i="43" s="1"/>
  <c r="E38" i="43"/>
  <c r="M38" i="43" s="1"/>
  <c r="E31" i="43"/>
  <c r="M31" i="43" s="1"/>
  <c r="E24" i="43"/>
  <c r="M24" i="43" s="1"/>
  <c r="E17" i="43"/>
  <c r="M17" i="43" s="1"/>
  <c r="AA11" i="4"/>
  <c r="E60" i="43"/>
  <c r="M60" i="43" s="1"/>
  <c r="E53" i="43"/>
  <c r="M53" i="43" s="1"/>
  <c r="E46" i="43"/>
  <c r="M46" i="43" s="1"/>
  <c r="E39" i="43"/>
  <c r="M39" i="43" s="1"/>
  <c r="E32" i="43"/>
  <c r="M32" i="43" s="1"/>
  <c r="E25" i="43"/>
  <c r="M25" i="43" s="1"/>
  <c r="E18" i="43"/>
  <c r="M18" i="43" s="1"/>
  <c r="AA12" i="4"/>
  <c r="E61" i="43"/>
  <c r="M61" i="43" s="1"/>
  <c r="E54" i="43"/>
  <c r="M54" i="43" s="1"/>
  <c r="E47" i="43"/>
  <c r="M47" i="43" s="1"/>
  <c r="E40" i="43"/>
  <c r="M40" i="43" s="1"/>
  <c r="E33" i="43"/>
  <c r="M33" i="43" s="1"/>
  <c r="E26" i="43"/>
  <c r="M26" i="43" s="1"/>
  <c r="E19" i="43"/>
  <c r="M19" i="43" s="1"/>
  <c r="AA13" i="4"/>
  <c r="E62" i="43"/>
  <c r="M62" i="43" s="1"/>
  <c r="E55" i="43"/>
  <c r="M55" i="43" s="1"/>
  <c r="E48" i="43"/>
  <c r="M48" i="43" s="1"/>
  <c r="E41" i="43"/>
  <c r="M41" i="43" s="1"/>
  <c r="E34" i="43"/>
  <c r="M34" i="43" s="1"/>
  <c r="E27" i="43"/>
  <c r="M27" i="43" s="1"/>
  <c r="E20" i="43"/>
  <c r="M20" i="43" s="1"/>
  <c r="AA14" i="4"/>
  <c r="E63" i="43"/>
  <c r="E56" i="43"/>
  <c r="M56" i="43" s="1"/>
  <c r="E49" i="43"/>
  <c r="E42" i="43"/>
  <c r="E35" i="43"/>
  <c r="M35" i="43" s="1"/>
  <c r="E28" i="43"/>
  <c r="E21" i="43"/>
  <c r="AA15" i="4"/>
  <c r="E64" i="43"/>
  <c r="E57" i="43"/>
  <c r="M57" i="43" s="1"/>
  <c r="E50" i="43"/>
  <c r="E43" i="43"/>
  <c r="E36" i="43"/>
  <c r="M36" i="43" s="1"/>
  <c r="E29" i="43"/>
  <c r="E22" i="43"/>
  <c r="AA16" i="4"/>
  <c r="E65" i="43"/>
  <c r="M65" i="43" s="1"/>
  <c r="E58" i="43"/>
  <c r="M58" i="43" s="1"/>
  <c r="E51" i="43"/>
  <c r="M51" i="43" s="1"/>
  <c r="E44" i="43"/>
  <c r="M44" i="43" s="1"/>
  <c r="E37" i="43"/>
  <c r="M37" i="43" s="1"/>
  <c r="E30" i="43"/>
  <c r="M30" i="43" s="1"/>
  <c r="E23" i="43"/>
  <c r="M23" i="43" s="1"/>
  <c r="AA19" i="4"/>
  <c r="E66" i="43"/>
  <c r="M66" i="43" s="1"/>
  <c r="AA21" i="4"/>
  <c r="E67" i="43"/>
  <c r="M67" i="43" s="1"/>
  <c r="AA41" i="4"/>
  <c r="E72" i="43"/>
  <c r="M72" i="43" s="1"/>
  <c r="E68" i="43"/>
  <c r="M68" i="43" s="1"/>
  <c r="AA42" i="4"/>
  <c r="E73" i="43"/>
  <c r="M73" i="43" s="1"/>
  <c r="E69" i="43"/>
  <c r="M69" i="43" s="1"/>
  <c r="AA43" i="4"/>
  <c r="E74" i="43"/>
  <c r="E70" i="43"/>
  <c r="AA44" i="4"/>
  <c r="E75" i="43"/>
  <c r="E71" i="43"/>
  <c r="AA49" i="4"/>
  <c r="E77" i="43"/>
  <c r="E76" i="43"/>
  <c r="AA58" i="4"/>
  <c r="E97" i="43"/>
  <c r="M97" i="43" s="1"/>
  <c r="E90" i="43"/>
  <c r="M90" i="43" s="1"/>
  <c r="E83" i="43"/>
  <c r="M83" i="43" s="1"/>
  <c r="AA59" i="4"/>
  <c r="E98" i="43"/>
  <c r="M98" i="43" s="1"/>
  <c r="E91" i="43"/>
  <c r="M91" i="43" s="1"/>
  <c r="E84" i="43"/>
  <c r="M84" i="43" s="1"/>
  <c r="AA60" i="4"/>
  <c r="E95" i="43"/>
  <c r="M95" i="43" s="1"/>
  <c r="E88" i="43"/>
  <c r="M88" i="43" s="1"/>
  <c r="E81" i="43"/>
  <c r="M81" i="43" s="1"/>
  <c r="AA61" i="4"/>
  <c r="E96" i="43"/>
  <c r="M96" i="43" s="1"/>
  <c r="E89" i="43"/>
  <c r="M89" i="43" s="1"/>
  <c r="E82" i="43"/>
  <c r="M82" i="43" s="1"/>
  <c r="AA62" i="4"/>
  <c r="E100" i="43"/>
  <c r="M100" i="43" s="1"/>
  <c r="E93" i="43"/>
  <c r="M93" i="43" s="1"/>
  <c r="E86" i="43"/>
  <c r="AA63" i="4"/>
  <c r="E101" i="43"/>
  <c r="E94" i="43"/>
  <c r="E87" i="43"/>
  <c r="AA64" i="4"/>
  <c r="E99" i="43"/>
  <c r="M99" i="43" s="1"/>
  <c r="E92" i="43"/>
  <c r="M92" i="43" s="1"/>
  <c r="E85" i="43"/>
  <c r="M85" i="43" s="1"/>
  <c r="AA65" i="4"/>
  <c r="E110" i="43"/>
  <c r="M110" i="43" s="1"/>
  <c r="E102" i="43"/>
  <c r="M102" i="43" s="1"/>
  <c r="AA66" i="4"/>
  <c r="E111" i="43"/>
  <c r="E103" i="43"/>
  <c r="AA67" i="4"/>
  <c r="E112" i="43"/>
  <c r="E104" i="43"/>
  <c r="AA68" i="4"/>
  <c r="E113" i="43"/>
  <c r="E105" i="43"/>
  <c r="AA69" i="4"/>
  <c r="E114" i="43"/>
  <c r="M114" i="43" s="1"/>
  <c r="E116" i="43"/>
  <c r="M116" i="43" s="1"/>
  <c r="AA70" i="4"/>
  <c r="E115" i="43"/>
  <c r="M115" i="43" s="1"/>
  <c r="E117" i="43"/>
  <c r="M117" i="43" s="1"/>
  <c r="AA80" i="4"/>
  <c r="E216" i="43"/>
  <c r="M216" i="43" s="1"/>
  <c r="E224" i="43"/>
  <c r="M224" i="43" s="1"/>
  <c r="E228" i="43"/>
  <c r="M228" i="43" s="1"/>
  <c r="E212" i="43"/>
  <c r="M212" i="43" s="1"/>
  <c r="E220" i="43"/>
  <c r="M220" i="43" s="1"/>
  <c r="E208" i="43"/>
  <c r="M208" i="43" s="1"/>
  <c r="AA81" i="4"/>
  <c r="E217" i="43"/>
  <c r="M217" i="43" s="1"/>
  <c r="E225" i="43"/>
  <c r="M225" i="43" s="1"/>
  <c r="E229" i="43"/>
  <c r="M229" i="43" s="1"/>
  <c r="E213" i="43"/>
  <c r="M213" i="43" s="1"/>
  <c r="E221" i="43"/>
  <c r="M221" i="43" s="1"/>
  <c r="E209" i="43"/>
  <c r="M209" i="43" s="1"/>
  <c r="AA82" i="4"/>
  <c r="E218" i="43"/>
  <c r="M218" i="43" s="1"/>
  <c r="E226" i="43"/>
  <c r="M226" i="43" s="1"/>
  <c r="E230" i="43"/>
  <c r="M230" i="43" s="1"/>
  <c r="E214" i="43"/>
  <c r="M214" i="43" s="1"/>
  <c r="E222" i="43"/>
  <c r="M222" i="43" s="1"/>
  <c r="E210" i="43"/>
  <c r="M210" i="43" s="1"/>
  <c r="AA83" i="4"/>
  <c r="E219" i="43"/>
  <c r="M219" i="43" s="1"/>
  <c r="E227" i="43"/>
  <c r="M227" i="43" s="1"/>
  <c r="E231" i="43"/>
  <c r="M231" i="43" s="1"/>
  <c r="E215" i="43"/>
  <c r="M215" i="43" s="1"/>
  <c r="E223" i="43"/>
  <c r="M223" i="43" s="1"/>
  <c r="E211" i="43"/>
  <c r="M211" i="43" s="1"/>
  <c r="E194" i="43"/>
  <c r="E178" i="43"/>
  <c r="M178" i="43" s="1"/>
  <c r="E186" i="43"/>
  <c r="E170" i="43"/>
  <c r="E162" i="43"/>
  <c r="E154" i="43"/>
  <c r="E146" i="43"/>
  <c r="AA85" i="4"/>
  <c r="E195" i="43"/>
  <c r="E179" i="43"/>
  <c r="M179" i="43" s="1"/>
  <c r="E187" i="43"/>
  <c r="E171" i="43"/>
  <c r="E163" i="43"/>
  <c r="E155" i="43"/>
  <c r="E147" i="43"/>
  <c r="E140" i="43"/>
  <c r="M140" i="43" s="1"/>
  <c r="E136" i="43"/>
  <c r="M136" i="43" s="1"/>
  <c r="E128" i="43"/>
  <c r="M128" i="43" s="1"/>
  <c r="E132" i="43"/>
  <c r="M132" i="43" s="1"/>
  <c r="E124" i="43"/>
  <c r="M124" i="43" s="1"/>
  <c r="E120" i="43"/>
  <c r="M120" i="43" s="1"/>
  <c r="AA89" i="4"/>
  <c r="E138" i="43"/>
  <c r="M138" i="43" s="1"/>
  <c r="E134" i="43"/>
  <c r="M134" i="43" s="1"/>
  <c r="E126" i="43"/>
  <c r="M126" i="43" s="1"/>
  <c r="E130" i="43"/>
  <c r="M130" i="43" s="1"/>
  <c r="E122" i="43"/>
  <c r="M122" i="43" s="1"/>
  <c r="E118" i="43"/>
  <c r="M118" i="43" s="1"/>
  <c r="AA90" i="4"/>
  <c r="E139" i="43"/>
  <c r="M139" i="43" s="1"/>
  <c r="E135" i="43"/>
  <c r="M135" i="43" s="1"/>
  <c r="E127" i="43"/>
  <c r="M127" i="43" s="1"/>
  <c r="E131" i="43"/>
  <c r="M131" i="43" s="1"/>
  <c r="E123" i="43"/>
  <c r="M123" i="43" s="1"/>
  <c r="E119" i="43"/>
  <c r="M119" i="43" s="1"/>
  <c r="AA92" i="4"/>
  <c r="E196" i="43"/>
  <c r="E180" i="43"/>
  <c r="M180" i="43" s="1"/>
  <c r="E188" i="43"/>
  <c r="E172" i="43"/>
  <c r="E164" i="43"/>
  <c r="E156" i="43"/>
  <c r="E148" i="43"/>
  <c r="E141" i="43"/>
  <c r="M141" i="43" s="1"/>
  <c r="E137" i="43"/>
  <c r="M137" i="43" s="1"/>
  <c r="E129" i="43"/>
  <c r="M129" i="43" s="1"/>
  <c r="E133" i="43"/>
  <c r="M133" i="43" s="1"/>
  <c r="E125" i="43"/>
  <c r="M125" i="43" s="1"/>
  <c r="E121" i="43"/>
  <c r="M121" i="43" s="1"/>
  <c r="AA96" i="4"/>
  <c r="E190" i="43"/>
  <c r="M190" i="43" s="1"/>
  <c r="E174" i="43"/>
  <c r="M174" i="43" s="1"/>
  <c r="E182" i="43"/>
  <c r="M182" i="43" s="1"/>
  <c r="E166" i="43"/>
  <c r="M166" i="43" s="1"/>
  <c r="E158" i="43"/>
  <c r="M158" i="43" s="1"/>
  <c r="E150" i="43"/>
  <c r="M150" i="43" s="1"/>
  <c r="E142" i="43"/>
  <c r="M142" i="43" s="1"/>
  <c r="AA97" i="4"/>
  <c r="E191" i="43"/>
  <c r="M191" i="43" s="1"/>
  <c r="E175" i="43"/>
  <c r="M175" i="43" s="1"/>
  <c r="E183" i="43"/>
  <c r="M183" i="43" s="1"/>
  <c r="E167" i="43"/>
  <c r="M167" i="43" s="1"/>
  <c r="E159" i="43"/>
  <c r="M159" i="43" s="1"/>
  <c r="E151" i="43"/>
  <c r="M151" i="43" s="1"/>
  <c r="E143" i="43"/>
  <c r="M143" i="43" s="1"/>
  <c r="AA98" i="4"/>
  <c r="E192" i="43"/>
  <c r="M192" i="43" s="1"/>
  <c r="E176" i="43"/>
  <c r="M176" i="43" s="1"/>
  <c r="E184" i="43"/>
  <c r="M184" i="43" s="1"/>
  <c r="E168" i="43"/>
  <c r="M168" i="43" s="1"/>
  <c r="E160" i="43"/>
  <c r="M160" i="43" s="1"/>
  <c r="E152" i="43"/>
  <c r="M152" i="43" s="1"/>
  <c r="E144" i="43"/>
  <c r="M144" i="43" s="1"/>
  <c r="AA99" i="4"/>
  <c r="E193" i="43"/>
  <c r="M193" i="43" s="1"/>
  <c r="E177" i="43"/>
  <c r="M177" i="43" s="1"/>
  <c r="E185" i="43"/>
  <c r="M185" i="43" s="1"/>
  <c r="E169" i="43"/>
  <c r="M169" i="43" s="1"/>
  <c r="E161" i="43"/>
  <c r="M161" i="43" s="1"/>
  <c r="E153" i="43"/>
  <c r="M153" i="43" s="1"/>
  <c r="E145" i="43"/>
  <c r="M145" i="43" s="1"/>
  <c r="AA101" i="4"/>
  <c r="E197" i="43"/>
  <c r="E181" i="43"/>
  <c r="M181" i="43" s="1"/>
  <c r="E189" i="43"/>
  <c r="E173" i="43"/>
  <c r="E165" i="43"/>
  <c r="E157" i="43"/>
  <c r="E149" i="43"/>
  <c r="AA133" i="4"/>
  <c r="E207" i="43"/>
  <c r="M207" i="43" s="1"/>
  <c r="AA135" i="4"/>
  <c r="E329" i="43"/>
  <c r="M329" i="43" s="1"/>
  <c r="E295" i="43"/>
  <c r="M295" i="43" s="1"/>
  <c r="E278" i="43"/>
  <c r="M278" i="43" s="1"/>
  <c r="E244" i="43"/>
  <c r="M244" i="43" s="1"/>
  <c r="AA136" i="4"/>
  <c r="E398" i="43"/>
  <c r="M398" i="43" s="1"/>
  <c r="E385" i="43"/>
  <c r="M385" i="43" s="1"/>
  <c r="E372" i="43"/>
  <c r="M372" i="43" s="1"/>
  <c r="E359" i="43"/>
  <c r="M359" i="43" s="1"/>
  <c r="E346" i="43"/>
  <c r="M346" i="43" s="1"/>
  <c r="E330" i="43"/>
  <c r="M330" i="43" s="1"/>
  <c r="E296" i="43"/>
  <c r="M296" i="43" s="1"/>
  <c r="E279" i="43"/>
  <c r="M279" i="43" s="1"/>
  <c r="E245" i="43"/>
  <c r="M245" i="43" s="1"/>
  <c r="AA137" i="4"/>
  <c r="E399" i="43"/>
  <c r="M399" i="43" s="1"/>
  <c r="E386" i="43"/>
  <c r="M386" i="43" s="1"/>
  <c r="E373" i="43"/>
  <c r="M373" i="43" s="1"/>
  <c r="E360" i="43"/>
  <c r="M360" i="43" s="1"/>
  <c r="E347" i="43"/>
  <c r="M347" i="43" s="1"/>
  <c r="E331" i="43"/>
  <c r="M331" i="43" s="1"/>
  <c r="E297" i="43"/>
  <c r="M297" i="43" s="1"/>
  <c r="E280" i="43"/>
  <c r="M280" i="43" s="1"/>
  <c r="E246" i="43"/>
  <c r="M246" i="43" s="1"/>
  <c r="AA138" i="4"/>
  <c r="E400" i="43"/>
  <c r="M400" i="43" s="1"/>
  <c r="E387" i="43"/>
  <c r="M387" i="43" s="1"/>
  <c r="E374" i="43"/>
  <c r="M374" i="43" s="1"/>
  <c r="E361" i="43"/>
  <c r="M361" i="43" s="1"/>
  <c r="E348" i="43"/>
  <c r="M348" i="43" s="1"/>
  <c r="E332" i="43"/>
  <c r="M332" i="43" s="1"/>
  <c r="E298" i="43"/>
  <c r="M298" i="43" s="1"/>
  <c r="E281" i="43"/>
  <c r="M281" i="43" s="1"/>
  <c r="E247" i="43"/>
  <c r="M247" i="43" s="1"/>
  <c r="AA139" i="4"/>
  <c r="E403" i="43"/>
  <c r="M403" i="43" s="1"/>
  <c r="E390" i="43"/>
  <c r="M390" i="43" s="1"/>
  <c r="E377" i="43"/>
  <c r="M377" i="43" s="1"/>
  <c r="E364" i="43"/>
  <c r="M364" i="43" s="1"/>
  <c r="E351" i="43"/>
  <c r="M351" i="43" s="1"/>
  <c r="AA140" i="4"/>
  <c r="E401" i="43"/>
  <c r="M401" i="43" s="1"/>
  <c r="E388" i="43"/>
  <c r="M388" i="43" s="1"/>
  <c r="E375" i="43"/>
  <c r="M375" i="43" s="1"/>
  <c r="E362" i="43"/>
  <c r="M362" i="43" s="1"/>
  <c r="E349" i="43"/>
  <c r="M349" i="43" s="1"/>
  <c r="AA141" i="4"/>
  <c r="E404" i="43"/>
  <c r="M404" i="43" s="1"/>
  <c r="E391" i="43"/>
  <c r="M391" i="43" s="1"/>
  <c r="E378" i="43"/>
  <c r="M378" i="43" s="1"/>
  <c r="E365" i="43"/>
  <c r="M365" i="43" s="1"/>
  <c r="E352" i="43"/>
  <c r="M352" i="43" s="1"/>
  <c r="E338" i="43"/>
  <c r="M338" i="43" s="1"/>
  <c r="E304" i="43"/>
  <c r="M304" i="43" s="1"/>
  <c r="E287" i="43"/>
  <c r="M287" i="43" s="1"/>
  <c r="E253" i="43"/>
  <c r="M253" i="43" s="1"/>
  <c r="AA142" i="4"/>
  <c r="E405" i="43"/>
  <c r="M405" i="43" s="1"/>
  <c r="E392" i="43"/>
  <c r="M392" i="43" s="1"/>
  <c r="E379" i="43"/>
  <c r="M379" i="43" s="1"/>
  <c r="E366" i="43"/>
  <c r="M366" i="43" s="1"/>
  <c r="E353" i="43"/>
  <c r="M353" i="43" s="1"/>
  <c r="E339" i="43"/>
  <c r="M339" i="43" s="1"/>
  <c r="E305" i="43"/>
  <c r="M305" i="43" s="1"/>
  <c r="E288" i="43"/>
  <c r="M288" i="43" s="1"/>
  <c r="E254" i="43"/>
  <c r="M254" i="43" s="1"/>
  <c r="AA143" i="4"/>
  <c r="E406" i="43"/>
  <c r="M406" i="43" s="1"/>
  <c r="E393" i="43"/>
  <c r="M393" i="43" s="1"/>
  <c r="E380" i="43"/>
  <c r="M380" i="43" s="1"/>
  <c r="E367" i="43"/>
  <c r="M367" i="43" s="1"/>
  <c r="E354" i="43"/>
  <c r="M354" i="43" s="1"/>
  <c r="AA153" i="4"/>
  <c r="E407" i="43"/>
  <c r="M407" i="43" s="1"/>
  <c r="E394" i="43"/>
  <c r="M394" i="43" s="1"/>
  <c r="E381" i="43"/>
  <c r="M381" i="43" s="1"/>
  <c r="E368" i="43"/>
  <c r="M368" i="43" s="1"/>
  <c r="E355" i="43"/>
  <c r="M355" i="43" s="1"/>
  <c r="AA155" i="4"/>
  <c r="AA79" i="4"/>
  <c r="E206" i="43"/>
  <c r="E203" i="43"/>
  <c r="E200" i="43"/>
  <c r="AA78" i="4"/>
  <c r="E204" i="43"/>
  <c r="M204" i="43" s="1"/>
  <c r="E201" i="43"/>
  <c r="M201" i="43" s="1"/>
  <c r="E198" i="43"/>
  <c r="M198" i="43" s="1"/>
  <c r="AA77" i="4"/>
  <c r="E205" i="43"/>
  <c r="M205" i="43" s="1"/>
  <c r="E202" i="43"/>
  <c r="M202" i="43" s="1"/>
  <c r="E199" i="43"/>
  <c r="M199" i="43" s="1"/>
  <c r="G59" i="37"/>
  <c r="G121" i="37"/>
  <c r="G115" i="37"/>
  <c r="G120" i="37"/>
  <c r="G114" i="37"/>
  <c r="G117" i="37"/>
  <c r="G118" i="37"/>
  <c r="G122" i="37"/>
  <c r="G126" i="37"/>
  <c r="G100" i="37"/>
  <c r="G107" i="37"/>
  <c r="G102" i="37"/>
  <c r="G97" i="37"/>
  <c r="G99" i="37"/>
  <c r="G106" i="37"/>
  <c r="G105" i="37"/>
  <c r="G98" i="37"/>
  <c r="G101" i="37"/>
  <c r="G103" i="37"/>
  <c r="G108" i="37"/>
  <c r="G92" i="37"/>
  <c r="G90" i="37"/>
  <c r="G91" i="37"/>
  <c r="G89" i="37"/>
  <c r="G88" i="37"/>
  <c r="G86" i="37"/>
  <c r="G87" i="37"/>
  <c r="G85" i="37"/>
  <c r="G80" i="37"/>
  <c r="G84" i="37"/>
  <c r="G83" i="37"/>
  <c r="G79" i="37"/>
  <c r="G78" i="37"/>
  <c r="G77" i="37"/>
  <c r="G82" i="37"/>
  <c r="G81" i="37"/>
  <c r="G74" i="37"/>
  <c r="G73" i="37"/>
  <c r="G76" i="37"/>
  <c r="G75" i="37"/>
  <c r="G72" i="37"/>
  <c r="G71" i="37"/>
  <c r="G69" i="37"/>
  <c r="G68" i="37"/>
  <c r="G70" i="37"/>
  <c r="G67" i="37"/>
  <c r="G60" i="37"/>
  <c r="G64" i="37"/>
  <c r="G63" i="37"/>
  <c r="G62" i="37"/>
  <c r="G61" i="37"/>
  <c r="G66" i="37"/>
  <c r="G65" i="37"/>
  <c r="G58" i="37"/>
  <c r="G57" i="37"/>
  <c r="G56" i="37"/>
  <c r="G53" i="37"/>
  <c r="G55" i="37"/>
  <c r="G52" i="37"/>
  <c r="G54" i="37"/>
  <c r="G51" i="37"/>
  <c r="G50" i="37"/>
  <c r="G46" i="37"/>
  <c r="G45" i="37"/>
  <c r="G44" i="37"/>
  <c r="G43" i="37"/>
  <c r="G49" i="37"/>
  <c r="G48" i="37"/>
  <c r="G47" i="37"/>
  <c r="G39" i="37"/>
  <c r="G38" i="37"/>
  <c r="G37" i="37"/>
  <c r="G36" i="37"/>
  <c r="G42" i="37"/>
  <c r="G41" i="37"/>
  <c r="G40" i="37"/>
  <c r="G30" i="37"/>
  <c r="G29" i="37"/>
  <c r="G35" i="37"/>
  <c r="G34" i="37"/>
  <c r="G33" i="37"/>
  <c r="G32" i="37"/>
  <c r="G31" i="37"/>
  <c r="G28" i="37"/>
  <c r="Z2" i="4"/>
  <c r="N2" i="4"/>
  <c r="O2" i="4" s="1"/>
  <c r="M2" i="4"/>
  <c r="N6" i="4"/>
  <c r="O6" i="4" s="1"/>
  <c r="M6" i="4"/>
  <c r="N10" i="4"/>
  <c r="O10" i="4" s="1"/>
  <c r="M10" i="4"/>
  <c r="N14" i="4"/>
  <c r="O14" i="4" s="1"/>
  <c r="M14" i="4"/>
  <c r="N18" i="4"/>
  <c r="O18" i="4" s="1"/>
  <c r="M18" i="4"/>
  <c r="N22" i="4"/>
  <c r="O22" i="4" s="1"/>
  <c r="M22" i="4"/>
  <c r="N28" i="4"/>
  <c r="O28" i="4" s="1"/>
  <c r="M28" i="4"/>
  <c r="N36" i="4"/>
  <c r="O36" i="4" s="1"/>
  <c r="M36" i="4"/>
  <c r="N44" i="4"/>
  <c r="O44" i="4" s="1"/>
  <c r="M44" i="4"/>
  <c r="K2" i="4"/>
  <c r="K4" i="4"/>
  <c r="K5" i="4"/>
  <c r="K6" i="4"/>
  <c r="K8" i="4"/>
  <c r="K9" i="4"/>
  <c r="K10" i="4"/>
  <c r="K12" i="4"/>
  <c r="K13" i="4"/>
  <c r="K14" i="4"/>
  <c r="K16" i="4"/>
  <c r="K17" i="4"/>
  <c r="K18" i="4"/>
  <c r="K20" i="4"/>
  <c r="K21" i="4"/>
  <c r="K22" i="4"/>
  <c r="K24" i="4"/>
  <c r="K25" i="4"/>
  <c r="K27" i="4"/>
  <c r="K28" i="4"/>
  <c r="L29" i="4"/>
  <c r="K30" i="4"/>
  <c r="M30" i="4"/>
  <c r="K32" i="4"/>
  <c r="K35" i="4"/>
  <c r="K36" i="4"/>
  <c r="L37" i="4"/>
  <c r="K38" i="4"/>
  <c r="M38" i="4"/>
  <c r="K40" i="4"/>
  <c r="K43" i="4"/>
  <c r="K44" i="4"/>
  <c r="L45" i="4"/>
  <c r="K46" i="4"/>
  <c r="M46" i="4"/>
  <c r="K48" i="4"/>
  <c r="K51" i="4"/>
  <c r="K52" i="4"/>
  <c r="L53" i="4"/>
  <c r="K58" i="4"/>
  <c r="K59" i="4"/>
  <c r="L60" i="4"/>
  <c r="K62" i="4"/>
  <c r="K63" i="4"/>
  <c r="L64" i="4"/>
  <c r="K66" i="4"/>
  <c r="K67" i="4"/>
  <c r="L67" i="4"/>
  <c r="N117" i="4"/>
  <c r="O117" i="4" s="1"/>
  <c r="M117" i="4"/>
  <c r="N125" i="4"/>
  <c r="O125" i="4" s="1"/>
  <c r="M125" i="4"/>
  <c r="N135" i="4"/>
  <c r="O135" i="4" s="1"/>
  <c r="M135" i="4"/>
  <c r="N139" i="4"/>
  <c r="O139" i="4" s="1"/>
  <c r="M139" i="4"/>
  <c r="N142" i="4"/>
  <c r="O142" i="4" s="1"/>
  <c r="M142" i="4"/>
  <c r="N173" i="4"/>
  <c r="O173" i="4" s="1"/>
  <c r="M173" i="4"/>
  <c r="N177" i="4"/>
  <c r="O177" i="4" s="1"/>
  <c r="M177" i="4"/>
  <c r="N182" i="4"/>
  <c r="O182" i="4" s="1"/>
  <c r="M182" i="4"/>
  <c r="N186" i="4"/>
  <c r="O186" i="4" s="1"/>
  <c r="M186" i="4"/>
  <c r="N190" i="4"/>
  <c r="O190" i="4" s="1"/>
  <c r="M190" i="4"/>
  <c r="N209" i="4"/>
  <c r="O209" i="4" s="1"/>
  <c r="M209" i="4"/>
  <c r="N211" i="4"/>
  <c r="O211" i="4" s="1"/>
  <c r="M211" i="4"/>
  <c r="N213" i="4"/>
  <c r="O213" i="4" s="1"/>
  <c r="M213" i="4"/>
  <c r="N215" i="4"/>
  <c r="O215" i="4" s="1"/>
  <c r="M215" i="4"/>
  <c r="N217" i="4"/>
  <c r="O217" i="4" s="1"/>
  <c r="M217" i="4"/>
  <c r="N219" i="4"/>
  <c r="O219" i="4" s="1"/>
  <c r="M219" i="4"/>
  <c r="N221" i="4"/>
  <c r="O221" i="4" s="1"/>
  <c r="M221" i="4"/>
  <c r="N223" i="4"/>
  <c r="O223" i="4" s="1"/>
  <c r="M223" i="4"/>
  <c r="N225" i="4"/>
  <c r="O225" i="4" s="1"/>
  <c r="M225" i="4"/>
  <c r="K69" i="4"/>
  <c r="K70" i="4"/>
  <c r="L71" i="4"/>
  <c r="W73" i="4"/>
  <c r="K74" i="4"/>
  <c r="L75" i="4"/>
  <c r="W77" i="4"/>
  <c r="K78" i="4"/>
  <c r="L79" i="4"/>
  <c r="W81" i="4"/>
  <c r="K82" i="4"/>
  <c r="L83" i="4"/>
  <c r="W85" i="4"/>
  <c r="K86" i="4"/>
  <c r="L87" i="4"/>
  <c r="W89" i="4"/>
  <c r="K90" i="4"/>
  <c r="L91" i="4"/>
  <c r="W93" i="4"/>
  <c r="K94" i="4"/>
  <c r="L95" i="4"/>
  <c r="W97" i="4"/>
  <c r="K98" i="4"/>
  <c r="L99" i="4"/>
  <c r="W101" i="4"/>
  <c r="K102" i="4"/>
  <c r="L103" i="4"/>
  <c r="W105" i="4"/>
  <c r="K106" i="4"/>
  <c r="L107" i="4"/>
  <c r="L110" i="4"/>
  <c r="K111" i="4"/>
  <c r="M111" i="4"/>
  <c r="W112" i="4"/>
  <c r="K113" i="4"/>
  <c r="N115" i="4"/>
  <c r="O115" i="4" s="1"/>
  <c r="W115" i="4"/>
  <c r="K116" i="4"/>
  <c r="W116" i="4"/>
  <c r="K117" i="4"/>
  <c r="L118" i="4"/>
  <c r="K119" i="4"/>
  <c r="M119" i="4"/>
  <c r="W120" i="4"/>
  <c r="K121" i="4"/>
  <c r="N123" i="4"/>
  <c r="O123" i="4" s="1"/>
  <c r="W123" i="4"/>
  <c r="K124" i="4"/>
  <c r="W124" i="4"/>
  <c r="K125" i="4"/>
  <c r="L126" i="4"/>
  <c r="K127" i="4"/>
  <c r="M127" i="4"/>
  <c r="W128" i="4"/>
  <c r="K129" i="4"/>
  <c r="N131" i="4"/>
  <c r="O131" i="4" s="1"/>
  <c r="W131" i="4"/>
  <c r="K132" i="4"/>
  <c r="W132" i="4"/>
  <c r="K133" i="4"/>
  <c r="L134" i="4"/>
  <c r="N134" i="4" s="1"/>
  <c r="O134" i="4" s="1"/>
  <c r="W134" i="4"/>
  <c r="K135" i="4"/>
  <c r="K137" i="4"/>
  <c r="L138" i="4"/>
  <c r="N138" i="4" s="1"/>
  <c r="O138" i="4" s="1"/>
  <c r="W138" i="4"/>
  <c r="K139" i="4"/>
  <c r="L141" i="4"/>
  <c r="N141" i="4" s="1"/>
  <c r="O141" i="4" s="1"/>
  <c r="W141" i="4"/>
  <c r="K142" i="4"/>
  <c r="K144" i="4"/>
  <c r="K145" i="4"/>
  <c r="L148" i="4"/>
  <c r="M148" i="4" s="1"/>
  <c r="K149" i="4"/>
  <c r="M150" i="4"/>
  <c r="K152" i="4"/>
  <c r="L155" i="4"/>
  <c r="M155" i="4" s="1"/>
  <c r="K156" i="4"/>
  <c r="M158" i="4"/>
  <c r="K160" i="4"/>
  <c r="L163" i="4"/>
  <c r="M163" i="4" s="1"/>
  <c r="K164" i="4"/>
  <c r="K167" i="4"/>
  <c r="L168" i="4"/>
  <c r="M168" i="4" s="1"/>
  <c r="K169" i="4"/>
  <c r="M169" i="4"/>
  <c r="K171" i="4"/>
  <c r="W172" i="4"/>
  <c r="K173" i="4"/>
  <c r="L174" i="4"/>
  <c r="M174" i="4" s="1"/>
  <c r="K175" i="4"/>
  <c r="M175" i="4"/>
  <c r="L176" i="4"/>
  <c r="M176" i="4" s="1"/>
  <c r="W176" i="4"/>
  <c r="K177" i="4"/>
  <c r="K179" i="4"/>
  <c r="M179" i="4"/>
  <c r="W181" i="4"/>
  <c r="K182" i="4"/>
  <c r="L183" i="4"/>
  <c r="M183" i="4" s="1"/>
  <c r="K184" i="4"/>
  <c r="L185" i="4"/>
  <c r="W185" i="4"/>
  <c r="K186" i="4"/>
  <c r="K188" i="4"/>
  <c r="L189" i="4"/>
  <c r="W189" i="4"/>
  <c r="K190" i="4"/>
  <c r="K192" i="4"/>
  <c r="L193" i="4"/>
  <c r="M193" i="4" s="1"/>
  <c r="W193" i="4"/>
  <c r="K195" i="4"/>
  <c r="K196" i="4"/>
  <c r="L199" i="4"/>
  <c r="M199" i="4" s="1"/>
  <c r="K200" i="4"/>
  <c r="K201" i="4"/>
  <c r="K205" i="4"/>
  <c r="M208" i="4"/>
  <c r="K209" i="4"/>
  <c r="K211" i="4"/>
  <c r="M212" i="4"/>
  <c r="K213" i="4"/>
  <c r="K215" i="4"/>
  <c r="M216" i="4"/>
  <c r="K217" i="4"/>
  <c r="K219" i="4"/>
  <c r="M220" i="4"/>
  <c r="K221" i="4"/>
  <c r="K223" i="4"/>
  <c r="M224" i="4"/>
  <c r="K225" i="4"/>
  <c r="N227" i="4"/>
  <c r="O227" i="4" s="1"/>
  <c r="M227" i="4"/>
  <c r="N229" i="4"/>
  <c r="O229" i="4" s="1"/>
  <c r="M229" i="4"/>
  <c r="N231" i="4"/>
  <c r="O231" i="4" s="1"/>
  <c r="M231" i="4"/>
  <c r="N233" i="4"/>
  <c r="O233" i="4" s="1"/>
  <c r="M233" i="4"/>
  <c r="N235" i="4"/>
  <c r="O235" i="4" s="1"/>
  <c r="M235" i="4"/>
  <c r="N237" i="4"/>
  <c r="O237" i="4" s="1"/>
  <c r="M237" i="4"/>
  <c r="N239" i="4"/>
  <c r="O239" i="4" s="1"/>
  <c r="M239" i="4"/>
  <c r="N255" i="4"/>
  <c r="O255" i="4" s="1"/>
  <c r="M255" i="4"/>
  <c r="K227" i="4"/>
  <c r="M228" i="4"/>
  <c r="K229" i="4"/>
  <c r="K231" i="4"/>
  <c r="M232" i="4"/>
  <c r="K233" i="4"/>
  <c r="K235" i="4"/>
  <c r="M236" i="4"/>
  <c r="K237" i="4"/>
  <c r="K239" i="4"/>
  <c r="K241" i="4"/>
  <c r="L242" i="4"/>
  <c r="M242" i="4" s="1"/>
  <c r="K243" i="4"/>
  <c r="K252" i="4"/>
  <c r="L253" i="4"/>
  <c r="M254" i="4"/>
  <c r="W254" i="4"/>
  <c r="K255" i="4"/>
  <c r="W257" i="4"/>
  <c r="K258" i="4"/>
  <c r="W258" i="4"/>
  <c r="K260" i="4"/>
  <c r="W260" i="4"/>
  <c r="K262" i="4"/>
  <c r="W262" i="4"/>
  <c r="K264" i="4"/>
  <c r="W264" i="4"/>
  <c r="K266" i="4"/>
  <c r="W266" i="4"/>
  <c r="K268" i="4"/>
  <c r="W268" i="4"/>
  <c r="K270" i="4"/>
  <c r="W270" i="4"/>
  <c r="K272" i="4"/>
  <c r="W272" i="4"/>
  <c r="K274" i="4"/>
  <c r="W274" i="4"/>
  <c r="K276" i="4"/>
  <c r="W276" i="4"/>
  <c r="K278" i="4"/>
  <c r="W278" i="4"/>
  <c r="K280" i="4"/>
  <c r="W280" i="4"/>
  <c r="K282" i="4"/>
  <c r="W282" i="4"/>
  <c r="K284" i="4"/>
  <c r="W284" i="4"/>
  <c r="K286" i="4"/>
  <c r="W286" i="4"/>
  <c r="M287" i="4"/>
  <c r="N307" i="4"/>
  <c r="O307" i="4" s="1"/>
  <c r="M307" i="4"/>
  <c r="N311" i="4"/>
  <c r="O311" i="4" s="1"/>
  <c r="M311" i="4"/>
  <c r="N323" i="4"/>
  <c r="O323" i="4" s="1"/>
  <c r="M323" i="4"/>
  <c r="N332" i="4"/>
  <c r="O332" i="4" s="1"/>
  <c r="M332" i="4"/>
  <c r="K290" i="4"/>
  <c r="K291" i="4"/>
  <c r="K292" i="4"/>
  <c r="M292" i="4"/>
  <c r="W292" i="4"/>
  <c r="L293" i="4"/>
  <c r="N293" i="4" s="1"/>
  <c r="O293" i="4" s="1"/>
  <c r="W293" i="4"/>
  <c r="K294" i="4"/>
  <c r="K298" i="4"/>
  <c r="K299" i="4"/>
  <c r="L300" i="4"/>
  <c r="K301" i="4"/>
  <c r="K302" i="4"/>
  <c r="K303" i="4"/>
  <c r="N305" i="4"/>
  <c r="O305" i="4" s="1"/>
  <c r="K306" i="4"/>
  <c r="K307" i="4"/>
  <c r="K309" i="4"/>
  <c r="N309" i="4"/>
  <c r="O309" i="4" s="1"/>
  <c r="W309" i="4"/>
  <c r="K310" i="4"/>
  <c r="K311" i="4"/>
  <c r="K314" i="4"/>
  <c r="K315" i="4"/>
  <c r="K318" i="4"/>
  <c r="K319" i="4"/>
  <c r="K321" i="4"/>
  <c r="N321" i="4"/>
  <c r="O321" i="4" s="1"/>
  <c r="W321" i="4"/>
  <c r="K322" i="4"/>
  <c r="K323" i="4"/>
  <c r="K325" i="4"/>
  <c r="N325" i="4"/>
  <c r="O325" i="4" s="1"/>
  <c r="W325" i="4"/>
  <c r="K326" i="4"/>
  <c r="K328" i="4"/>
  <c r="K329" i="4"/>
  <c r="K332" i="4"/>
  <c r="K333" i="4"/>
  <c r="K334" i="4"/>
  <c r="N334" i="4"/>
  <c r="O334" i="4" s="1"/>
  <c r="M3" i="4"/>
  <c r="N3" i="4"/>
  <c r="O3" i="4" s="1"/>
  <c r="M7" i="4"/>
  <c r="N7" i="4"/>
  <c r="O7" i="4" s="1"/>
  <c r="M11" i="4"/>
  <c r="N11" i="4"/>
  <c r="O11" i="4" s="1"/>
  <c r="M15" i="4"/>
  <c r="N15" i="4"/>
  <c r="O15" i="4" s="1"/>
  <c r="M19" i="4"/>
  <c r="N19" i="4"/>
  <c r="O19" i="4" s="1"/>
  <c r="M23" i="4"/>
  <c r="N23" i="4"/>
  <c r="O23" i="4" s="1"/>
  <c r="N4" i="4"/>
  <c r="O4" i="4" s="1"/>
  <c r="M4" i="4"/>
  <c r="N8" i="4"/>
  <c r="O8" i="4" s="1"/>
  <c r="M8" i="4"/>
  <c r="N12" i="4"/>
  <c r="O12" i="4" s="1"/>
  <c r="M12" i="4"/>
  <c r="N16" i="4"/>
  <c r="O16" i="4" s="1"/>
  <c r="M16" i="4"/>
  <c r="N20" i="4"/>
  <c r="O20" i="4" s="1"/>
  <c r="M20" i="4"/>
  <c r="N24" i="4"/>
  <c r="O24" i="4" s="1"/>
  <c r="M24" i="4"/>
  <c r="M31" i="4"/>
  <c r="N31" i="4"/>
  <c r="O31" i="4" s="1"/>
  <c r="M39" i="4"/>
  <c r="N39" i="4"/>
  <c r="O39" i="4" s="1"/>
  <c r="M47" i="4"/>
  <c r="N47" i="4"/>
  <c r="O47" i="4" s="1"/>
  <c r="K61" i="4"/>
  <c r="L61" i="4"/>
  <c r="K65" i="4"/>
  <c r="L65" i="4"/>
  <c r="K72" i="4"/>
  <c r="L72" i="4"/>
  <c r="N87" i="4"/>
  <c r="O87" i="4" s="1"/>
  <c r="M87" i="4"/>
  <c r="L101" i="4"/>
  <c r="K101" i="4"/>
  <c r="N103" i="4"/>
  <c r="O103" i="4" s="1"/>
  <c r="M103" i="4"/>
  <c r="K3" i="4"/>
  <c r="M5" i="4"/>
  <c r="K7" i="4"/>
  <c r="M9" i="4"/>
  <c r="K11" i="4"/>
  <c r="M13" i="4"/>
  <c r="K15" i="4"/>
  <c r="M17" i="4"/>
  <c r="K19" i="4"/>
  <c r="M21" i="4"/>
  <c r="K23" i="4"/>
  <c r="M25" i="4"/>
  <c r="W25" i="4"/>
  <c r="K26" i="4"/>
  <c r="N27" i="4"/>
  <c r="O27" i="4" s="1"/>
  <c r="K31" i="4"/>
  <c r="M32" i="4"/>
  <c r="L33" i="4"/>
  <c r="W33" i="4"/>
  <c r="K34" i="4"/>
  <c r="N35" i="4"/>
  <c r="O35" i="4" s="1"/>
  <c r="K39" i="4"/>
  <c r="M40" i="4"/>
  <c r="L41" i="4"/>
  <c r="W41" i="4"/>
  <c r="K42" i="4"/>
  <c r="N43" i="4"/>
  <c r="O43" i="4" s="1"/>
  <c r="K47" i="4"/>
  <c r="M48" i="4"/>
  <c r="L49" i="4"/>
  <c r="W49" i="4"/>
  <c r="K50" i="4"/>
  <c r="N51" i="4"/>
  <c r="O51" i="4" s="1"/>
  <c r="N58" i="4"/>
  <c r="O58" i="4" s="1"/>
  <c r="N62" i="4"/>
  <c r="O62" i="4" s="1"/>
  <c r="N69" i="4"/>
  <c r="O69" i="4" s="1"/>
  <c r="L81" i="4"/>
  <c r="K81" i="4"/>
  <c r="N83" i="4"/>
  <c r="O83" i="4" s="1"/>
  <c r="M83" i="4"/>
  <c r="L97" i="4"/>
  <c r="K97" i="4"/>
  <c r="N99" i="4"/>
  <c r="O99" i="4" s="1"/>
  <c r="M99" i="4"/>
  <c r="N140" i="4"/>
  <c r="O140" i="4" s="1"/>
  <c r="M140" i="4"/>
  <c r="M166" i="4"/>
  <c r="N166" i="4"/>
  <c r="O166" i="4" s="1"/>
  <c r="K56" i="4"/>
  <c r="L56" i="4"/>
  <c r="K68" i="4"/>
  <c r="L68" i="4"/>
  <c r="L85" i="4"/>
  <c r="K85" i="4"/>
  <c r="M26" i="4"/>
  <c r="M34" i="4"/>
  <c r="M42" i="4"/>
  <c r="M50" i="4"/>
  <c r="M52" i="4"/>
  <c r="N52" i="4"/>
  <c r="O52" i="4" s="1"/>
  <c r="M59" i="4"/>
  <c r="N59" i="4"/>
  <c r="O59" i="4" s="1"/>
  <c r="M63" i="4"/>
  <c r="N63" i="4"/>
  <c r="O63" i="4" s="1"/>
  <c r="M66" i="4"/>
  <c r="N66" i="4"/>
  <c r="O66" i="4" s="1"/>
  <c r="M70" i="4"/>
  <c r="N70" i="4"/>
  <c r="O70" i="4" s="1"/>
  <c r="L77" i="4"/>
  <c r="K77" i="4"/>
  <c r="N79" i="4"/>
  <c r="O79" i="4" s="1"/>
  <c r="M79" i="4"/>
  <c r="L93" i="4"/>
  <c r="K93" i="4"/>
  <c r="N95" i="4"/>
  <c r="O95" i="4" s="1"/>
  <c r="M95" i="4"/>
  <c r="L109" i="4"/>
  <c r="K109" i="4"/>
  <c r="N110" i="4"/>
  <c r="O110" i="4" s="1"/>
  <c r="M110" i="4"/>
  <c r="N118" i="4"/>
  <c r="O118" i="4" s="1"/>
  <c r="M118" i="4"/>
  <c r="N126" i="4"/>
  <c r="O126" i="4" s="1"/>
  <c r="M126" i="4"/>
  <c r="W29" i="4"/>
  <c r="W37" i="4"/>
  <c r="W45" i="4"/>
  <c r="L73" i="4"/>
  <c r="K73" i="4"/>
  <c r="N75" i="4"/>
  <c r="O75" i="4" s="1"/>
  <c r="M75" i="4"/>
  <c r="L89" i="4"/>
  <c r="K89" i="4"/>
  <c r="N91" i="4"/>
  <c r="O91" i="4" s="1"/>
  <c r="M91" i="4"/>
  <c r="L105" i="4"/>
  <c r="K105" i="4"/>
  <c r="N107" i="4"/>
  <c r="O107" i="4" s="1"/>
  <c r="M107" i="4"/>
  <c r="N74" i="4"/>
  <c r="O74" i="4" s="1"/>
  <c r="L76" i="4"/>
  <c r="N78" i="4"/>
  <c r="O78" i="4" s="1"/>
  <c r="L80" i="4"/>
  <c r="N82" i="4"/>
  <c r="O82" i="4" s="1"/>
  <c r="L84" i="4"/>
  <c r="N86" i="4"/>
  <c r="O86" i="4" s="1"/>
  <c r="L88" i="4"/>
  <c r="N90" i="4"/>
  <c r="O90" i="4" s="1"/>
  <c r="L92" i="4"/>
  <c r="N94" i="4"/>
  <c r="O94" i="4" s="1"/>
  <c r="L96" i="4"/>
  <c r="N98" i="4"/>
  <c r="O98" i="4" s="1"/>
  <c r="L100" i="4"/>
  <c r="N102" i="4"/>
  <c r="O102" i="4" s="1"/>
  <c r="L104" i="4"/>
  <c r="N106" i="4"/>
  <c r="O106" i="4" s="1"/>
  <c r="L108" i="4"/>
  <c r="L112" i="4"/>
  <c r="L120" i="4"/>
  <c r="L128" i="4"/>
  <c r="M137" i="4"/>
  <c r="N137" i="4"/>
  <c r="O137" i="4" s="1"/>
  <c r="M144" i="4"/>
  <c r="N144" i="4"/>
  <c r="O144" i="4" s="1"/>
  <c r="M151" i="4"/>
  <c r="N151" i="4"/>
  <c r="O151" i="4" s="1"/>
  <c r="M133" i="4"/>
  <c r="N133" i="4"/>
  <c r="O133" i="4" s="1"/>
  <c r="M113" i="4"/>
  <c r="L114" i="4"/>
  <c r="K115" i="4"/>
  <c r="N116" i="4"/>
  <c r="O116" i="4" s="1"/>
  <c r="M121" i="4"/>
  <c r="L122" i="4"/>
  <c r="K123" i="4"/>
  <c r="N124" i="4"/>
  <c r="O124" i="4" s="1"/>
  <c r="M129" i="4"/>
  <c r="L130" i="4"/>
  <c r="K131" i="4"/>
  <c r="N132" i="4"/>
  <c r="O132" i="4" s="1"/>
  <c r="N136" i="4"/>
  <c r="O136" i="4" s="1"/>
  <c r="M136" i="4"/>
  <c r="N143" i="4"/>
  <c r="O143" i="4" s="1"/>
  <c r="M143" i="4"/>
  <c r="M159" i="4"/>
  <c r="N159" i="4"/>
  <c r="O159" i="4" s="1"/>
  <c r="N147" i="4"/>
  <c r="O147" i="4" s="1"/>
  <c r="M149" i="4"/>
  <c r="K150" i="4"/>
  <c r="N154" i="4"/>
  <c r="O154" i="4" s="1"/>
  <c r="M156" i="4"/>
  <c r="L157" i="4"/>
  <c r="W157" i="4"/>
  <c r="K158" i="4"/>
  <c r="N162" i="4"/>
  <c r="O162" i="4" s="1"/>
  <c r="M164" i="4"/>
  <c r="W168" i="4"/>
  <c r="N174" i="4"/>
  <c r="O174" i="4" s="1"/>
  <c r="N176" i="4"/>
  <c r="O176" i="4" s="1"/>
  <c r="L178" i="4"/>
  <c r="L181" i="4"/>
  <c r="W183" i="4"/>
  <c r="M185" i="4"/>
  <c r="N185" i="4"/>
  <c r="O185" i="4" s="1"/>
  <c r="W187" i="4"/>
  <c r="M189" i="4"/>
  <c r="N189" i="4"/>
  <c r="O189" i="4" s="1"/>
  <c r="W191" i="4"/>
  <c r="K187" i="4"/>
  <c r="L187" i="4"/>
  <c r="K191" i="4"/>
  <c r="L191" i="4"/>
  <c r="M204" i="4"/>
  <c r="N204" i="4"/>
  <c r="O204" i="4" s="1"/>
  <c r="M240" i="4"/>
  <c r="N240" i="4"/>
  <c r="O240" i="4" s="1"/>
  <c r="M243" i="4"/>
  <c r="N243" i="4"/>
  <c r="O243" i="4" s="1"/>
  <c r="M134" i="4"/>
  <c r="K136" i="4"/>
  <c r="M138" i="4"/>
  <c r="K140" i="4"/>
  <c r="M141" i="4"/>
  <c r="K143" i="4"/>
  <c r="M145" i="4"/>
  <c r="L146" i="4"/>
  <c r="W146" i="4"/>
  <c r="K147" i="4"/>
  <c r="N148" i="4"/>
  <c r="O148" i="4" s="1"/>
  <c r="K151" i="4"/>
  <c r="M152" i="4"/>
  <c r="L153" i="4"/>
  <c r="W153" i="4"/>
  <c r="K154" i="4"/>
  <c r="N155" i="4"/>
  <c r="O155" i="4" s="1"/>
  <c r="K159" i="4"/>
  <c r="M160" i="4"/>
  <c r="L161" i="4"/>
  <c r="W161" i="4"/>
  <c r="K162" i="4"/>
  <c r="N163" i="4"/>
  <c r="O163" i="4" s="1"/>
  <c r="K166" i="4"/>
  <c r="M167" i="4"/>
  <c r="N168" i="4"/>
  <c r="O168" i="4" s="1"/>
  <c r="L170" i="4"/>
  <c r="M171" i="4"/>
  <c r="L172" i="4"/>
  <c r="W174" i="4"/>
  <c r="N183" i="4"/>
  <c r="O183" i="4" s="1"/>
  <c r="N195" i="4"/>
  <c r="O195" i="4" s="1"/>
  <c r="M195" i="4"/>
  <c r="N184" i="4"/>
  <c r="O184" i="4" s="1"/>
  <c r="M184" i="4"/>
  <c r="N188" i="4"/>
  <c r="O188" i="4" s="1"/>
  <c r="M188" i="4"/>
  <c r="N192" i="4"/>
  <c r="O192" i="4" s="1"/>
  <c r="M192" i="4"/>
  <c r="N193" i="4"/>
  <c r="O193" i="4" s="1"/>
  <c r="L194" i="4"/>
  <c r="M198" i="4"/>
  <c r="M203" i="4"/>
  <c r="M210" i="4"/>
  <c r="M214" i="4"/>
  <c r="M218" i="4"/>
  <c r="M222" i="4"/>
  <c r="M226" i="4"/>
  <c r="M230" i="4"/>
  <c r="M234" i="4"/>
  <c r="M238" i="4"/>
  <c r="L256" i="4"/>
  <c r="K256" i="4"/>
  <c r="L257" i="4"/>
  <c r="K257" i="4"/>
  <c r="K261" i="4"/>
  <c r="L261" i="4"/>
  <c r="K265" i="4"/>
  <c r="L265" i="4"/>
  <c r="K269" i="4"/>
  <c r="L269" i="4"/>
  <c r="K273" i="4"/>
  <c r="L273" i="4"/>
  <c r="K277" i="4"/>
  <c r="L277" i="4"/>
  <c r="K281" i="4"/>
  <c r="L281" i="4"/>
  <c r="K285" i="4"/>
  <c r="L285" i="4"/>
  <c r="M306" i="4"/>
  <c r="N306" i="4"/>
  <c r="O306" i="4" s="1"/>
  <c r="N328" i="4"/>
  <c r="O328" i="4" s="1"/>
  <c r="M328" i="4"/>
  <c r="M200" i="4"/>
  <c r="K204" i="4"/>
  <c r="M205" i="4"/>
  <c r="L207" i="4"/>
  <c r="W207" i="4"/>
  <c r="K208" i="4"/>
  <c r="K212" i="4"/>
  <c r="K216" i="4"/>
  <c r="K220" i="4"/>
  <c r="K224" i="4"/>
  <c r="K228" i="4"/>
  <c r="K232" i="4"/>
  <c r="K236" i="4"/>
  <c r="K240" i="4"/>
  <c r="M241" i="4"/>
  <c r="N241" i="4"/>
  <c r="O241" i="4" s="1"/>
  <c r="N242" i="4"/>
  <c r="O242" i="4" s="1"/>
  <c r="K244" i="4"/>
  <c r="L244" i="4"/>
  <c r="K246" i="4"/>
  <c r="L246" i="4"/>
  <c r="K248" i="4"/>
  <c r="L248" i="4"/>
  <c r="K250" i="4"/>
  <c r="L250" i="4"/>
  <c r="M245" i="4"/>
  <c r="N245" i="4"/>
  <c r="O245" i="4" s="1"/>
  <c r="M247" i="4"/>
  <c r="N247" i="4"/>
  <c r="O247" i="4" s="1"/>
  <c r="M249" i="4"/>
  <c r="N249" i="4"/>
  <c r="O249" i="4" s="1"/>
  <c r="M251" i="4"/>
  <c r="N251" i="4"/>
  <c r="O251" i="4" s="1"/>
  <c r="K259" i="4"/>
  <c r="L259" i="4"/>
  <c r="K263" i="4"/>
  <c r="L263" i="4"/>
  <c r="K267" i="4"/>
  <c r="L267" i="4"/>
  <c r="K271" i="4"/>
  <c r="L271" i="4"/>
  <c r="K275" i="4"/>
  <c r="L275" i="4"/>
  <c r="K279" i="4"/>
  <c r="L279" i="4"/>
  <c r="K283" i="4"/>
  <c r="L283" i="4"/>
  <c r="M291" i="4"/>
  <c r="N291" i="4"/>
  <c r="O291" i="4" s="1"/>
  <c r="N319" i="4"/>
  <c r="O319" i="4" s="1"/>
  <c r="M319" i="4"/>
  <c r="M196" i="4"/>
  <c r="L197" i="4"/>
  <c r="W197" i="4"/>
  <c r="K198" i="4"/>
  <c r="N199" i="4"/>
  <c r="O199" i="4" s="1"/>
  <c r="M201" i="4"/>
  <c r="L202" i="4"/>
  <c r="W202" i="4"/>
  <c r="K203" i="4"/>
  <c r="K210" i="4"/>
  <c r="K214" i="4"/>
  <c r="K218" i="4"/>
  <c r="K222" i="4"/>
  <c r="K226" i="4"/>
  <c r="K230" i="4"/>
  <c r="K234" i="4"/>
  <c r="K238" i="4"/>
  <c r="K245" i="4"/>
  <c r="K247" i="4"/>
  <c r="K249" i="4"/>
  <c r="K251" i="4"/>
  <c r="M253" i="4"/>
  <c r="N253" i="4"/>
  <c r="O253" i="4" s="1"/>
  <c r="K289" i="4"/>
  <c r="L289" i="4"/>
  <c r="L313" i="4"/>
  <c r="K313" i="4"/>
  <c r="L330" i="4"/>
  <c r="K330" i="4"/>
  <c r="M288" i="4"/>
  <c r="N288" i="4"/>
  <c r="O288" i="4" s="1"/>
  <c r="L295" i="4"/>
  <c r="K295" i="4"/>
  <c r="K297" i="4"/>
  <c r="L297" i="4"/>
  <c r="M299" i="4"/>
  <c r="N299" i="4"/>
  <c r="O299" i="4" s="1"/>
  <c r="M302" i="4"/>
  <c r="N302" i="4"/>
  <c r="O302" i="4" s="1"/>
  <c r="W308" i="4"/>
  <c r="K324" i="4"/>
  <c r="L324" i="4"/>
  <c r="K327" i="4"/>
  <c r="L327" i="4"/>
  <c r="M252" i="4"/>
  <c r="N258" i="4"/>
  <c r="O258" i="4" s="1"/>
  <c r="N260" i="4"/>
  <c r="O260" i="4" s="1"/>
  <c r="N262" i="4"/>
  <c r="O262" i="4" s="1"/>
  <c r="N264" i="4"/>
  <c r="O264" i="4" s="1"/>
  <c r="N266" i="4"/>
  <c r="O266" i="4" s="1"/>
  <c r="N268" i="4"/>
  <c r="O268" i="4" s="1"/>
  <c r="N270" i="4"/>
  <c r="O270" i="4" s="1"/>
  <c r="N272" i="4"/>
  <c r="O272" i="4" s="1"/>
  <c r="N274" i="4"/>
  <c r="O274" i="4" s="1"/>
  <c r="N276" i="4"/>
  <c r="O276" i="4" s="1"/>
  <c r="N278" i="4"/>
  <c r="O278" i="4" s="1"/>
  <c r="N280" i="4"/>
  <c r="O280" i="4" s="1"/>
  <c r="N282" i="4"/>
  <c r="O282" i="4" s="1"/>
  <c r="N284" i="4"/>
  <c r="O284" i="4" s="1"/>
  <c r="N286" i="4"/>
  <c r="O286" i="4" s="1"/>
  <c r="K288" i="4"/>
  <c r="M294" i="4"/>
  <c r="N300" i="4"/>
  <c r="O300" i="4" s="1"/>
  <c r="M300" i="4"/>
  <c r="N303" i="4"/>
  <c r="O303" i="4" s="1"/>
  <c r="M303" i="4"/>
  <c r="K308" i="4"/>
  <c r="L308" i="4"/>
  <c r="L317" i="4"/>
  <c r="K317" i="4"/>
  <c r="K254" i="4"/>
  <c r="M293" i="4"/>
  <c r="L296" i="4"/>
  <c r="K296" i="4"/>
  <c r="N301" i="4"/>
  <c r="O301" i="4" s="1"/>
  <c r="M301" i="4"/>
  <c r="K312" i="4"/>
  <c r="L312" i="4"/>
  <c r="M315" i="4"/>
  <c r="M318" i="4"/>
  <c r="N318" i="4"/>
  <c r="O318" i="4" s="1"/>
  <c r="M322" i="4"/>
  <c r="N322" i="4"/>
  <c r="O322" i="4" s="1"/>
  <c r="M310" i="4"/>
  <c r="N310" i="4"/>
  <c r="O310" i="4" s="1"/>
  <c r="K316" i="4"/>
  <c r="L316" i="4"/>
  <c r="W316" i="4"/>
  <c r="M326" i="4"/>
  <c r="N326" i="4"/>
  <c r="O326" i="4" s="1"/>
  <c r="M333" i="4"/>
  <c r="N333" i="4"/>
  <c r="O333" i="4" s="1"/>
  <c r="K287" i="4"/>
  <c r="M290" i="4"/>
  <c r="W294" i="4"/>
  <c r="M298" i="4"/>
  <c r="K304" i="4"/>
  <c r="L304" i="4"/>
  <c r="W304" i="4"/>
  <c r="K305" i="4"/>
  <c r="M314" i="4"/>
  <c r="N314" i="4"/>
  <c r="O314" i="4" s="1"/>
  <c r="K320" i="4"/>
  <c r="L320" i="4"/>
  <c r="W320" i="4"/>
  <c r="M329" i="4"/>
  <c r="N329" i="4"/>
  <c r="O329" i="4" s="1"/>
  <c r="K331" i="4"/>
  <c r="L331" i="4"/>
  <c r="I67" i="48"/>
  <c r="I68" i="48" s="1"/>
  <c r="C68" i="48"/>
  <c r="G68" i="48" s="1"/>
  <c r="C69" i="48"/>
  <c r="G69" i="48" s="1"/>
  <c r="C66" i="48"/>
  <c r="G66" i="48" s="1"/>
  <c r="C67" i="48"/>
  <c r="G67" i="48" s="1"/>
  <c r="I65" i="48"/>
  <c r="C65" i="48"/>
  <c r="G65" i="48" s="1"/>
  <c r="M320" i="43" l="1"/>
  <c r="M326" i="43"/>
  <c r="M325" i="43"/>
  <c r="M327" i="43"/>
  <c r="M324" i="43"/>
  <c r="M302" i="43"/>
  <c r="M301" i="43"/>
  <c r="M306" i="43"/>
  <c r="M299" i="43"/>
  <c r="M300" i="43"/>
  <c r="M311" i="43"/>
  <c r="M285" i="43"/>
  <c r="M284" i="43"/>
  <c r="M289" i="43"/>
  <c r="M282" i="43"/>
  <c r="M283" i="43"/>
  <c r="M294" i="43"/>
  <c r="M268" i="43"/>
  <c r="M267" i="43"/>
  <c r="M272" i="43"/>
  <c r="M265" i="43"/>
  <c r="M266" i="43"/>
  <c r="M277" i="43"/>
  <c r="M251" i="43"/>
  <c r="M250" i="43"/>
  <c r="M255" i="43"/>
  <c r="M248" i="43"/>
  <c r="M249" i="43"/>
  <c r="M260" i="43"/>
  <c r="M336" i="43"/>
  <c r="M335" i="43"/>
  <c r="M340" i="43"/>
  <c r="M333" i="43"/>
  <c r="M334" i="43"/>
  <c r="M345" i="43"/>
  <c r="M309" i="43"/>
  <c r="M308" i="43"/>
  <c r="M310" i="43"/>
  <c r="M307" i="43"/>
  <c r="M343" i="43"/>
  <c r="M342" i="43"/>
  <c r="M344" i="43"/>
  <c r="M341" i="43"/>
  <c r="M337" i="43"/>
  <c r="M303" i="43"/>
  <c r="M286" i="43"/>
  <c r="M269" i="43"/>
  <c r="M292" i="43"/>
  <c r="M291" i="43"/>
  <c r="M293" i="43"/>
  <c r="M290" i="43"/>
  <c r="M275" i="43"/>
  <c r="M274" i="43"/>
  <c r="M276" i="43"/>
  <c r="M273" i="43"/>
  <c r="M258" i="43"/>
  <c r="M257" i="43"/>
  <c r="M259" i="43"/>
  <c r="M256" i="43"/>
  <c r="M252" i="43"/>
  <c r="M350" i="43"/>
  <c r="M358" i="43"/>
  <c r="M356" i="43"/>
  <c r="M357" i="43"/>
  <c r="M363" i="43"/>
  <c r="M371" i="43"/>
  <c r="M369" i="43"/>
  <c r="M370" i="43"/>
  <c r="M376" i="43"/>
  <c r="M384" i="43"/>
  <c r="M382" i="43"/>
  <c r="M383" i="43"/>
  <c r="M389" i="43"/>
  <c r="M397" i="43"/>
  <c r="M395" i="43"/>
  <c r="M396" i="43"/>
  <c r="M402" i="43"/>
  <c r="M410" i="43"/>
  <c r="M408" i="43"/>
  <c r="M409" i="43"/>
  <c r="M80" i="43"/>
  <c r="P342" i="4"/>
  <c r="P340" i="4"/>
  <c r="P339" i="4"/>
  <c r="P338" i="4"/>
  <c r="P337" i="4"/>
  <c r="P341" i="4"/>
  <c r="P343" i="4"/>
  <c r="P335" i="4"/>
  <c r="P336" i="4"/>
  <c r="M78" i="43"/>
  <c r="P334" i="4"/>
  <c r="P333" i="4"/>
  <c r="P332" i="4"/>
  <c r="P331" i="4"/>
  <c r="P330" i="4"/>
  <c r="P329" i="4"/>
  <c r="P328" i="4"/>
  <c r="P327" i="4"/>
  <c r="P300" i="4"/>
  <c r="P299" i="4"/>
  <c r="P298" i="4"/>
  <c r="P295" i="4"/>
  <c r="P294" i="4"/>
  <c r="P293" i="4"/>
  <c r="P292" i="4"/>
  <c r="P291" i="4"/>
  <c r="P290" i="4"/>
  <c r="P289"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198" i="4"/>
  <c r="P197" i="4"/>
  <c r="P196" i="4"/>
  <c r="P195" i="4"/>
  <c r="P194" i="4"/>
  <c r="P193" i="4"/>
  <c r="P192" i="4"/>
  <c r="P191" i="4"/>
  <c r="P190" i="4"/>
  <c r="P189" i="4"/>
  <c r="P169" i="4"/>
  <c r="P168" i="4"/>
  <c r="P167" i="4"/>
  <c r="P166"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3"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4" i="4"/>
  <c r="P21" i="4"/>
  <c r="P19" i="4"/>
  <c r="P16" i="4"/>
  <c r="P15" i="4"/>
  <c r="P14" i="4"/>
  <c r="P13" i="4"/>
  <c r="P12" i="4"/>
  <c r="P11" i="4"/>
  <c r="P10" i="4"/>
  <c r="P9" i="4"/>
  <c r="P8" i="4"/>
  <c r="P7" i="4"/>
  <c r="P6" i="4"/>
  <c r="P5" i="4"/>
  <c r="P4" i="4"/>
  <c r="P3" i="4"/>
  <c r="P2" i="4"/>
  <c r="P288" i="4"/>
  <c r="P134" i="4"/>
  <c r="O149" i="43"/>
  <c r="M149" i="43"/>
  <c r="O157" i="43"/>
  <c r="M157" i="43"/>
  <c r="O165" i="43"/>
  <c r="M165" i="43"/>
  <c r="O173" i="43"/>
  <c r="M173" i="43"/>
  <c r="O189" i="43"/>
  <c r="M189" i="43"/>
  <c r="O197" i="43"/>
  <c r="M197" i="43"/>
  <c r="O148" i="43"/>
  <c r="M148" i="43"/>
  <c r="O156" i="43"/>
  <c r="M156" i="43"/>
  <c r="O164" i="43"/>
  <c r="M164" i="43"/>
  <c r="O172" i="43"/>
  <c r="M172" i="43"/>
  <c r="O188" i="43"/>
  <c r="M188" i="43"/>
  <c r="O196" i="43"/>
  <c r="M196" i="43"/>
  <c r="O147" i="43"/>
  <c r="M147" i="43"/>
  <c r="O155" i="43"/>
  <c r="M155" i="43"/>
  <c r="O163" i="43"/>
  <c r="M163" i="43"/>
  <c r="O171" i="43"/>
  <c r="M171" i="43"/>
  <c r="O187" i="43"/>
  <c r="M187" i="43"/>
  <c r="O195" i="43"/>
  <c r="M195" i="43"/>
  <c r="O146" i="43"/>
  <c r="M146" i="43"/>
  <c r="O154" i="43"/>
  <c r="M154" i="43"/>
  <c r="O162" i="43"/>
  <c r="M162" i="43"/>
  <c r="O170" i="43"/>
  <c r="M170" i="43"/>
  <c r="O186" i="43"/>
  <c r="M186" i="43"/>
  <c r="O194" i="43"/>
  <c r="M194" i="43"/>
  <c r="M86" i="43"/>
  <c r="M105" i="43"/>
  <c r="M113" i="43"/>
  <c r="M103" i="43"/>
  <c r="M111" i="43"/>
  <c r="M16" i="43"/>
  <c r="M71" i="43"/>
  <c r="M70" i="43"/>
  <c r="M75" i="43"/>
  <c r="M74" i="43"/>
  <c r="M76" i="43"/>
  <c r="M77" i="43"/>
  <c r="M87" i="43"/>
  <c r="M94" i="43"/>
  <c r="M101" i="43"/>
  <c r="M104" i="43"/>
  <c r="M112" i="43"/>
  <c r="M9" i="43"/>
  <c r="M200" i="43"/>
  <c r="M203" i="43"/>
  <c r="M206" i="43"/>
  <c r="AA2" i="4"/>
  <c r="E2" i="43"/>
  <c r="M2" i="43" s="1"/>
  <c r="O22" i="43"/>
  <c r="M22" i="43"/>
  <c r="O29" i="43"/>
  <c r="M29" i="43"/>
  <c r="O43" i="43"/>
  <c r="M43" i="43"/>
  <c r="O50" i="43"/>
  <c r="M50" i="43"/>
  <c r="O64" i="43"/>
  <c r="M64" i="43"/>
  <c r="O21" i="43"/>
  <c r="M21" i="43"/>
  <c r="O28" i="43"/>
  <c r="M28" i="43"/>
  <c r="O42" i="43"/>
  <c r="M42" i="43"/>
  <c r="O49" i="43"/>
  <c r="M49" i="43"/>
  <c r="O63" i="43"/>
  <c r="M63" i="43"/>
  <c r="O14" i="43"/>
  <c r="M14" i="43"/>
  <c r="O13" i="43"/>
  <c r="M13" i="43"/>
  <c r="O12" i="43"/>
  <c r="M12" i="43"/>
  <c r="O11" i="43"/>
  <c r="M11" i="43"/>
  <c r="O10" i="43"/>
  <c r="M10" i="43"/>
  <c r="H59" i="37"/>
  <c r="N71" i="4"/>
  <c r="O71" i="4" s="1"/>
  <c r="M71" i="4"/>
  <c r="N67" i="4"/>
  <c r="O67" i="4" s="1"/>
  <c r="M67" i="4"/>
  <c r="N64" i="4"/>
  <c r="O64" i="4" s="1"/>
  <c r="M64" i="4"/>
  <c r="N60" i="4"/>
  <c r="O60" i="4" s="1"/>
  <c r="M60" i="4"/>
  <c r="N53" i="4"/>
  <c r="O53" i="4" s="1"/>
  <c r="M53" i="4"/>
  <c r="N45" i="4"/>
  <c r="O45" i="4" s="1"/>
  <c r="M45" i="4"/>
  <c r="N37" i="4"/>
  <c r="O37" i="4" s="1"/>
  <c r="M37" i="4"/>
  <c r="N29" i="4"/>
  <c r="O29" i="4" s="1"/>
  <c r="M29" i="4"/>
  <c r="M191" i="4"/>
  <c r="N191" i="4"/>
  <c r="O191" i="4" s="1"/>
  <c r="M112" i="4"/>
  <c r="N112" i="4"/>
  <c r="O112" i="4" s="1"/>
  <c r="N304" i="4"/>
  <c r="O304" i="4" s="1"/>
  <c r="M304" i="4"/>
  <c r="M296" i="4"/>
  <c r="N296" i="4"/>
  <c r="O296" i="4" s="1"/>
  <c r="N320" i="4"/>
  <c r="O320" i="4" s="1"/>
  <c r="M320" i="4"/>
  <c r="N308" i="4"/>
  <c r="O308" i="4" s="1"/>
  <c r="M308" i="4"/>
  <c r="N327" i="4"/>
  <c r="O327" i="4" s="1"/>
  <c r="M327" i="4"/>
  <c r="M295" i="4"/>
  <c r="N295" i="4"/>
  <c r="O295" i="4" s="1"/>
  <c r="M330" i="4"/>
  <c r="N330" i="4"/>
  <c r="O330" i="4" s="1"/>
  <c r="N197" i="4"/>
  <c r="O197" i="4" s="1"/>
  <c r="M197" i="4"/>
  <c r="N279" i="4"/>
  <c r="O279" i="4" s="1"/>
  <c r="M279" i="4"/>
  <c r="N271" i="4"/>
  <c r="O271" i="4" s="1"/>
  <c r="M271" i="4"/>
  <c r="N263" i="4"/>
  <c r="O263" i="4" s="1"/>
  <c r="M263" i="4"/>
  <c r="M248" i="4"/>
  <c r="N248" i="4"/>
  <c r="O248" i="4" s="1"/>
  <c r="M244" i="4"/>
  <c r="N244" i="4"/>
  <c r="O244" i="4" s="1"/>
  <c r="N285" i="4"/>
  <c r="O285" i="4" s="1"/>
  <c r="M285" i="4"/>
  <c r="N277" i="4"/>
  <c r="O277" i="4" s="1"/>
  <c r="M277" i="4"/>
  <c r="N269" i="4"/>
  <c r="O269" i="4" s="1"/>
  <c r="M269" i="4"/>
  <c r="N261" i="4"/>
  <c r="O261" i="4" s="1"/>
  <c r="M261" i="4"/>
  <c r="M170" i="4"/>
  <c r="N170" i="4"/>
  <c r="O170" i="4" s="1"/>
  <c r="M181" i="4"/>
  <c r="N181" i="4"/>
  <c r="O181" i="4" s="1"/>
  <c r="M120" i="4"/>
  <c r="N120" i="4"/>
  <c r="O120" i="4" s="1"/>
  <c r="N104" i="4"/>
  <c r="O104" i="4" s="1"/>
  <c r="M104" i="4"/>
  <c r="N96" i="4"/>
  <c r="O96" i="4" s="1"/>
  <c r="M96" i="4"/>
  <c r="N88" i="4"/>
  <c r="O88" i="4" s="1"/>
  <c r="M88" i="4"/>
  <c r="N80" i="4"/>
  <c r="O80" i="4" s="1"/>
  <c r="M80" i="4"/>
  <c r="M97" i="4"/>
  <c r="N97" i="4"/>
  <c r="O97" i="4" s="1"/>
  <c r="M81" i="4"/>
  <c r="N81" i="4"/>
  <c r="O81" i="4" s="1"/>
  <c r="N49" i="4"/>
  <c r="O49" i="4" s="1"/>
  <c r="M49" i="4"/>
  <c r="N33" i="4"/>
  <c r="O33" i="4" s="1"/>
  <c r="M33" i="4"/>
  <c r="N72" i="4"/>
  <c r="O72" i="4" s="1"/>
  <c r="M72" i="4"/>
  <c r="N61" i="4"/>
  <c r="O61" i="4" s="1"/>
  <c r="M61" i="4"/>
  <c r="M316" i="4"/>
  <c r="N316" i="4"/>
  <c r="O316" i="4" s="1"/>
  <c r="N56" i="4"/>
  <c r="O56" i="4" s="1"/>
  <c r="M56" i="4"/>
  <c r="M101" i="4"/>
  <c r="N101" i="4"/>
  <c r="O101" i="4" s="1"/>
  <c r="N312" i="4"/>
  <c r="O312" i="4" s="1"/>
  <c r="M312" i="4"/>
  <c r="N324" i="4"/>
  <c r="O324" i="4" s="1"/>
  <c r="M324" i="4"/>
  <c r="M313" i="4"/>
  <c r="N313" i="4"/>
  <c r="O313" i="4" s="1"/>
  <c r="N283" i="4"/>
  <c r="O283" i="4" s="1"/>
  <c r="M283" i="4"/>
  <c r="N275" i="4"/>
  <c r="O275" i="4" s="1"/>
  <c r="M275" i="4"/>
  <c r="N267" i="4"/>
  <c r="O267" i="4" s="1"/>
  <c r="M267" i="4"/>
  <c r="N259" i="4"/>
  <c r="O259" i="4" s="1"/>
  <c r="M259" i="4"/>
  <c r="M250" i="4"/>
  <c r="N250" i="4"/>
  <c r="O250" i="4" s="1"/>
  <c r="M246" i="4"/>
  <c r="N246" i="4"/>
  <c r="O246" i="4" s="1"/>
  <c r="N281" i="4"/>
  <c r="O281" i="4" s="1"/>
  <c r="M281" i="4"/>
  <c r="N273" i="4"/>
  <c r="O273" i="4" s="1"/>
  <c r="M273" i="4"/>
  <c r="N265" i="4"/>
  <c r="O265" i="4" s="1"/>
  <c r="M265" i="4"/>
  <c r="N194" i="4"/>
  <c r="O194" i="4" s="1"/>
  <c r="M194" i="4"/>
  <c r="M172" i="4"/>
  <c r="N172" i="4"/>
  <c r="O172" i="4" s="1"/>
  <c r="N108" i="4"/>
  <c r="O108" i="4" s="1"/>
  <c r="M108" i="4"/>
  <c r="N100" i="4"/>
  <c r="O100" i="4" s="1"/>
  <c r="M100" i="4"/>
  <c r="N92" i="4"/>
  <c r="O92" i="4" s="1"/>
  <c r="M92" i="4"/>
  <c r="N84" i="4"/>
  <c r="O84" i="4" s="1"/>
  <c r="M84" i="4"/>
  <c r="N76" i="4"/>
  <c r="O76" i="4" s="1"/>
  <c r="M76" i="4"/>
  <c r="M109" i="4"/>
  <c r="N109" i="4"/>
  <c r="O109" i="4" s="1"/>
  <c r="M93" i="4"/>
  <c r="N93" i="4"/>
  <c r="O93" i="4" s="1"/>
  <c r="M77" i="4"/>
  <c r="N77" i="4"/>
  <c r="O77" i="4" s="1"/>
  <c r="M85" i="4"/>
  <c r="N85" i="4"/>
  <c r="O85" i="4" s="1"/>
  <c r="N41" i="4"/>
  <c r="O41" i="4" s="1"/>
  <c r="M41" i="4"/>
  <c r="N65" i="4"/>
  <c r="O65" i="4" s="1"/>
  <c r="M65" i="4"/>
  <c r="M297" i="4"/>
  <c r="N297" i="4"/>
  <c r="O297" i="4" s="1"/>
  <c r="M256" i="4"/>
  <c r="N256" i="4"/>
  <c r="O256" i="4" s="1"/>
  <c r="M153" i="4"/>
  <c r="N153" i="4"/>
  <c r="O153" i="4" s="1"/>
  <c r="M178" i="4"/>
  <c r="N178" i="4"/>
  <c r="O178" i="4" s="1"/>
  <c r="N331" i="4"/>
  <c r="O331" i="4" s="1"/>
  <c r="M331" i="4"/>
  <c r="M317" i="4"/>
  <c r="N317" i="4"/>
  <c r="O317" i="4" s="1"/>
  <c r="M289" i="4"/>
  <c r="N289" i="4"/>
  <c r="O289" i="4" s="1"/>
  <c r="N202" i="4"/>
  <c r="O202" i="4" s="1"/>
  <c r="M202" i="4"/>
  <c r="N207" i="4"/>
  <c r="O207" i="4" s="1"/>
  <c r="M207" i="4"/>
  <c r="N257" i="4"/>
  <c r="O257" i="4" s="1"/>
  <c r="M257" i="4"/>
  <c r="M161" i="4"/>
  <c r="N161" i="4"/>
  <c r="O161" i="4" s="1"/>
  <c r="M146" i="4"/>
  <c r="N146" i="4"/>
  <c r="O146" i="4" s="1"/>
  <c r="M187" i="4"/>
  <c r="N187" i="4"/>
  <c r="O187" i="4" s="1"/>
  <c r="N157" i="4"/>
  <c r="O157" i="4" s="1"/>
  <c r="M157" i="4"/>
  <c r="M130" i="4"/>
  <c r="N130" i="4"/>
  <c r="O130" i="4" s="1"/>
  <c r="M122" i="4"/>
  <c r="N122" i="4"/>
  <c r="O122" i="4" s="1"/>
  <c r="M114" i="4"/>
  <c r="N114" i="4"/>
  <c r="O114" i="4" s="1"/>
  <c r="M128" i="4"/>
  <c r="N128" i="4"/>
  <c r="O128" i="4" s="1"/>
  <c r="M105" i="4"/>
  <c r="N105" i="4"/>
  <c r="O105" i="4" s="1"/>
  <c r="M89" i="4"/>
  <c r="N89" i="4"/>
  <c r="O89" i="4" s="1"/>
  <c r="M73" i="4"/>
  <c r="N73" i="4"/>
  <c r="O73" i="4" s="1"/>
  <c r="N68" i="4"/>
  <c r="O68" i="4" s="1"/>
  <c r="M68" i="4"/>
  <c r="H14" i="37"/>
  <c r="C14" i="37"/>
  <c r="H13" i="37"/>
  <c r="C13" i="37"/>
  <c r="H12" i="37"/>
  <c r="C12" i="37"/>
  <c r="H11" i="37"/>
  <c r="C11" i="37"/>
  <c r="J32" i="35"/>
  <c r="I32" i="35"/>
  <c r="B32" i="35"/>
  <c r="J31" i="35"/>
  <c r="I31" i="35"/>
  <c r="B31" i="35"/>
  <c r="J30" i="35"/>
  <c r="I30" i="35"/>
  <c r="B30" i="35"/>
  <c r="J29" i="35"/>
  <c r="I29" i="35"/>
  <c r="B29" i="35"/>
  <c r="J28" i="35"/>
  <c r="I28" i="35"/>
  <c r="B28" i="35"/>
  <c r="J27" i="35"/>
  <c r="I27" i="35"/>
  <c r="B27" i="35"/>
  <c r="J26" i="35"/>
  <c r="I26" i="35"/>
  <c r="B26" i="35"/>
  <c r="J25" i="35"/>
  <c r="I25" i="35"/>
  <c r="B25" i="35"/>
  <c r="B45" i="20"/>
  <c r="B44" i="20"/>
  <c r="B43" i="20"/>
  <c r="B42" i="20"/>
  <c r="B41" i="20"/>
  <c r="B40" i="20"/>
  <c r="B39" i="20"/>
  <c r="B38" i="20"/>
  <c r="B37" i="20"/>
  <c r="B36" i="20"/>
  <c r="B35" i="20"/>
  <c r="B34" i="20"/>
  <c r="B33" i="20"/>
  <c r="B32" i="20"/>
  <c r="B31" i="20"/>
  <c r="B30" i="20"/>
  <c r="B29" i="20"/>
  <c r="B28" i="20"/>
  <c r="B14" i="23"/>
  <c r="B13" i="23"/>
  <c r="B16" i="23"/>
  <c r="B15" i="23"/>
  <c r="G26" i="7"/>
  <c r="G25" i="7"/>
  <c r="I17" i="7" l="1"/>
  <c r="H17" i="7"/>
  <c r="G17" i="7"/>
  <c r="I11" i="48"/>
  <c r="I12" i="48" s="1"/>
  <c r="I14" i="48"/>
  <c r="I15" i="48" s="1"/>
  <c r="I17" i="48"/>
  <c r="I18" i="48" s="1"/>
  <c r="I20" i="48"/>
  <c r="I21" i="48" s="1"/>
  <c r="I23" i="48"/>
  <c r="I24" i="48" s="1"/>
  <c r="I26" i="48"/>
  <c r="I27" i="48" s="1"/>
  <c r="I29" i="48"/>
  <c r="I30" i="48" s="1"/>
  <c r="I32" i="48"/>
  <c r="I33" i="48" s="1"/>
  <c r="I35" i="48"/>
  <c r="I36" i="48" s="1"/>
  <c r="I38" i="48"/>
  <c r="I39" i="48"/>
  <c r="I41" i="48"/>
  <c r="I42" i="48" s="1"/>
  <c r="I44" i="48"/>
  <c r="I45" i="48" s="1"/>
  <c r="I47" i="48"/>
  <c r="I48" i="48" s="1"/>
  <c r="I50" i="48"/>
  <c r="I51" i="48" s="1"/>
  <c r="I53" i="48"/>
  <c r="I54" i="48" s="1"/>
  <c r="I56" i="48"/>
  <c r="I57" i="48" s="1"/>
  <c r="I59" i="48"/>
  <c r="I60" i="48" s="1"/>
  <c r="I62" i="48"/>
  <c r="I63" i="48" s="1"/>
  <c r="C64" i="48"/>
  <c r="G64" i="48" s="1"/>
  <c r="C63" i="48"/>
  <c r="G63" i="48" s="1"/>
  <c r="C62" i="48"/>
  <c r="G62" i="48" s="1"/>
  <c r="C61" i="48"/>
  <c r="G61" i="48" s="1"/>
  <c r="C60" i="48"/>
  <c r="G60" i="48" s="1"/>
  <c r="C59" i="48"/>
  <c r="G59" i="48" s="1"/>
  <c r="C58" i="48"/>
  <c r="G58" i="48" s="1"/>
  <c r="C57" i="48"/>
  <c r="G57" i="48" s="1"/>
  <c r="C56" i="48"/>
  <c r="G56" i="48" s="1"/>
  <c r="C55" i="48"/>
  <c r="G55" i="48" s="1"/>
  <c r="C54" i="48"/>
  <c r="G54" i="48" s="1"/>
  <c r="C53" i="48"/>
  <c r="G53" i="48" s="1"/>
  <c r="C52" i="48"/>
  <c r="G52" i="48" s="1"/>
  <c r="C51" i="48"/>
  <c r="G51" i="48" s="1"/>
  <c r="C50" i="48"/>
  <c r="G50" i="48" s="1"/>
  <c r="C49" i="48"/>
  <c r="G49" i="48" s="1"/>
  <c r="C48" i="48"/>
  <c r="G48" i="48" s="1"/>
  <c r="C47" i="48"/>
  <c r="G47" i="48" s="1"/>
  <c r="C46" i="48"/>
  <c r="G46" i="48" s="1"/>
  <c r="C45" i="48"/>
  <c r="G45" i="48" s="1"/>
  <c r="C44" i="48"/>
  <c r="G44" i="48" s="1"/>
  <c r="C43" i="48"/>
  <c r="G43" i="48" s="1"/>
  <c r="C42" i="48"/>
  <c r="G42" i="48" s="1"/>
  <c r="C41" i="48"/>
  <c r="G41" i="48" s="1"/>
  <c r="C40" i="48"/>
  <c r="G40" i="48" s="1"/>
  <c r="C39" i="48"/>
  <c r="G39" i="48" s="1"/>
  <c r="C38" i="48"/>
  <c r="G38" i="48" s="1"/>
  <c r="C37" i="48"/>
  <c r="G37" i="48" s="1"/>
  <c r="C36" i="48"/>
  <c r="G36" i="48" s="1"/>
  <c r="C35" i="48"/>
  <c r="G35" i="48" s="1"/>
  <c r="C34" i="48"/>
  <c r="G34" i="48" s="1"/>
  <c r="C33" i="48"/>
  <c r="G33" i="48" s="1"/>
  <c r="C32" i="48"/>
  <c r="G32" i="48" s="1"/>
  <c r="C31" i="48"/>
  <c r="G31" i="48" s="1"/>
  <c r="C30" i="48"/>
  <c r="G30" i="48" s="1"/>
  <c r="C29" i="48"/>
  <c r="G29" i="48" s="1"/>
  <c r="C28" i="48"/>
  <c r="G28" i="48" s="1"/>
  <c r="C27" i="48"/>
  <c r="G27" i="48" s="1"/>
  <c r="C26" i="48"/>
  <c r="G26" i="48" s="1"/>
  <c r="C25" i="48"/>
  <c r="G25" i="48" s="1"/>
  <c r="C24" i="48"/>
  <c r="G24" i="48" s="1"/>
  <c r="C23" i="48"/>
  <c r="G23" i="48" s="1"/>
  <c r="C22" i="48"/>
  <c r="G22" i="48" s="1"/>
  <c r="C21" i="48"/>
  <c r="G21" i="48" s="1"/>
  <c r="C20" i="48"/>
  <c r="G20" i="48" s="1"/>
  <c r="C19" i="48"/>
  <c r="G19" i="48" s="1"/>
  <c r="C18" i="48"/>
  <c r="G18" i="48" s="1"/>
  <c r="C17" i="48"/>
  <c r="G17" i="48" s="1"/>
  <c r="C16" i="48"/>
  <c r="G16" i="48" s="1"/>
  <c r="C15" i="48"/>
  <c r="G15" i="48" s="1"/>
  <c r="C14" i="48"/>
  <c r="G14" i="48" s="1"/>
  <c r="C13" i="48"/>
  <c r="G13" i="48" s="1"/>
  <c r="C12" i="48"/>
  <c r="G12" i="48" s="1"/>
  <c r="C11" i="48"/>
  <c r="G11" i="48" s="1"/>
  <c r="C10" i="48"/>
  <c r="G10" i="48" s="1"/>
  <c r="C9" i="48"/>
  <c r="G9" i="48" s="1"/>
  <c r="C8" i="48"/>
  <c r="G8" i="48" s="1"/>
  <c r="C7" i="48"/>
  <c r="G7" i="48" s="1"/>
  <c r="I87" i="48"/>
  <c r="I88" i="48" s="1"/>
  <c r="I89" i="48" s="1"/>
  <c r="I94" i="48" s="1"/>
  <c r="I95" i="48" s="1"/>
  <c r="I96" i="48" s="1"/>
  <c r="I97" i="48" s="1"/>
  <c r="I98" i="48" s="1"/>
  <c r="I99" i="48" s="1"/>
  <c r="I100" i="48" s="1"/>
  <c r="I101" i="48" s="1"/>
  <c r="I102" i="48" s="1"/>
  <c r="I103" i="48" s="1"/>
  <c r="I104" i="48" s="1"/>
  <c r="I105" i="48" s="1"/>
  <c r="I106" i="48" s="1"/>
  <c r="I107" i="48" s="1"/>
  <c r="I108" i="48" s="1"/>
  <c r="I109" i="48" s="1"/>
  <c r="I110" i="48" s="1"/>
  <c r="I111" i="48" s="1"/>
  <c r="I112" i="48" s="1"/>
  <c r="I113" i="48" s="1"/>
  <c r="I114" i="48" s="1"/>
  <c r="I116" i="48" s="1"/>
  <c r="I118" i="48" s="1"/>
  <c r="I120" i="48" s="1"/>
  <c r="I122" i="48" s="1"/>
  <c r="I124" i="48" s="1"/>
  <c r="I126" i="48" s="1"/>
  <c r="I132" i="48" s="1"/>
  <c r="I138" i="48" s="1"/>
  <c r="I140" i="48" s="1"/>
  <c r="I143" i="48" s="1"/>
  <c r="I146" i="48" s="1"/>
  <c r="I85" i="48"/>
  <c r="I81" i="48"/>
  <c r="I82" i="48" s="1"/>
  <c r="I8" i="48"/>
  <c r="I9" i="48" s="1"/>
  <c r="K6" i="48"/>
  <c r="L6" i="48" s="1"/>
  <c r="M6" i="48" s="1"/>
  <c r="N6" i="48" s="1"/>
  <c r="O6" i="48" s="1"/>
  <c r="P6" i="48" s="1"/>
  <c r="Q6" i="48" s="1"/>
  <c r="R6" i="48" s="1"/>
  <c r="S6" i="48" s="1"/>
  <c r="T6" i="48" s="1"/>
  <c r="U6" i="48" s="1"/>
  <c r="V6" i="48" s="1"/>
  <c r="W6" i="48" s="1"/>
  <c r="X6" i="48" s="1"/>
  <c r="Y6" i="48" s="1"/>
  <c r="Z6" i="48" s="1"/>
  <c r="AA6" i="48" s="1"/>
  <c r="AB6" i="48" s="1"/>
  <c r="AC6" i="48" s="1"/>
  <c r="AD6" i="48" s="1"/>
  <c r="AE6" i="48" s="1"/>
  <c r="AF6" i="48" s="1"/>
  <c r="AG6" i="48" s="1"/>
  <c r="AH6" i="48" s="1"/>
  <c r="AI6" i="48" s="1"/>
  <c r="AJ6" i="48" s="1"/>
  <c r="AK6" i="48" s="1"/>
  <c r="AL6" i="48" s="1"/>
  <c r="AM6" i="48" s="1"/>
  <c r="AN6" i="48" s="1"/>
  <c r="AO6" i="48" s="1"/>
  <c r="AP6" i="48" s="1"/>
  <c r="AQ6" i="48" s="1"/>
  <c r="AR6" i="48" s="1"/>
  <c r="AS6" i="48" s="1"/>
  <c r="AT6" i="48" s="1"/>
  <c r="AU6" i="48" s="1"/>
  <c r="AV6" i="48" s="1"/>
  <c r="AW6" i="48" s="1"/>
  <c r="AX6" i="48" s="1"/>
  <c r="AY6" i="48" s="1"/>
  <c r="AZ6" i="48" s="1"/>
  <c r="BA6" i="48" s="1"/>
  <c r="BB6" i="48" s="1"/>
  <c r="BC6" i="48" s="1"/>
  <c r="BD6" i="48" s="1"/>
  <c r="BE6" i="48" s="1"/>
  <c r="BF6" i="48" s="1"/>
  <c r="BG6" i="48" s="1"/>
  <c r="BH6" i="48" s="1"/>
  <c r="BI6" i="48" s="1"/>
  <c r="BJ6" i="48" s="1"/>
  <c r="BK6" i="48" s="1"/>
  <c r="BL6" i="48" s="1"/>
  <c r="BM6" i="48" s="1"/>
  <c r="BN6" i="48" s="1"/>
  <c r="BO6" i="48" s="1"/>
  <c r="BP6" i="48" s="1"/>
  <c r="BQ6" i="48" s="1"/>
  <c r="BR6" i="48" s="1"/>
  <c r="BS6" i="48" s="1"/>
  <c r="BT6" i="48" s="1"/>
  <c r="BU6" i="48" s="1"/>
  <c r="J1" i="48"/>
  <c r="J75" i="35" l="1"/>
  <c r="I75" i="35"/>
  <c r="B75" i="35"/>
  <c r="B69" i="35"/>
  <c r="I69" i="35" l="1"/>
  <c r="J69" i="35"/>
  <c r="B57" i="36" l="1"/>
  <c r="H207" i="43" l="1"/>
  <c r="J95" i="35"/>
  <c r="I95" i="35"/>
  <c r="B95" i="35"/>
  <c r="H211" i="43" l="1"/>
  <c r="H210" i="43"/>
  <c r="H209" i="43"/>
  <c r="H208" i="43"/>
  <c r="H204" i="43"/>
  <c r="H205" i="43"/>
  <c r="H206" i="43"/>
  <c r="H201" i="43"/>
  <c r="H202" i="43"/>
  <c r="H203" i="43"/>
  <c r="H200" i="43"/>
  <c r="H198" i="43"/>
  <c r="H199" i="43"/>
  <c r="H197" i="43"/>
  <c r="H196" i="43"/>
  <c r="H195" i="43"/>
  <c r="H194" i="43"/>
  <c r="H193" i="43"/>
  <c r="H192" i="43"/>
  <c r="H191" i="43"/>
  <c r="H190" i="43"/>
  <c r="H181" i="43"/>
  <c r="H180" i="43"/>
  <c r="H179" i="43"/>
  <c r="H178" i="43"/>
  <c r="H177" i="43"/>
  <c r="H176" i="43"/>
  <c r="H175" i="43"/>
  <c r="H174" i="43"/>
  <c r="H189" i="43"/>
  <c r="H188" i="43"/>
  <c r="H187" i="43"/>
  <c r="H186" i="43"/>
  <c r="H185" i="43"/>
  <c r="H184" i="43"/>
  <c r="H183" i="43"/>
  <c r="H182"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B83" i="36"/>
  <c r="H67" i="43"/>
  <c r="H51" i="37"/>
  <c r="C51" i="37"/>
  <c r="H57" i="37" l="1"/>
  <c r="C57" i="37"/>
  <c r="C63" i="37"/>
  <c r="H63" i="37"/>
  <c r="J107" i="35"/>
  <c r="J103" i="35"/>
  <c r="J105" i="35"/>
  <c r="J104" i="35"/>
  <c r="J106" i="35"/>
  <c r="J102" i="35"/>
  <c r="J115" i="35"/>
  <c r="J118" i="35"/>
  <c r="J117" i="35"/>
  <c r="J116" i="35"/>
  <c r="J109" i="35"/>
  <c r="J114" i="35"/>
  <c r="J113" i="35"/>
  <c r="J112" i="35"/>
  <c r="J111" i="35"/>
  <c r="J110" i="35"/>
  <c r="J108" i="35"/>
  <c r="J81" i="35"/>
  <c r="J100" i="35"/>
  <c r="J101" i="35"/>
  <c r="J97" i="35"/>
  <c r="J99" i="35"/>
  <c r="J96" i="35"/>
  <c r="J94" i="35"/>
  <c r="J93" i="35"/>
  <c r="J92" i="35"/>
  <c r="J91" i="35"/>
  <c r="J88" i="35"/>
  <c r="J87" i="35"/>
  <c r="J86" i="35"/>
  <c r="J85" i="35"/>
  <c r="J89" i="35"/>
  <c r="J90" i="35"/>
  <c r="J84" i="35"/>
  <c r="J83" i="35"/>
  <c r="J82" i="35"/>
  <c r="J80" i="35"/>
  <c r="J79" i="35"/>
  <c r="J77" i="35"/>
  <c r="J78" i="35"/>
  <c r="J76" i="35"/>
  <c r="J74" i="35"/>
  <c r="J73" i="35"/>
  <c r="J72" i="35"/>
  <c r="J71" i="35"/>
  <c r="J68" i="35"/>
  <c r="J67" i="35"/>
  <c r="J66" i="35"/>
  <c r="J65" i="35"/>
  <c r="J64" i="35"/>
  <c r="J63" i="35"/>
  <c r="J62" i="35"/>
  <c r="J61" i="35"/>
  <c r="J60" i="35"/>
  <c r="J59" i="35"/>
  <c r="J58" i="35"/>
  <c r="J57" i="35"/>
  <c r="J56" i="35"/>
  <c r="J55" i="35"/>
  <c r="J54" i="35"/>
  <c r="J53" i="35"/>
  <c r="J52" i="35"/>
  <c r="J51" i="35"/>
  <c r="J50" i="35"/>
  <c r="J48" i="35"/>
  <c r="J46" i="35"/>
  <c r="J47" i="35"/>
  <c r="J44" i="35"/>
  <c r="J45" i="35"/>
  <c r="J43" i="35"/>
  <c r="J42" i="35"/>
  <c r="J41" i="35"/>
  <c r="J40" i="35"/>
  <c r="J39" i="35"/>
  <c r="J38" i="35"/>
  <c r="J37" i="35"/>
  <c r="J36" i="35"/>
  <c r="J35" i="35"/>
  <c r="J34" i="35"/>
  <c r="J33" i="35"/>
  <c r="J24" i="35"/>
  <c r="J23" i="35"/>
  <c r="J18" i="35"/>
  <c r="J20" i="35"/>
  <c r="J19" i="35"/>
  <c r="J21" i="35"/>
  <c r="J22" i="35"/>
  <c r="J17" i="35"/>
  <c r="J16" i="35"/>
  <c r="J15" i="35"/>
  <c r="J14" i="35"/>
  <c r="J13" i="35"/>
  <c r="J12" i="35"/>
  <c r="J11" i="35"/>
  <c r="J9" i="35"/>
  <c r="J10" i="35"/>
  <c r="J7" i="35"/>
  <c r="J6" i="35"/>
  <c r="J3" i="35"/>
  <c r="J2" i="35"/>
  <c r="Q234" i="43" l="1"/>
  <c r="Q238" i="43"/>
  <c r="Q233" i="43"/>
  <c r="Q409" i="43"/>
  <c r="Q408" i="43"/>
  <c r="Q410" i="43"/>
  <c r="Q402" i="43"/>
  <c r="Q396" i="43"/>
  <c r="Q395" i="43"/>
  <c r="Q397" i="43"/>
  <c r="Q389" i="43"/>
  <c r="Q383" i="43"/>
  <c r="Q382" i="43"/>
  <c r="Q384" i="43"/>
  <c r="Q376" i="43"/>
  <c r="Q370" i="43"/>
  <c r="Q369" i="43"/>
  <c r="Q371" i="43"/>
  <c r="Q363" i="43"/>
  <c r="Q357" i="43"/>
  <c r="Q356" i="43"/>
  <c r="Q358" i="43"/>
  <c r="Q350" i="43"/>
  <c r="Q252" i="43"/>
  <c r="Q256" i="43"/>
  <c r="Q259" i="43"/>
  <c r="Q257" i="43"/>
  <c r="Q258" i="43"/>
  <c r="Q273" i="43"/>
  <c r="Q276" i="43"/>
  <c r="Q274" i="43"/>
  <c r="Q275" i="43"/>
  <c r="Q290" i="43"/>
  <c r="Q293" i="43"/>
  <c r="Q291" i="43"/>
  <c r="Q292" i="43"/>
  <c r="Q269" i="43"/>
  <c r="Q286" i="43"/>
  <c r="Q303" i="43"/>
  <c r="Q337" i="43"/>
  <c r="Q341" i="43"/>
  <c r="Q344" i="43"/>
  <c r="Q342" i="43"/>
  <c r="Q343" i="43"/>
  <c r="Q307" i="43"/>
  <c r="Q310" i="43"/>
  <c r="Q308" i="43"/>
  <c r="Q309" i="43"/>
  <c r="Q345" i="43"/>
  <c r="Q334" i="43"/>
  <c r="Q333" i="43"/>
  <c r="Q340" i="43"/>
  <c r="Q335" i="43"/>
  <c r="Q336" i="43"/>
  <c r="Q260" i="43"/>
  <c r="Q249" i="43"/>
  <c r="Q248" i="43"/>
  <c r="Q255" i="43"/>
  <c r="Q250" i="43"/>
  <c r="Q251" i="43"/>
  <c r="Q277" i="43"/>
  <c r="Q266" i="43"/>
  <c r="Q265" i="43"/>
  <c r="Q272" i="43"/>
  <c r="Q267" i="43"/>
  <c r="Q268" i="43"/>
  <c r="Q294" i="43"/>
  <c r="Q283" i="43"/>
  <c r="Q282" i="43"/>
  <c r="Q289" i="43"/>
  <c r="Q284" i="43"/>
  <c r="Q285" i="43"/>
  <c r="Q311" i="43"/>
  <c r="Q300" i="43"/>
  <c r="Q299" i="43"/>
  <c r="Q306" i="43"/>
  <c r="Q301" i="43"/>
  <c r="Q302" i="43"/>
  <c r="Q319" i="43"/>
  <c r="Q318" i="43"/>
  <c r="Q323" i="43"/>
  <c r="Q316" i="43"/>
  <c r="Q317" i="43"/>
  <c r="Q328" i="43"/>
  <c r="Q324" i="43"/>
  <c r="Q327" i="43"/>
  <c r="Q325" i="43"/>
  <c r="Q326" i="43"/>
  <c r="Q320" i="43"/>
  <c r="Q78" i="43"/>
  <c r="Q80" i="43"/>
  <c r="Q315" i="43"/>
  <c r="Q314" i="43"/>
  <c r="Q313" i="43"/>
  <c r="Q312" i="43"/>
  <c r="Q321" i="43"/>
  <c r="Q322" i="43"/>
  <c r="Q263" i="43"/>
  <c r="Q271" i="43"/>
  <c r="Q262" i="43"/>
  <c r="Q270" i="43"/>
  <c r="Q264" i="43"/>
  <c r="Q261" i="43"/>
  <c r="Q79" i="43"/>
  <c r="Q107" i="43"/>
  <c r="Q108" i="43"/>
  <c r="Q109" i="43"/>
  <c r="Q106" i="43"/>
  <c r="Q216" i="43"/>
  <c r="Q218" i="43"/>
  <c r="Q219" i="43"/>
  <c r="Q217" i="43"/>
  <c r="Q207" i="43"/>
  <c r="Q209" i="43"/>
  <c r="Q205" i="43"/>
  <c r="Q203" i="43"/>
  <c r="Q197" i="43"/>
  <c r="Q193" i="43"/>
  <c r="Q181" i="43"/>
  <c r="Q177" i="43"/>
  <c r="Q189" i="43"/>
  <c r="Q185" i="43"/>
  <c r="Q173" i="43"/>
  <c r="Q169" i="43"/>
  <c r="Q165" i="43"/>
  <c r="Q161" i="43"/>
  <c r="Q157" i="43"/>
  <c r="Q153" i="43"/>
  <c r="Q149" i="43"/>
  <c r="Q211" i="43"/>
  <c r="Q208" i="43"/>
  <c r="Q206" i="43"/>
  <c r="Q200" i="43"/>
  <c r="Q196" i="43"/>
  <c r="Q192" i="43"/>
  <c r="Q180" i="43"/>
  <c r="Q176" i="43"/>
  <c r="Q188" i="43"/>
  <c r="Q184" i="43"/>
  <c r="Q172" i="43"/>
  <c r="Q168" i="43"/>
  <c r="Q164" i="43"/>
  <c r="Q160" i="43"/>
  <c r="Q156" i="43"/>
  <c r="Q152" i="43"/>
  <c r="Q148" i="43"/>
  <c r="Q201" i="43"/>
  <c r="Q198" i="43"/>
  <c r="Q195" i="43"/>
  <c r="Q191" i="43"/>
  <c r="Q179" i="43"/>
  <c r="Q175" i="43"/>
  <c r="Q187" i="43"/>
  <c r="Q183" i="43"/>
  <c r="Q171" i="43"/>
  <c r="Q167" i="43"/>
  <c r="Q163" i="43"/>
  <c r="Q159" i="43"/>
  <c r="Q155" i="43"/>
  <c r="Q151" i="43"/>
  <c r="Q147" i="43"/>
  <c r="Q210" i="43"/>
  <c r="Q204" i="43"/>
  <c r="Q202" i="43"/>
  <c r="Q199" i="43"/>
  <c r="Q194" i="43"/>
  <c r="Q190" i="43"/>
  <c r="Q178" i="43"/>
  <c r="Q174" i="43"/>
  <c r="Q186" i="43"/>
  <c r="Q182" i="43"/>
  <c r="Q170" i="43"/>
  <c r="Q166" i="43"/>
  <c r="Q162" i="43"/>
  <c r="Q158" i="43"/>
  <c r="Q154" i="43"/>
  <c r="Q150" i="43"/>
  <c r="Q67" i="43"/>
  <c r="Q404" i="43"/>
  <c r="Q398" i="43"/>
  <c r="Q407" i="43"/>
  <c r="Q400" i="43"/>
  <c r="Q406" i="43"/>
  <c r="Q401" i="43"/>
  <c r="Q399" i="43"/>
  <c r="Q403" i="43"/>
  <c r="Q405" i="43"/>
  <c r="Q385" i="43"/>
  <c r="Q388" i="43"/>
  <c r="Q386" i="43"/>
  <c r="Q390" i="43"/>
  <c r="Q394" i="43"/>
  <c r="Q393" i="43"/>
  <c r="Q392" i="43"/>
  <c r="Q387" i="43"/>
  <c r="Q391" i="43"/>
  <c r="Q372" i="43"/>
  <c r="Q378" i="43"/>
  <c r="Q373" i="43"/>
  <c r="Q377" i="43"/>
  <c r="Q379" i="43"/>
  <c r="Q380" i="43"/>
  <c r="Q381" i="43"/>
  <c r="Q374" i="43"/>
  <c r="Q375" i="43"/>
  <c r="Q360" i="43"/>
  <c r="Q364" i="43"/>
  <c r="Q362" i="43"/>
  <c r="Q361" i="43"/>
  <c r="Q368" i="43"/>
  <c r="Q367" i="43"/>
  <c r="Q366" i="43"/>
  <c r="Q365" i="43"/>
  <c r="Q359" i="43"/>
  <c r="Q354" i="43"/>
  <c r="Q355" i="43"/>
  <c r="Q352" i="43"/>
  <c r="Q348" i="43"/>
  <c r="Q349" i="43"/>
  <c r="Q351" i="43"/>
  <c r="Q353" i="43"/>
  <c r="Q347" i="43"/>
  <c r="Q346" i="43"/>
  <c r="Q243" i="43"/>
  <c r="Q242" i="43"/>
  <c r="Q239" i="43"/>
  <c r="Q237" i="43"/>
  <c r="Q236" i="43"/>
  <c r="Q241" i="43"/>
  <c r="Q240" i="43"/>
  <c r="Q235" i="43"/>
  <c r="Q232" i="43"/>
  <c r="Q330" i="43"/>
  <c r="Q331" i="43"/>
  <c r="Q329" i="43"/>
  <c r="Q338" i="43"/>
  <c r="Q339" i="43"/>
  <c r="Q332" i="43"/>
  <c r="Q304" i="43"/>
  <c r="Q297" i="43"/>
  <c r="Q296" i="43"/>
  <c r="Q298" i="43"/>
  <c r="Q305" i="43"/>
  <c r="Q295" i="43"/>
  <c r="Q280" i="43"/>
  <c r="Q288" i="43"/>
  <c r="Q279" i="43"/>
  <c r="Q287" i="43"/>
  <c r="Q281" i="43"/>
  <c r="Q278" i="43"/>
  <c r="Q254" i="43"/>
  <c r="Q244" i="43"/>
  <c r="Q247" i="43"/>
  <c r="Q245" i="43"/>
  <c r="Q246" i="43"/>
  <c r="Q253" i="43"/>
  <c r="Q227" i="43"/>
  <c r="Q226" i="43"/>
  <c r="Q224" i="43"/>
  <c r="Q225" i="43"/>
  <c r="Q2" i="43"/>
  <c r="Q6" i="43"/>
  <c r="Q9" i="43"/>
  <c r="Q8" i="43"/>
  <c r="Q7" i="43"/>
  <c r="Q3" i="43"/>
  <c r="Q5" i="43"/>
  <c r="Q4" i="43"/>
  <c r="Q10" i="43"/>
  <c r="Q12" i="43"/>
  <c r="Q13" i="43"/>
  <c r="Q14" i="43"/>
  <c r="Q16" i="43"/>
  <c r="Q15" i="43"/>
  <c r="Q11" i="43"/>
  <c r="Q22" i="43"/>
  <c r="Q20" i="43"/>
  <c r="Q18" i="43"/>
  <c r="Q19" i="43"/>
  <c r="Q21" i="43"/>
  <c r="Q17" i="43"/>
  <c r="Q23" i="43"/>
  <c r="Q29" i="43"/>
  <c r="Q26" i="43"/>
  <c r="Q27" i="43"/>
  <c r="Q28" i="43"/>
  <c r="Q30" i="43"/>
  <c r="Q25" i="43"/>
  <c r="Q24" i="43"/>
  <c r="Q33" i="43"/>
  <c r="Q32" i="43"/>
  <c r="Q35" i="43"/>
  <c r="Q37" i="43"/>
  <c r="Q34" i="43"/>
  <c r="Q36" i="43"/>
  <c r="Q31" i="43"/>
  <c r="Q44" i="43"/>
  <c r="Q38" i="43"/>
  <c r="Q41" i="43"/>
  <c r="Q40" i="43"/>
  <c r="Q42" i="43"/>
  <c r="Q39" i="43"/>
  <c r="Q43" i="43"/>
  <c r="Q50" i="43"/>
  <c r="Q48" i="43"/>
  <c r="Q45" i="43"/>
  <c r="Q47" i="43"/>
  <c r="Q46" i="43"/>
  <c r="Q51" i="43"/>
  <c r="Q49" i="43"/>
  <c r="Q56" i="43"/>
  <c r="Q54" i="43"/>
  <c r="Q53" i="43"/>
  <c r="Q58" i="43"/>
  <c r="Q55" i="43"/>
  <c r="Q52" i="43"/>
  <c r="Q57" i="43"/>
  <c r="Q65" i="43"/>
  <c r="Q64" i="43"/>
  <c r="Q61" i="43"/>
  <c r="Q63" i="43"/>
  <c r="Q62" i="43"/>
  <c r="Q60" i="43"/>
  <c r="Q59" i="43"/>
  <c r="Q66" i="43"/>
  <c r="Q68" i="43"/>
  <c r="Q71" i="43"/>
  <c r="Q69" i="43"/>
  <c r="Q70" i="43"/>
  <c r="Q72" i="43"/>
  <c r="Q75" i="43"/>
  <c r="Q74" i="43"/>
  <c r="Q73" i="43"/>
  <c r="Q76" i="43"/>
  <c r="Q77" i="43"/>
  <c r="Q81" i="43"/>
  <c r="Q87" i="43"/>
  <c r="Q85" i="43"/>
  <c r="Q84" i="43"/>
  <c r="Q86" i="43"/>
  <c r="Q82" i="43"/>
  <c r="Q83" i="43"/>
  <c r="Q90" i="43"/>
  <c r="Q91" i="43"/>
  <c r="Q88" i="43"/>
  <c r="Q93" i="43"/>
  <c r="Q94" i="43"/>
  <c r="Q92" i="43"/>
  <c r="Q89" i="43"/>
  <c r="Q98" i="43"/>
  <c r="Q95" i="43"/>
  <c r="Q97" i="43"/>
  <c r="Q96" i="43"/>
  <c r="Q101" i="43"/>
  <c r="Q99" i="43"/>
  <c r="Q100" i="43"/>
  <c r="Q105" i="43"/>
  <c r="Q104" i="43"/>
  <c r="Q103" i="43"/>
  <c r="Q102" i="43"/>
  <c r="Q110" i="43"/>
  <c r="Q113" i="43"/>
  <c r="Q112" i="43"/>
  <c r="Q111" i="43"/>
  <c r="Q116" i="43"/>
  <c r="Q117" i="43"/>
  <c r="Q114" i="43"/>
  <c r="Q115" i="43"/>
  <c r="Q121" i="43"/>
  <c r="Q119" i="43"/>
  <c r="Q120" i="43"/>
  <c r="Q118" i="43"/>
  <c r="Q125" i="43"/>
  <c r="Q122" i="43"/>
  <c r="Q124" i="43"/>
  <c r="Q123" i="43"/>
  <c r="Q131" i="43"/>
  <c r="Q133" i="43"/>
  <c r="Q130" i="43"/>
  <c r="Q132" i="43"/>
  <c r="Q127" i="43"/>
  <c r="Q126" i="43"/>
  <c r="Q128" i="43"/>
  <c r="Q129" i="43"/>
  <c r="Q135" i="43"/>
  <c r="Q134" i="43"/>
  <c r="Q137" i="43"/>
  <c r="Q136" i="43"/>
  <c r="Q140" i="43"/>
  <c r="Q141" i="43"/>
  <c r="Q139" i="43"/>
  <c r="Q138" i="43"/>
  <c r="Q142" i="43"/>
  <c r="Q143" i="43"/>
  <c r="Q144" i="43"/>
  <c r="Q145" i="43"/>
  <c r="Q146" i="43"/>
  <c r="Q221" i="43"/>
  <c r="Q220" i="43"/>
  <c r="Q223" i="43"/>
  <c r="Q222" i="43"/>
  <c r="Q213" i="43"/>
  <c r="Q215" i="43"/>
  <c r="Q214" i="43"/>
  <c r="Q212" i="43"/>
  <c r="Q231" i="43"/>
  <c r="Q230" i="43"/>
  <c r="Q229" i="43"/>
  <c r="Q228" i="43"/>
  <c r="H404" i="43"/>
  <c r="H398" i="43"/>
  <c r="H407" i="43"/>
  <c r="H400" i="43"/>
  <c r="H406" i="43"/>
  <c r="H401" i="43"/>
  <c r="H399" i="43"/>
  <c r="H403" i="43"/>
  <c r="H405" i="43"/>
  <c r="H385" i="43"/>
  <c r="H388" i="43"/>
  <c r="H386" i="43"/>
  <c r="H390" i="43"/>
  <c r="H394" i="43"/>
  <c r="H393" i="43"/>
  <c r="H392" i="43"/>
  <c r="H387" i="43"/>
  <c r="H391" i="43"/>
  <c r="H372" i="43"/>
  <c r="H378" i="43"/>
  <c r="H373" i="43"/>
  <c r="H377" i="43"/>
  <c r="H379" i="43"/>
  <c r="H380" i="43"/>
  <c r="H381" i="43"/>
  <c r="H374" i="43"/>
  <c r="H375" i="43"/>
  <c r="H360" i="43"/>
  <c r="H364" i="43"/>
  <c r="H362" i="43"/>
  <c r="H361" i="43"/>
  <c r="H368" i="43"/>
  <c r="H367" i="43"/>
  <c r="H366" i="43"/>
  <c r="H365" i="43"/>
  <c r="H359" i="43"/>
  <c r="H354" i="43"/>
  <c r="H355" i="43"/>
  <c r="H352" i="43"/>
  <c r="H348" i="43"/>
  <c r="H349" i="43"/>
  <c r="H351" i="43"/>
  <c r="H353" i="43"/>
  <c r="H347" i="43"/>
  <c r="H346" i="43"/>
  <c r="H243" i="43"/>
  <c r="H242" i="43"/>
  <c r="H239" i="43"/>
  <c r="H237" i="43"/>
  <c r="H236" i="43"/>
  <c r="H241" i="43"/>
  <c r="H240" i="43"/>
  <c r="H235" i="43"/>
  <c r="H232" i="43"/>
  <c r="H330" i="43"/>
  <c r="H331" i="43"/>
  <c r="H329" i="43"/>
  <c r="H338" i="43"/>
  <c r="H339" i="43"/>
  <c r="H332" i="43"/>
  <c r="H304" i="43"/>
  <c r="H297" i="43"/>
  <c r="H296" i="43"/>
  <c r="H298" i="43"/>
  <c r="H305" i="43"/>
  <c r="H295" i="43"/>
  <c r="H280" i="43"/>
  <c r="H288" i="43"/>
  <c r="H279" i="43"/>
  <c r="H287" i="43"/>
  <c r="H281" i="43"/>
  <c r="H278" i="43"/>
  <c r="H254" i="43"/>
  <c r="H244" i="43"/>
  <c r="H247" i="43"/>
  <c r="H245" i="43"/>
  <c r="H246" i="43"/>
  <c r="H253" i="43"/>
  <c r="H227" i="43"/>
  <c r="H226" i="43"/>
  <c r="H224" i="43"/>
  <c r="H225" i="43"/>
  <c r="H228" i="43"/>
  <c r="H229" i="43"/>
  <c r="H230" i="43"/>
  <c r="H231" i="43"/>
  <c r="H212" i="43"/>
  <c r="H214" i="43"/>
  <c r="H215" i="43"/>
  <c r="H213" i="43"/>
  <c r="H222" i="43"/>
  <c r="H223" i="43"/>
  <c r="H220" i="43"/>
  <c r="H221" i="43"/>
  <c r="H145" i="43"/>
  <c r="H144" i="43"/>
  <c r="H143" i="43"/>
  <c r="H142" i="43"/>
  <c r="H138" i="43"/>
  <c r="H139" i="43"/>
  <c r="H141" i="43"/>
  <c r="H140" i="43"/>
  <c r="H136" i="43"/>
  <c r="H137" i="43"/>
  <c r="H134" i="43"/>
  <c r="H135" i="43"/>
  <c r="H129" i="43"/>
  <c r="H128" i="43"/>
  <c r="H126" i="43"/>
  <c r="H127" i="43"/>
  <c r="H132" i="43"/>
  <c r="H130" i="43"/>
  <c r="H133" i="43"/>
  <c r="H131" i="43"/>
  <c r="H123" i="43"/>
  <c r="H124" i="43"/>
  <c r="H122" i="43"/>
  <c r="H125" i="43"/>
  <c r="H118" i="43"/>
  <c r="H120" i="43"/>
  <c r="H119" i="43"/>
  <c r="H121" i="43"/>
  <c r="H115" i="43"/>
  <c r="H114" i="43"/>
  <c r="H117" i="43"/>
  <c r="H116" i="43"/>
  <c r="H111" i="43"/>
  <c r="H112" i="43"/>
  <c r="H113" i="43"/>
  <c r="H110" i="43"/>
  <c r="H102" i="43"/>
  <c r="H103" i="43"/>
  <c r="H104" i="43"/>
  <c r="H105" i="43"/>
  <c r="H100" i="43"/>
  <c r="H99" i="43"/>
  <c r="H101" i="43"/>
  <c r="H96" i="43"/>
  <c r="H97" i="43"/>
  <c r="H95" i="43"/>
  <c r="H98" i="43"/>
  <c r="H89" i="43"/>
  <c r="H92" i="43"/>
  <c r="H94" i="43"/>
  <c r="H93" i="43"/>
  <c r="H88" i="43"/>
  <c r="H91" i="43"/>
  <c r="H90" i="43"/>
  <c r="H83" i="43"/>
  <c r="H82" i="43"/>
  <c r="H86" i="43"/>
  <c r="H84" i="43"/>
  <c r="H85" i="43"/>
  <c r="H87" i="43"/>
  <c r="H81" i="43"/>
  <c r="H77" i="43"/>
  <c r="H76" i="43"/>
  <c r="H73" i="43"/>
  <c r="H74" i="43"/>
  <c r="H75" i="43"/>
  <c r="H72" i="43"/>
  <c r="H70" i="43"/>
  <c r="H69" i="43"/>
  <c r="H71" i="43"/>
  <c r="H68" i="43"/>
  <c r="H66" i="43"/>
  <c r="H59" i="43"/>
  <c r="H60" i="43"/>
  <c r="H62" i="43"/>
  <c r="H63" i="43"/>
  <c r="H61" i="43"/>
  <c r="H64" i="43"/>
  <c r="H65" i="43"/>
  <c r="H57" i="43"/>
  <c r="H52" i="43"/>
  <c r="H55" i="43"/>
  <c r="H58" i="43"/>
  <c r="H53" i="43"/>
  <c r="H54" i="43"/>
  <c r="H56" i="43"/>
  <c r="H49" i="43"/>
  <c r="H51" i="43"/>
  <c r="H46" i="43"/>
  <c r="H47" i="43"/>
  <c r="H45" i="43"/>
  <c r="H48" i="43"/>
  <c r="H50" i="43"/>
  <c r="H43" i="43"/>
  <c r="H39" i="43"/>
  <c r="H42" i="43"/>
  <c r="H40" i="43"/>
  <c r="H41" i="43"/>
  <c r="H38" i="43"/>
  <c r="H44" i="43"/>
  <c r="H31" i="43"/>
  <c r="H36" i="43"/>
  <c r="H34" i="43"/>
  <c r="H37" i="43"/>
  <c r="H35" i="43"/>
  <c r="H32" i="43"/>
  <c r="H33" i="43"/>
  <c r="H24" i="43"/>
  <c r="H25" i="43"/>
  <c r="H30" i="43"/>
  <c r="H28" i="43"/>
  <c r="H27" i="43"/>
  <c r="H26" i="43"/>
  <c r="H29" i="43"/>
  <c r="H23" i="43"/>
  <c r="H17" i="43"/>
  <c r="H21" i="43"/>
  <c r="H19" i="43"/>
  <c r="H18" i="43"/>
  <c r="H20" i="43"/>
  <c r="H22" i="43"/>
  <c r="H11" i="43"/>
  <c r="H15" i="43"/>
  <c r="H16" i="43"/>
  <c r="H14" i="43"/>
  <c r="H13" i="43"/>
  <c r="H12" i="43"/>
  <c r="H10" i="43"/>
  <c r="H4" i="43"/>
  <c r="H5" i="43"/>
  <c r="H3" i="43"/>
  <c r="H7" i="43"/>
  <c r="H8" i="43"/>
  <c r="H9" i="43"/>
  <c r="H6" i="43"/>
  <c r="H2" i="43"/>
  <c r="K70" i="35" l="1"/>
  <c r="K107" i="35"/>
  <c r="K105" i="35"/>
  <c r="K104" i="35"/>
  <c r="K106" i="35"/>
  <c r="K103" i="35"/>
  <c r="K102" i="35"/>
  <c r="K115" i="35"/>
  <c r="K118" i="35"/>
  <c r="K117" i="35"/>
  <c r="K116" i="35"/>
  <c r="K114" i="35"/>
  <c r="K113" i="35"/>
  <c r="K112" i="35"/>
  <c r="K111" i="35"/>
  <c r="K109" i="35"/>
  <c r="K110" i="35"/>
  <c r="K108" i="35"/>
  <c r="K100" i="35"/>
  <c r="K101" i="35"/>
  <c r="K98" i="35"/>
  <c r="K97" i="35"/>
  <c r="K99" i="35"/>
  <c r="K96" i="35"/>
  <c r="K95" i="35"/>
  <c r="K94" i="35"/>
  <c r="K93" i="35"/>
  <c r="K92" i="35"/>
  <c r="K91" i="35"/>
  <c r="K88" i="35"/>
  <c r="K87" i="35"/>
  <c r="K86" i="35"/>
  <c r="K85" i="35"/>
  <c r="K89" i="35"/>
  <c r="K90" i="35"/>
  <c r="K84" i="35"/>
  <c r="K81" i="35"/>
  <c r="K83" i="35"/>
  <c r="K82" i="35"/>
  <c r="K80" i="35"/>
  <c r="K79" i="35"/>
  <c r="K77" i="35"/>
  <c r="K78" i="35"/>
  <c r="K75" i="35"/>
  <c r="K76" i="35"/>
  <c r="K74" i="35"/>
  <c r="K73" i="35"/>
  <c r="K72" i="35"/>
  <c r="K71" i="35"/>
  <c r="K69" i="35"/>
  <c r="K68" i="35"/>
  <c r="K67" i="35"/>
  <c r="K66" i="35"/>
  <c r="K65" i="35"/>
  <c r="K64" i="35"/>
  <c r="K63" i="35"/>
  <c r="K62" i="35"/>
  <c r="K61" i="35"/>
  <c r="K60" i="35"/>
  <c r="K59" i="35"/>
  <c r="K58" i="35"/>
  <c r="K57" i="35"/>
  <c r="K56" i="35"/>
  <c r="K55" i="35"/>
  <c r="K54" i="35"/>
  <c r="I33" i="7"/>
  <c r="I32" i="7"/>
  <c r="I31" i="7"/>
  <c r="I30" i="7"/>
  <c r="I29" i="7"/>
  <c r="I28" i="7"/>
  <c r="I23" i="7"/>
  <c r="I22" i="7"/>
  <c r="I21" i="7"/>
  <c r="I20" i="7"/>
  <c r="I19" i="7"/>
  <c r="I18" i="7"/>
  <c r="B4" i="23" l="1"/>
  <c r="B20" i="23"/>
  <c r="B23" i="23"/>
  <c r="B27" i="23"/>
  <c r="I107" i="35" l="1"/>
  <c r="I103" i="35"/>
  <c r="I105" i="35"/>
  <c r="I104" i="35"/>
  <c r="I106" i="35"/>
  <c r="I102" i="35"/>
  <c r="I115" i="35"/>
  <c r="I118" i="35"/>
  <c r="I117" i="35"/>
  <c r="I116" i="35"/>
  <c r="I109" i="35"/>
  <c r="I114" i="35"/>
  <c r="I113" i="35"/>
  <c r="I112" i="35"/>
  <c r="I111" i="35"/>
  <c r="I110" i="35"/>
  <c r="I108" i="35"/>
  <c r="I81" i="35"/>
  <c r="I100" i="35"/>
  <c r="I101" i="35"/>
  <c r="I97" i="35"/>
  <c r="I99" i="35"/>
  <c r="I96" i="35"/>
  <c r="I94" i="35"/>
  <c r="I93" i="35"/>
  <c r="I92" i="35"/>
  <c r="I91" i="35"/>
  <c r="I88" i="35"/>
  <c r="I87" i="35"/>
  <c r="I86" i="35"/>
  <c r="I85" i="35"/>
  <c r="I89" i="35"/>
  <c r="I90" i="35"/>
  <c r="I84" i="35"/>
  <c r="I83" i="35"/>
  <c r="I82" i="35"/>
  <c r="I80" i="35"/>
  <c r="I79" i="35"/>
  <c r="I77" i="35"/>
  <c r="I78" i="35"/>
  <c r="I76" i="35"/>
  <c r="I74" i="35"/>
  <c r="I73" i="35"/>
  <c r="I72" i="35"/>
  <c r="I71" i="35"/>
  <c r="I68" i="35"/>
  <c r="I67" i="35"/>
  <c r="I66" i="35"/>
  <c r="I65" i="35"/>
  <c r="I64" i="35"/>
  <c r="I63" i="35"/>
  <c r="I62" i="35"/>
  <c r="I61" i="35"/>
  <c r="I60" i="35"/>
  <c r="I59" i="35"/>
  <c r="I58" i="35"/>
  <c r="I57" i="35"/>
  <c r="I56" i="35"/>
  <c r="I55" i="35"/>
  <c r="I54" i="35"/>
  <c r="I53" i="35"/>
  <c r="I52" i="35"/>
  <c r="I51" i="35"/>
  <c r="I50" i="35"/>
  <c r="I48" i="35"/>
  <c r="I46" i="35"/>
  <c r="I47" i="35"/>
  <c r="I44" i="35"/>
  <c r="I45" i="35"/>
  <c r="I43" i="35"/>
  <c r="I42" i="35"/>
  <c r="I41" i="35"/>
  <c r="I40" i="35"/>
  <c r="I39" i="35"/>
  <c r="I38" i="35"/>
  <c r="I37" i="35"/>
  <c r="I36" i="35"/>
  <c r="I35" i="35"/>
  <c r="I34" i="35"/>
  <c r="I33" i="35"/>
  <c r="I24" i="35"/>
  <c r="I23" i="35"/>
  <c r="I18" i="35"/>
  <c r="I20" i="35"/>
  <c r="I19" i="35"/>
  <c r="I21" i="35"/>
  <c r="I22" i="35"/>
  <c r="I17" i="35"/>
  <c r="I16" i="35"/>
  <c r="I15" i="35"/>
  <c r="I14" i="35"/>
  <c r="I13" i="35"/>
  <c r="I12" i="35"/>
  <c r="I11" i="35"/>
  <c r="I9" i="35"/>
  <c r="I10" i="35"/>
  <c r="I7" i="35"/>
  <c r="I6" i="35"/>
  <c r="I3" i="35"/>
  <c r="I2" i="35"/>
  <c r="H33" i="7" l="1"/>
  <c r="H32" i="7"/>
  <c r="H31" i="7"/>
  <c r="H30" i="7"/>
  <c r="H29" i="7"/>
  <c r="H28" i="7"/>
  <c r="H23" i="7"/>
  <c r="H22" i="7"/>
  <c r="H21" i="7"/>
  <c r="H20" i="7"/>
  <c r="H19" i="7"/>
  <c r="H18" i="7"/>
  <c r="H96" i="37" l="1"/>
  <c r="H93" i="37"/>
  <c r="H122" i="37"/>
  <c r="H120" i="37"/>
  <c r="H121" i="37"/>
  <c r="H118" i="37"/>
  <c r="H117" i="37"/>
  <c r="H115" i="37"/>
  <c r="H116" i="37"/>
  <c r="H114" i="37"/>
  <c r="H126" i="37"/>
  <c r="H108" i="37"/>
  <c r="H106" i="37"/>
  <c r="H107" i="37"/>
  <c r="H103" i="37"/>
  <c r="H102" i="37"/>
  <c r="H101" i="37"/>
  <c r="H99" i="37"/>
  <c r="H100" i="37"/>
  <c r="H98" i="37"/>
  <c r="H97" i="37"/>
  <c r="H105" i="37"/>
  <c r="H84" i="37"/>
  <c r="H83" i="37"/>
  <c r="H91" i="37"/>
  <c r="H92" i="37"/>
  <c r="H90" i="37"/>
  <c r="H89" i="37"/>
  <c r="H88" i="37"/>
  <c r="H87" i="37"/>
  <c r="H85" i="37"/>
  <c r="H86" i="37"/>
  <c r="H82" i="37"/>
  <c r="H81" i="37"/>
  <c r="H78" i="37"/>
  <c r="H77" i="37"/>
  <c r="H79" i="37"/>
  <c r="H80" i="37"/>
  <c r="H75" i="37"/>
  <c r="H76" i="37"/>
  <c r="H74" i="37"/>
  <c r="H73" i="37"/>
  <c r="H72" i="37"/>
  <c r="H71" i="37"/>
  <c r="H70" i="37"/>
  <c r="H69" i="37"/>
  <c r="H67" i="37"/>
  <c r="H68" i="37"/>
  <c r="H65" i="37"/>
  <c r="H66" i="37"/>
  <c r="H60" i="37"/>
  <c r="H62" i="37"/>
  <c r="H64" i="37"/>
  <c r="H61" i="37"/>
  <c r="H58" i="37"/>
  <c r="H56" i="37"/>
  <c r="H54" i="37"/>
  <c r="H55" i="37"/>
  <c r="H52" i="37"/>
  <c r="H53" i="37"/>
  <c r="H50" i="37"/>
  <c r="H47" i="37"/>
  <c r="H48" i="37"/>
  <c r="H49" i="37"/>
  <c r="H43" i="37"/>
  <c r="H45" i="37"/>
  <c r="H46" i="37"/>
  <c r="H44" i="37"/>
  <c r="H40" i="37"/>
  <c r="H41" i="37"/>
  <c r="H42" i="37"/>
  <c r="H36" i="37"/>
  <c r="H38" i="37"/>
  <c r="H39" i="37"/>
  <c r="H37" i="37"/>
  <c r="H29" i="37"/>
  <c r="H30" i="37"/>
  <c r="H33" i="37"/>
  <c r="H32" i="37"/>
  <c r="H31" i="37"/>
  <c r="H34" i="37"/>
  <c r="H35" i="37"/>
  <c r="H28" i="37"/>
  <c r="H8" i="37"/>
  <c r="H9" i="37"/>
  <c r="H7" i="37"/>
  <c r="H3" i="37"/>
  <c r="H25" i="37"/>
  <c r="H17" i="37"/>
  <c r="H16" i="37"/>
  <c r="H15" i="37"/>
  <c r="H2" i="37"/>
  <c r="H6" i="37"/>
  <c r="H5" i="37"/>
  <c r="H22" i="37"/>
  <c r="H21" i="37"/>
  <c r="H18" i="37"/>
  <c r="H4" i="37"/>
  <c r="H27" i="37"/>
  <c r="H26" i="37"/>
  <c r="H24" i="37"/>
  <c r="H23" i="37"/>
  <c r="H20" i="37"/>
  <c r="H19" i="37"/>
  <c r="H10" i="37"/>
  <c r="B25" i="20" l="1"/>
  <c r="B24" i="20"/>
  <c r="B21" i="35"/>
  <c r="B22" i="35"/>
  <c r="C66" i="37"/>
  <c r="C30" i="37"/>
  <c r="E35" i="18"/>
  <c r="E36" i="18" s="1"/>
  <c r="E34" i="18"/>
  <c r="F34" i="18" s="1"/>
  <c r="E51" i="18"/>
  <c r="F51" i="18" s="1"/>
  <c r="E50" i="18"/>
  <c r="F50" i="18" s="1"/>
  <c r="B56" i="18"/>
  <c r="B55" i="18"/>
  <c r="B54" i="18"/>
  <c r="B53" i="18"/>
  <c r="B52" i="18"/>
  <c r="B51" i="18"/>
  <c r="B50" i="18"/>
  <c r="G22" i="7"/>
  <c r="E52" i="18" l="1"/>
  <c r="E53" i="18" s="1"/>
  <c r="E54" i="18" s="1"/>
  <c r="F53" i="18"/>
  <c r="E37" i="18"/>
  <c r="F36" i="18"/>
  <c r="F52" i="18"/>
  <c r="F35" i="18"/>
  <c r="E38" i="18" l="1"/>
  <c r="F37" i="18"/>
  <c r="E55" i="18"/>
  <c r="F54" i="18"/>
  <c r="G33" i="7"/>
  <c r="G32" i="7"/>
  <c r="G31" i="7"/>
  <c r="G30" i="7"/>
  <c r="G29" i="7"/>
  <c r="G28" i="7"/>
  <c r="G27" i="7"/>
  <c r="G24" i="7"/>
  <c r="G23" i="7"/>
  <c r="G21" i="7"/>
  <c r="G20" i="7"/>
  <c r="G19" i="7"/>
  <c r="G18" i="7"/>
  <c r="E56" i="18" l="1"/>
  <c r="F56" i="18" s="1"/>
  <c r="F55" i="18"/>
  <c r="E39" i="18"/>
  <c r="F38" i="18"/>
  <c r="E40" i="18" l="1"/>
  <c r="F39" i="18"/>
  <c r="E196" i="18"/>
  <c r="E197" i="18" s="1"/>
  <c r="E195" i="18"/>
  <c r="F195" i="18" s="1"/>
  <c r="E189" i="18"/>
  <c r="E190" i="18" s="1"/>
  <c r="E188" i="18"/>
  <c r="F188" i="18" s="1"/>
  <c r="E145" i="18"/>
  <c r="F145" i="18" s="1"/>
  <c r="E144" i="18"/>
  <c r="F144" i="18" s="1"/>
  <c r="E183" i="18"/>
  <c r="E184" i="18" s="1"/>
  <c r="E182" i="18"/>
  <c r="F182" i="18" s="1"/>
  <c r="E181" i="18"/>
  <c r="F181" i="18" s="1"/>
  <c r="E180" i="18"/>
  <c r="F180" i="18" s="1"/>
  <c r="E174" i="18"/>
  <c r="E175" i="18" s="1"/>
  <c r="E173" i="18"/>
  <c r="F173" i="18" s="1"/>
  <c r="E164" i="18"/>
  <c r="E165" i="18" s="1"/>
  <c r="E163" i="18"/>
  <c r="F163" i="18" s="1"/>
  <c r="E157" i="18"/>
  <c r="E158" i="18" s="1"/>
  <c r="E156" i="18"/>
  <c r="F156" i="18" s="1"/>
  <c r="E134" i="18"/>
  <c r="E135" i="18" s="1"/>
  <c r="E133" i="18"/>
  <c r="F133" i="18" s="1"/>
  <c r="E139" i="18"/>
  <c r="E140" i="18" s="1"/>
  <c r="E138" i="18"/>
  <c r="F138" i="18" s="1"/>
  <c r="E102" i="18"/>
  <c r="E103" i="18" s="1"/>
  <c r="E101" i="18"/>
  <c r="F101" i="18" s="1"/>
  <c r="E155" i="18"/>
  <c r="F155" i="18" s="1"/>
  <c r="E154" i="18"/>
  <c r="F154" i="18" s="1"/>
  <c r="E150" i="18"/>
  <c r="E151" i="18" s="1"/>
  <c r="E149" i="18"/>
  <c r="F149" i="18" s="1"/>
  <c r="E147" i="18"/>
  <c r="E148" i="18" s="1"/>
  <c r="F148" i="18" s="1"/>
  <c r="E146" i="18"/>
  <c r="F146" i="18" s="1"/>
  <c r="E132" i="18"/>
  <c r="F132" i="18" s="1"/>
  <c r="E131" i="18"/>
  <c r="F131" i="18" s="1"/>
  <c r="E126" i="18"/>
  <c r="E127" i="18" s="1"/>
  <c r="E125" i="18"/>
  <c r="F125" i="18" s="1"/>
  <c r="E118" i="18"/>
  <c r="E119" i="18" s="1"/>
  <c r="E117" i="18"/>
  <c r="F117" i="18" s="1"/>
  <c r="E108" i="18"/>
  <c r="E109" i="18" s="1"/>
  <c r="E107" i="18"/>
  <c r="F107" i="18" s="1"/>
  <c r="E31" i="18"/>
  <c r="E32" i="18" s="1"/>
  <c r="E30" i="18"/>
  <c r="F30" i="18" s="1"/>
  <c r="E85" i="18"/>
  <c r="E86" i="18" s="1"/>
  <c r="E84" i="18"/>
  <c r="F84" i="18" s="1"/>
  <c r="E61" i="18"/>
  <c r="E62" i="18" s="1"/>
  <c r="E60" i="18"/>
  <c r="F60" i="18" s="1"/>
  <c r="E3" i="18"/>
  <c r="E4" i="18" s="1"/>
  <c r="E2" i="18"/>
  <c r="F2" i="18" s="1"/>
  <c r="E99" i="18"/>
  <c r="E100" i="18" s="1"/>
  <c r="F100" i="18" s="1"/>
  <c r="E98" i="18"/>
  <c r="F98" i="18" s="1"/>
  <c r="E93" i="18"/>
  <c r="E94" i="18" s="1"/>
  <c r="E92" i="18"/>
  <c r="F92" i="18" s="1"/>
  <c r="E74" i="18"/>
  <c r="E75" i="18" s="1"/>
  <c r="E73" i="18"/>
  <c r="F73" i="18" s="1"/>
  <c r="E72" i="18"/>
  <c r="F72" i="18" s="1"/>
  <c r="E71" i="18"/>
  <c r="F71" i="18" s="1"/>
  <c r="E66" i="18"/>
  <c r="E67" i="18" s="1"/>
  <c r="E65" i="18"/>
  <c r="F65" i="18" s="1"/>
  <c r="E29" i="18"/>
  <c r="F29" i="18" s="1"/>
  <c r="E58" i="18"/>
  <c r="E59" i="18" s="1"/>
  <c r="F59" i="18" s="1"/>
  <c r="E41" i="18" l="1"/>
  <c r="F41" i="18" s="1"/>
  <c r="F40" i="18"/>
  <c r="E68" i="18"/>
  <c r="F67" i="18"/>
  <c r="E76" i="18"/>
  <c r="F75" i="18"/>
  <c r="E95" i="18"/>
  <c r="F94" i="18"/>
  <c r="E5" i="18"/>
  <c r="E6" i="18" s="1"/>
  <c r="F4" i="18"/>
  <c r="F58" i="18"/>
  <c r="F66" i="18"/>
  <c r="F74" i="18"/>
  <c r="F93" i="18"/>
  <c r="F99" i="18"/>
  <c r="F3" i="18"/>
  <c r="E63" i="18"/>
  <c r="F62" i="18"/>
  <c r="E87" i="18"/>
  <c r="F86" i="18"/>
  <c r="E33" i="18"/>
  <c r="F33" i="18" s="1"/>
  <c r="F32" i="18"/>
  <c r="E110" i="18"/>
  <c r="F109" i="18"/>
  <c r="E120" i="18"/>
  <c r="F119" i="18"/>
  <c r="E128" i="18"/>
  <c r="F127" i="18"/>
  <c r="E152" i="18"/>
  <c r="F151" i="18"/>
  <c r="E104" i="18"/>
  <c r="F103" i="18"/>
  <c r="E141" i="18"/>
  <c r="F140" i="18"/>
  <c r="E136" i="18"/>
  <c r="F135" i="18"/>
  <c r="E159" i="18"/>
  <c r="F158" i="18"/>
  <c r="E166" i="18"/>
  <c r="F165" i="18"/>
  <c r="F61" i="18"/>
  <c r="F85" i="18"/>
  <c r="F31" i="18"/>
  <c r="F108" i="18"/>
  <c r="F118" i="18"/>
  <c r="F126" i="18"/>
  <c r="F147" i="18"/>
  <c r="F150" i="18"/>
  <c r="F102" i="18"/>
  <c r="F139" i="18"/>
  <c r="F134" i="18"/>
  <c r="F157" i="18"/>
  <c r="F164" i="18"/>
  <c r="E176" i="18"/>
  <c r="F175" i="18"/>
  <c r="E185" i="18"/>
  <c r="F184" i="18"/>
  <c r="E191" i="18"/>
  <c r="F190" i="18"/>
  <c r="E198" i="18"/>
  <c r="F197" i="18"/>
  <c r="F174" i="18"/>
  <c r="F183" i="18"/>
  <c r="F189" i="18"/>
  <c r="F196" i="18"/>
  <c r="B105" i="35"/>
  <c r="B104" i="35"/>
  <c r="B106" i="35"/>
  <c r="B107" i="35"/>
  <c r="B63" i="20"/>
  <c r="B65" i="20"/>
  <c r="B67" i="20"/>
  <c r="B23" i="20"/>
  <c r="B22" i="20"/>
  <c r="B21" i="20"/>
  <c r="B37" i="18"/>
  <c r="E7" i="18" l="1"/>
  <c r="F6" i="18"/>
  <c r="E199" i="18"/>
  <c r="F198" i="18"/>
  <c r="E192" i="18"/>
  <c r="F191" i="18"/>
  <c r="E186" i="18"/>
  <c r="F185" i="18"/>
  <c r="E177" i="18"/>
  <c r="F176" i="18"/>
  <c r="E167" i="18"/>
  <c r="F166" i="18"/>
  <c r="E160" i="18"/>
  <c r="F159" i="18"/>
  <c r="E137" i="18"/>
  <c r="F137" i="18" s="1"/>
  <c r="F136" i="18"/>
  <c r="E142" i="18"/>
  <c r="F141" i="18"/>
  <c r="E105" i="18"/>
  <c r="F104" i="18"/>
  <c r="E153" i="18"/>
  <c r="F153" i="18" s="1"/>
  <c r="F152" i="18"/>
  <c r="E129" i="18"/>
  <c r="F128" i="18"/>
  <c r="E121" i="18"/>
  <c r="F120" i="18"/>
  <c r="E111" i="18"/>
  <c r="F110" i="18"/>
  <c r="E88" i="18"/>
  <c r="F87" i="18"/>
  <c r="E64" i="18"/>
  <c r="F64" i="18" s="1"/>
  <c r="F63" i="18"/>
  <c r="F5" i="18"/>
  <c r="E96" i="18"/>
  <c r="F95" i="18"/>
  <c r="E77" i="18"/>
  <c r="F76" i="18"/>
  <c r="E69" i="18"/>
  <c r="F68" i="18"/>
  <c r="B13" i="35"/>
  <c r="E8" i="18" l="1"/>
  <c r="F7" i="18"/>
  <c r="E70" i="18"/>
  <c r="F70" i="18" s="1"/>
  <c r="F69" i="18"/>
  <c r="E78" i="18"/>
  <c r="F77" i="18"/>
  <c r="E97" i="18"/>
  <c r="F97" i="18" s="1"/>
  <c r="F96" i="18"/>
  <c r="E89" i="18"/>
  <c r="F88" i="18"/>
  <c r="E112" i="18"/>
  <c r="F111" i="18"/>
  <c r="E122" i="18"/>
  <c r="F121" i="18"/>
  <c r="E130" i="18"/>
  <c r="F130" i="18" s="1"/>
  <c r="F129" i="18"/>
  <c r="E106" i="18"/>
  <c r="F106" i="18" s="1"/>
  <c r="F105" i="18"/>
  <c r="E143" i="18"/>
  <c r="F143" i="18" s="1"/>
  <c r="F142" i="18"/>
  <c r="E161" i="18"/>
  <c r="F160" i="18"/>
  <c r="E168" i="18"/>
  <c r="F167" i="18"/>
  <c r="E178" i="18"/>
  <c r="F177" i="18"/>
  <c r="E187" i="18"/>
  <c r="F187" i="18" s="1"/>
  <c r="F186" i="18"/>
  <c r="E193" i="18"/>
  <c r="F192" i="18"/>
  <c r="E200" i="18"/>
  <c r="F199" i="18"/>
  <c r="B9" i="20"/>
  <c r="E9" i="18" l="1"/>
  <c r="F8" i="18"/>
  <c r="E201" i="18"/>
  <c r="F200" i="18"/>
  <c r="E194" i="18"/>
  <c r="F194" i="18" s="1"/>
  <c r="F193" i="18"/>
  <c r="E179" i="18"/>
  <c r="F179" i="18" s="1"/>
  <c r="F178" i="18"/>
  <c r="E169" i="18"/>
  <c r="F168" i="18"/>
  <c r="E162" i="18"/>
  <c r="F162" i="18" s="1"/>
  <c r="F161" i="18"/>
  <c r="E123" i="18"/>
  <c r="F122" i="18"/>
  <c r="E113" i="18"/>
  <c r="F112" i="18"/>
  <c r="E90" i="18"/>
  <c r="F89" i="18"/>
  <c r="E79" i="18"/>
  <c r="F78" i="18"/>
  <c r="B38" i="16"/>
  <c r="B187" i="18"/>
  <c r="B186" i="18"/>
  <c r="B185" i="18"/>
  <c r="B184" i="18"/>
  <c r="B183" i="18"/>
  <c r="B182" i="18"/>
  <c r="B94" i="35"/>
  <c r="B86" i="36"/>
  <c r="B177" i="18"/>
  <c r="E10" i="18" l="1"/>
  <c r="F10" i="18" s="1"/>
  <c r="F9" i="18"/>
  <c r="E80" i="18"/>
  <c r="F79" i="18"/>
  <c r="E91" i="18"/>
  <c r="F91" i="18" s="1"/>
  <c r="F90" i="18"/>
  <c r="E114" i="18"/>
  <c r="F113" i="18"/>
  <c r="E124" i="18"/>
  <c r="F123" i="18"/>
  <c r="E170" i="18"/>
  <c r="F169" i="18"/>
  <c r="E202" i="18"/>
  <c r="F202" i="18" s="1"/>
  <c r="F201" i="18"/>
  <c r="B166" i="18"/>
  <c r="B168" i="18"/>
  <c r="B78" i="35"/>
  <c r="B155" i="18"/>
  <c r="B154" i="18"/>
  <c r="E171" i="18" l="1"/>
  <c r="F170" i="18"/>
  <c r="F124" i="18"/>
  <c r="E115" i="18"/>
  <c r="F114" i="18"/>
  <c r="E81" i="18"/>
  <c r="F80" i="18"/>
  <c r="E42" i="18"/>
  <c r="C70" i="37"/>
  <c r="E43" i="18" l="1"/>
  <c r="F42" i="18"/>
  <c r="E82" i="18"/>
  <c r="F81" i="18"/>
  <c r="E116" i="18"/>
  <c r="F116" i="18" s="1"/>
  <c r="F115" i="18"/>
  <c r="E172" i="18"/>
  <c r="F172" i="18" s="1"/>
  <c r="F171" i="18"/>
  <c r="B145" i="18"/>
  <c r="E83" i="18" l="1"/>
  <c r="F83" i="18" s="1"/>
  <c r="F82" i="18"/>
  <c r="E44" i="18"/>
  <c r="F43" i="18"/>
  <c r="B132" i="18"/>
  <c r="B131" i="18"/>
  <c r="E45" i="18" l="1"/>
  <c r="F44" i="18"/>
  <c r="B31" i="16"/>
  <c r="E46" i="18" l="1"/>
  <c r="F45" i="18"/>
  <c r="E47" i="18" l="1"/>
  <c r="F46" i="18"/>
  <c r="B59" i="36"/>
  <c r="B60" i="36"/>
  <c r="B111" i="18"/>
  <c r="B110" i="18"/>
  <c r="B109" i="18"/>
  <c r="E48" i="18" l="1"/>
  <c r="F47" i="18"/>
  <c r="E49" i="18" l="1"/>
  <c r="F49" i="18" s="1"/>
  <c r="F48" i="18"/>
  <c r="B7" i="18"/>
  <c r="B89" i="35" l="1"/>
  <c r="B90" i="35"/>
  <c r="C8" i="37" l="1"/>
  <c r="C9" i="37"/>
  <c r="C7" i="37"/>
  <c r="C3" i="37"/>
  <c r="C25" i="37"/>
  <c r="C17" i="37"/>
  <c r="C16" i="37"/>
  <c r="C15" i="37"/>
  <c r="C2" i="37"/>
  <c r="C6" i="37"/>
  <c r="C5" i="37"/>
  <c r="C22" i="37"/>
  <c r="C21" i="37"/>
  <c r="C18" i="37"/>
  <c r="C4" i="37"/>
  <c r="C27" i="37"/>
  <c r="C26" i="37"/>
  <c r="C24" i="37"/>
  <c r="C23" i="37"/>
  <c r="C20" i="37"/>
  <c r="C19" i="37"/>
  <c r="C10" i="37"/>
  <c r="B103" i="35" l="1"/>
  <c r="B102" i="35"/>
  <c r="C96" i="37" l="1"/>
  <c r="C93" i="37"/>
  <c r="C122" i="37" l="1"/>
  <c r="C120" i="37"/>
  <c r="C121" i="37"/>
  <c r="C118" i="37"/>
  <c r="C117" i="37"/>
  <c r="C115" i="37"/>
  <c r="C116" i="37"/>
  <c r="C114" i="37"/>
  <c r="C126" i="37"/>
  <c r="C108" i="37"/>
  <c r="C106" i="37"/>
  <c r="C107" i="37"/>
  <c r="C103" i="37"/>
  <c r="C102" i="37"/>
  <c r="C101" i="37"/>
  <c r="C99" i="37"/>
  <c r="C100" i="37"/>
  <c r="C98" i="37"/>
  <c r="C97" i="37"/>
  <c r="C105" i="37"/>
  <c r="C84" i="37"/>
  <c r="C83" i="37"/>
  <c r="C91" i="37"/>
  <c r="C92" i="37"/>
  <c r="C90" i="37"/>
  <c r="C89" i="37"/>
  <c r="C88" i="37"/>
  <c r="C87" i="37"/>
  <c r="C85" i="37"/>
  <c r="C86" i="37"/>
  <c r="C82" i="37"/>
  <c r="C81" i="37"/>
  <c r="C78" i="37"/>
  <c r="C77" i="37"/>
  <c r="C79" i="37"/>
  <c r="C80" i="37"/>
  <c r="C75" i="37"/>
  <c r="C76" i="37"/>
  <c r="C74" i="37"/>
  <c r="C73" i="37"/>
  <c r="C72" i="37"/>
  <c r="C71" i="37"/>
  <c r="C69" i="37"/>
  <c r="C67" i="37"/>
  <c r="C68" i="37"/>
  <c r="C65" i="37"/>
  <c r="C60" i="37"/>
  <c r="C62" i="37"/>
  <c r="C64" i="37"/>
  <c r="C61" i="37"/>
  <c r="C58" i="37"/>
  <c r="C56" i="37"/>
  <c r="C54" i="37"/>
  <c r="C55" i="37"/>
  <c r="C52" i="37"/>
  <c r="C53" i="37"/>
  <c r="C50" i="37"/>
  <c r="C47" i="37"/>
  <c r="C48" i="37"/>
  <c r="C49" i="37"/>
  <c r="C43" i="37"/>
  <c r="C45" i="37"/>
  <c r="C46" i="37"/>
  <c r="C44" i="37"/>
  <c r="C40" i="37"/>
  <c r="C41" i="37"/>
  <c r="C42" i="37"/>
  <c r="C36" i="37"/>
  <c r="C38" i="37"/>
  <c r="C39" i="37"/>
  <c r="C37" i="37"/>
  <c r="C29" i="37"/>
  <c r="C33" i="37"/>
  <c r="C32" i="37"/>
  <c r="C31" i="37"/>
  <c r="C34" i="37"/>
  <c r="C35" i="37"/>
  <c r="C28" i="37"/>
  <c r="B43" i="35" l="1"/>
  <c r="B46" i="35" l="1"/>
  <c r="B45" i="35"/>
  <c r="B44" i="35"/>
  <c r="B109" i="35"/>
  <c r="B115" i="35"/>
  <c r="B116" i="35"/>
  <c r="B118" i="35"/>
  <c r="B114" i="35"/>
  <c r="B117" i="35"/>
  <c r="B110" i="35"/>
  <c r="B111" i="35"/>
  <c r="B113" i="35"/>
  <c r="B108" i="35"/>
  <c r="B112" i="35"/>
  <c r="B101" i="35"/>
  <c r="B97" i="35"/>
  <c r="B96" i="35"/>
  <c r="B99" i="35"/>
  <c r="B100" i="35"/>
  <c r="B93" i="35"/>
  <c r="B92" i="35"/>
  <c r="B91" i="35"/>
  <c r="B86" i="35"/>
  <c r="B87" i="35"/>
  <c r="B85" i="35"/>
  <c r="B88" i="35"/>
  <c r="B81" i="35"/>
  <c r="B79" i="35"/>
  <c r="B80" i="35"/>
  <c r="B84" i="35"/>
  <c r="B82" i="35"/>
  <c r="B83" i="35"/>
  <c r="B66" i="35"/>
  <c r="B65" i="35"/>
  <c r="B68" i="35"/>
  <c r="B67" i="35"/>
  <c r="B54" i="35"/>
  <c r="B77" i="35"/>
  <c r="B76" i="35"/>
  <c r="B74" i="35"/>
  <c r="B73" i="35"/>
  <c r="B72" i="35"/>
  <c r="B71" i="35"/>
  <c r="B64" i="35"/>
  <c r="B61" i="35"/>
  <c r="B62" i="35"/>
  <c r="B63" i="35"/>
  <c r="B58" i="35"/>
  <c r="B57" i="35"/>
  <c r="B59" i="35"/>
  <c r="B60" i="35"/>
  <c r="B56" i="35"/>
  <c r="B55" i="35"/>
  <c r="B14" i="35"/>
  <c r="B16" i="35"/>
  <c r="B15" i="35"/>
  <c r="B17" i="35"/>
  <c r="B7" i="35"/>
  <c r="B6" i="35"/>
  <c r="B47" i="35"/>
  <c r="B34" i="35"/>
  <c r="B36" i="35"/>
  <c r="B35" i="35"/>
  <c r="B33" i="35"/>
  <c r="B2" i="35"/>
  <c r="B3" i="35"/>
  <c r="B10" i="35"/>
  <c r="B9" i="35"/>
  <c r="B18" i="35"/>
  <c r="B52" i="35"/>
  <c r="B53" i="35"/>
  <c r="B51" i="35"/>
  <c r="B50" i="35"/>
  <c r="B48" i="35"/>
  <c r="B42" i="35"/>
  <c r="B39" i="35"/>
  <c r="B40" i="35"/>
  <c r="B41" i="35"/>
  <c r="B38" i="35"/>
  <c r="B37" i="35"/>
  <c r="B20" i="35"/>
  <c r="B19" i="35"/>
  <c r="B12" i="35"/>
  <c r="B11" i="35"/>
  <c r="B24" i="35"/>
  <c r="B23" i="35"/>
  <c r="B7" i="23" l="1"/>
  <c r="B10" i="23"/>
  <c r="B9" i="23"/>
  <c r="B3" i="23"/>
  <c r="B11" i="23"/>
  <c r="B29" i="23"/>
  <c r="B19" i="23"/>
  <c r="B18" i="23"/>
  <c r="B17" i="23"/>
  <c r="B2" i="23"/>
  <c r="B6" i="23"/>
  <c r="B25" i="23"/>
  <c r="B5" i="23"/>
  <c r="B31" i="23"/>
  <c r="B30" i="23"/>
  <c r="B28" i="23"/>
  <c r="B26" i="23"/>
  <c r="B21" i="23"/>
  <c r="B24" i="23"/>
  <c r="B12" i="23"/>
  <c r="B94" i="36" l="1"/>
  <c r="B93" i="36"/>
  <c r="B92" i="36"/>
  <c r="B91" i="36"/>
  <c r="B90" i="36"/>
  <c r="B89" i="36"/>
  <c r="B88" i="36"/>
  <c r="B87" i="36"/>
  <c r="B85" i="36"/>
  <c r="B84" i="36"/>
  <c r="B81" i="36"/>
  <c r="B80" i="36"/>
  <c r="B79" i="36"/>
  <c r="B78" i="36"/>
  <c r="B77" i="36"/>
  <c r="B76" i="36"/>
  <c r="B75" i="36"/>
  <c r="B74" i="36"/>
  <c r="B73" i="36"/>
  <c r="B72" i="36"/>
  <c r="B71" i="36"/>
  <c r="B70" i="36"/>
  <c r="B69" i="36"/>
  <c r="B68" i="36"/>
  <c r="B67" i="36"/>
  <c r="B65" i="36"/>
  <c r="B64" i="36"/>
  <c r="B63" i="36"/>
  <c r="B62" i="36"/>
  <c r="B61" i="36"/>
  <c r="B58" i="36"/>
  <c r="B56" i="36"/>
  <c r="B55" i="36"/>
  <c r="B54" i="36"/>
  <c r="B53" i="36"/>
  <c r="B52" i="36"/>
  <c r="B51" i="36"/>
  <c r="B33" i="36"/>
  <c r="B32" i="36"/>
  <c r="B31" i="36"/>
  <c r="B30" i="36"/>
  <c r="B50" i="36"/>
  <c r="B49" i="36"/>
  <c r="B48" i="36"/>
  <c r="B47" i="36"/>
  <c r="B46" i="36"/>
  <c r="B45" i="36"/>
  <c r="B44" i="36"/>
  <c r="B43" i="36"/>
  <c r="B42" i="36"/>
  <c r="B41" i="36"/>
  <c r="B40" i="36"/>
  <c r="B39" i="36"/>
  <c r="B38" i="36"/>
  <c r="B37" i="36"/>
  <c r="B36" i="36"/>
  <c r="B35" i="36"/>
  <c r="B34" i="36"/>
  <c r="B29" i="36"/>
  <c r="B28" i="36"/>
  <c r="B27" i="36"/>
  <c r="B26" i="36"/>
  <c r="B19" i="20" l="1"/>
  <c r="B18" i="20"/>
  <c r="B17" i="20"/>
  <c r="B16" i="20"/>
  <c r="B15" i="20"/>
  <c r="B14" i="20"/>
  <c r="B13" i="20"/>
  <c r="B12" i="20"/>
  <c r="B7" i="20"/>
  <c r="B6" i="20"/>
  <c r="B66" i="20"/>
  <c r="B54" i="20"/>
  <c r="B53" i="20"/>
  <c r="B52" i="20"/>
  <c r="B51" i="20"/>
  <c r="B50" i="20"/>
  <c r="B49" i="20"/>
  <c r="B48" i="20"/>
  <c r="B47" i="20"/>
  <c r="B46" i="20"/>
  <c r="B3" i="20"/>
  <c r="B2" i="20"/>
  <c r="B8" i="20"/>
  <c r="B73" i="20"/>
  <c r="B72" i="20"/>
  <c r="B71" i="20"/>
  <c r="B70" i="20"/>
  <c r="B69" i="20"/>
  <c r="B68" i="20"/>
  <c r="B64" i="20"/>
  <c r="B62" i="20"/>
  <c r="B61" i="20"/>
  <c r="B60" i="20"/>
  <c r="B59" i="20"/>
  <c r="B58" i="20"/>
  <c r="B57" i="20"/>
  <c r="B56" i="20"/>
  <c r="B55" i="20"/>
  <c r="B20" i="20"/>
  <c r="B11" i="20"/>
  <c r="B10" i="20"/>
  <c r="B27" i="20"/>
  <c r="B26" i="20"/>
  <c r="B39" i="16"/>
  <c r="B40" i="16"/>
  <c r="B43" i="16"/>
  <c r="B44" i="16"/>
  <c r="B41" i="16"/>
  <c r="B42" i="16"/>
  <c r="B37" i="16"/>
  <c r="B36" i="16"/>
  <c r="B35" i="16"/>
  <c r="B34" i="16"/>
  <c r="B33" i="16"/>
  <c r="B32" i="16"/>
  <c r="B30" i="16"/>
  <c r="B29" i="16"/>
  <c r="B28" i="16"/>
  <c r="B12" i="16"/>
  <c r="B17" i="16"/>
  <c r="B18" i="16"/>
  <c r="B16" i="16"/>
  <c r="B15" i="16"/>
  <c r="B13" i="16"/>
  <c r="B14" i="16"/>
  <c r="B11" i="16"/>
  <c r="B10" i="16"/>
  <c r="B5" i="16"/>
  <c r="B3" i="16"/>
  <c r="B4" i="16"/>
  <c r="B2" i="16"/>
  <c r="B9" i="16"/>
  <c r="B8" i="16"/>
  <c r="B7" i="16"/>
  <c r="B6" i="16"/>
  <c r="B27" i="16"/>
  <c r="B22" i="16"/>
  <c r="B21" i="16"/>
  <c r="B20" i="16"/>
  <c r="B19" i="16"/>
  <c r="B26" i="16"/>
  <c r="B25" i="16"/>
  <c r="B24" i="16"/>
  <c r="B23" i="16"/>
  <c r="B202" i="18"/>
  <c r="B201" i="18"/>
  <c r="B200" i="18"/>
  <c r="B199" i="18"/>
  <c r="B198" i="18"/>
  <c r="B197" i="18"/>
  <c r="B196" i="18"/>
  <c r="B195" i="18"/>
  <c r="B194" i="18"/>
  <c r="B193" i="18"/>
  <c r="B192" i="18"/>
  <c r="B191" i="18"/>
  <c r="B190" i="18"/>
  <c r="B189" i="18"/>
  <c r="B188" i="18"/>
  <c r="B144" i="18"/>
  <c r="B181" i="18"/>
  <c r="B180" i="18"/>
  <c r="B179" i="18"/>
  <c r="B178" i="18"/>
  <c r="B176" i="18"/>
  <c r="B175" i="18"/>
  <c r="B174" i="18"/>
  <c r="B173" i="18"/>
  <c r="B172" i="18"/>
  <c r="B171" i="18"/>
  <c r="B167" i="18"/>
  <c r="B165" i="18"/>
  <c r="B164" i="18"/>
  <c r="B163" i="18"/>
  <c r="B162" i="18"/>
  <c r="B161" i="18"/>
  <c r="B160" i="18"/>
  <c r="B170" i="18"/>
  <c r="B169" i="18"/>
  <c r="B159" i="18"/>
  <c r="B158" i="18"/>
  <c r="B157" i="18"/>
  <c r="B156" i="18"/>
  <c r="B137" i="18"/>
  <c r="B136" i="18"/>
  <c r="B135" i="18"/>
  <c r="B134" i="18"/>
  <c r="B133" i="18"/>
  <c r="B143" i="18"/>
  <c r="B142" i="18"/>
  <c r="B141" i="18"/>
  <c r="B140" i="18"/>
  <c r="B139" i="18"/>
  <c r="B138" i="18"/>
  <c r="B106" i="18"/>
  <c r="B105" i="18"/>
  <c r="B104" i="18"/>
  <c r="B103" i="18"/>
  <c r="B102" i="18"/>
  <c r="B101" i="18"/>
  <c r="B153" i="18"/>
  <c r="B152" i="18"/>
  <c r="B151" i="18"/>
  <c r="B150" i="18"/>
  <c r="B149" i="18"/>
  <c r="B148" i="18"/>
  <c r="B147" i="18"/>
  <c r="B146" i="18"/>
  <c r="B130" i="18"/>
  <c r="B129" i="18"/>
  <c r="B128" i="18"/>
  <c r="B127" i="18"/>
  <c r="B126" i="18"/>
  <c r="B125" i="18"/>
  <c r="B124" i="18"/>
  <c r="B123" i="18"/>
  <c r="B122" i="18"/>
  <c r="B121" i="18"/>
  <c r="B120" i="18"/>
  <c r="B119" i="18"/>
  <c r="B118" i="18"/>
  <c r="B117" i="18"/>
  <c r="B112" i="18"/>
  <c r="B116" i="18"/>
  <c r="B115" i="18"/>
  <c r="B114" i="18"/>
  <c r="B113" i="18"/>
  <c r="B108" i="18"/>
  <c r="B107" i="18"/>
  <c r="B33" i="18"/>
  <c r="B32" i="18"/>
  <c r="B31" i="18"/>
  <c r="B30" i="18"/>
  <c r="B18" i="18"/>
  <c r="B17" i="18"/>
  <c r="B16" i="18"/>
  <c r="B91" i="18"/>
  <c r="B90" i="18"/>
  <c r="B89" i="18"/>
  <c r="B88" i="18"/>
  <c r="B87" i="18"/>
  <c r="B86" i="18"/>
  <c r="B85" i="18"/>
  <c r="B84" i="18"/>
  <c r="B64" i="18"/>
  <c r="B63" i="18"/>
  <c r="B62" i="18"/>
  <c r="B61" i="18"/>
  <c r="B60" i="18"/>
  <c r="B10" i="18"/>
  <c r="B9" i="18"/>
  <c r="B8" i="18"/>
  <c r="B6" i="18"/>
  <c r="B5" i="18"/>
  <c r="B4" i="18"/>
  <c r="B3" i="18"/>
  <c r="B2" i="18"/>
  <c r="B26" i="18"/>
  <c r="B25" i="18"/>
  <c r="B24" i="18"/>
  <c r="B23" i="18"/>
  <c r="B22" i="18"/>
  <c r="B21" i="18"/>
  <c r="B20" i="18"/>
  <c r="B19" i="18"/>
  <c r="B49" i="18"/>
  <c r="B48" i="18"/>
  <c r="B47" i="18"/>
  <c r="B46" i="18"/>
  <c r="B45" i="18"/>
  <c r="B44" i="18"/>
  <c r="B43" i="18"/>
  <c r="B42" i="18"/>
  <c r="B41" i="18"/>
  <c r="B40" i="18"/>
  <c r="B39" i="18"/>
  <c r="B100" i="18"/>
  <c r="B99" i="18"/>
  <c r="B98" i="18"/>
  <c r="B97" i="18"/>
  <c r="B96" i="18"/>
  <c r="B95" i="18"/>
  <c r="B94" i="18"/>
  <c r="B93" i="18"/>
  <c r="B92" i="18"/>
  <c r="B83" i="18"/>
  <c r="B82" i="18"/>
  <c r="B81" i="18"/>
  <c r="B80" i="18"/>
  <c r="B79" i="18"/>
  <c r="B78" i="18"/>
  <c r="B77" i="18"/>
  <c r="B76" i="18"/>
  <c r="B75" i="18"/>
  <c r="B74" i="18"/>
  <c r="B73" i="18"/>
  <c r="B72" i="18"/>
  <c r="B71" i="18"/>
  <c r="B70" i="18"/>
  <c r="B69" i="18"/>
  <c r="B68" i="18"/>
  <c r="B67" i="18"/>
  <c r="B66" i="18"/>
  <c r="B65" i="18"/>
  <c r="B38" i="18"/>
  <c r="B36" i="18"/>
  <c r="B35" i="18"/>
  <c r="B34" i="18"/>
  <c r="B29" i="18"/>
  <c r="B28" i="18"/>
  <c r="B27" i="18"/>
  <c r="B59" i="18"/>
  <c r="B58" i="18"/>
  <c r="B57" i="18"/>
  <c r="E57" i="18" l="1"/>
  <c r="F57" i="18" s="1"/>
</calcChain>
</file>

<file path=xl/sharedStrings.xml><?xml version="1.0" encoding="utf-8"?>
<sst xmlns="http://schemas.openxmlformats.org/spreadsheetml/2006/main" count="20995" uniqueCount="3263">
  <si>
    <t>ID</t>
  </si>
  <si>
    <t>Description</t>
  </si>
  <si>
    <t>ClassID</t>
  </si>
  <si>
    <t>M1</t>
  </si>
  <si>
    <t>Manufacturing Vessel 1</t>
  </si>
  <si>
    <t>S1</t>
  </si>
  <si>
    <t>Storage Vessel 1</t>
  </si>
  <si>
    <t>S2</t>
  </si>
  <si>
    <t>Storage Vessel 2</t>
  </si>
  <si>
    <t>M2</t>
  </si>
  <si>
    <t>Manufacturing Vessel 2</t>
  </si>
  <si>
    <t>M1 load cell</t>
  </si>
  <si>
    <t>EM1009</t>
  </si>
  <si>
    <t>S1 gas filter heating, drain valve and temperature indicator</t>
  </si>
  <si>
    <t>M1 gas filter heating, drain valve and temperature indicator</t>
  </si>
  <si>
    <t>EG1005</t>
  </si>
  <si>
    <t>M1 vessel mounted equipment and valves</t>
  </si>
  <si>
    <t>EV1004</t>
  </si>
  <si>
    <t>EC1002</t>
  </si>
  <si>
    <t>EC1001</t>
  </si>
  <si>
    <t>EM</t>
  </si>
  <si>
    <t>In</t>
  </si>
  <si>
    <t>Out</t>
  </si>
  <si>
    <t>Interlock</t>
  </si>
  <si>
    <t>SFC</t>
  </si>
  <si>
    <t>EPDM</t>
  </si>
  <si>
    <t>N/A</t>
  </si>
  <si>
    <t>Machine to remove BSP thread</t>
  </si>
  <si>
    <t>6 bar</t>
  </si>
  <si>
    <t>AISI</t>
  </si>
  <si>
    <t>Hansen Couplings</t>
  </si>
  <si>
    <t>Normally Closed</t>
  </si>
  <si>
    <t>MPA-FB-VI</t>
  </si>
  <si>
    <t>SMS1 remote solenoid valve and digital input station</t>
  </si>
  <si>
    <t>Interface Port DB-9 RS-232, USB</t>
  </si>
  <si>
    <t>Protects connected loads from surges, spikes, lightning, and other power disturbances. Reserves power capacity and run time for connected equipment that require battery back-up while providing surge only protection for less critical equipment.</t>
  </si>
  <si>
    <t>APC Back-UPS CS 500VA, 230V</t>
  </si>
  <si>
    <t>Un-interruptible Power Supply</t>
  </si>
  <si>
    <t>HP 3 Years Next Business Day Onsite CP3525 series HW Supp</t>
  </si>
  <si>
    <t>HP Color LaserJet CP3525dn</t>
  </si>
  <si>
    <t>Batch Report Printer</t>
  </si>
  <si>
    <t>Intel Core 2 Duo E8400 Processor (3.0 GHz, 6 MB L2 cache, 1333 MHz FSB), 4GB PC2-6400 (DDR2-800) 2x2GB, 320GB SATA 3.5 1st Hard Drive</t>
  </si>
  <si>
    <t>HP L1710 17-inch LCD Monitor SING</t>
  </si>
  <si>
    <t>dc7900 Convertible Minitower</t>
  </si>
  <si>
    <t>Batch PC</t>
  </si>
  <si>
    <t>PTFE</t>
  </si>
  <si>
    <t>Diaphragm EPDM/PTFE</t>
  </si>
  <si>
    <t>3 Wire DC PNP</t>
  </si>
  <si>
    <t>Normally Open</t>
  </si>
  <si>
    <t>IFT200</t>
  </si>
  <si>
    <t>Proximity sensor</t>
  </si>
  <si>
    <t>Tri-clamp</t>
  </si>
  <si>
    <t>Diaphragm Seal</t>
  </si>
  <si>
    <t>Membrane AISI 316</t>
  </si>
  <si>
    <t>Ra &lt; 0-.5 uM</t>
  </si>
  <si>
    <t>IP65</t>
  </si>
  <si>
    <t>BKVLR 100HD</t>
  </si>
  <si>
    <t>IGT200</t>
  </si>
  <si>
    <t>10 Barg @140 deg C (Maximum)</t>
  </si>
  <si>
    <t>PALL</t>
  </si>
  <si>
    <t>Recommended Spares</t>
  </si>
  <si>
    <t>Seals</t>
  </si>
  <si>
    <t>Surface Finish</t>
  </si>
  <si>
    <t>Wetted Components</t>
  </si>
  <si>
    <t>Supplier</t>
  </si>
  <si>
    <t>Surface Finish Certification Required</t>
  </si>
  <si>
    <t>Material Certification Required</t>
  </si>
  <si>
    <t>Seals Required</t>
  </si>
  <si>
    <t>Surface Finish Required</t>
  </si>
  <si>
    <t>Installation Requirements</t>
  </si>
  <si>
    <t>Material Requirements</t>
  </si>
  <si>
    <t>Control Requirements</t>
  </si>
  <si>
    <t>Functional Requirements</t>
  </si>
  <si>
    <t>Service Requirements</t>
  </si>
  <si>
    <t>Material</t>
  </si>
  <si>
    <t>MaterialSpec</t>
  </si>
  <si>
    <t>Gasket</t>
  </si>
  <si>
    <t>Type</t>
  </si>
  <si>
    <t>Model</t>
  </si>
  <si>
    <t>Class</t>
  </si>
  <si>
    <t>Storage Vessel and associated equipment</t>
  </si>
  <si>
    <t>SY</t>
  </si>
  <si>
    <t>Manufacturing Filtration Line</t>
  </si>
  <si>
    <t>Manufacturing Vessel and associated equipment</t>
  </si>
  <si>
    <t>MX</t>
  </si>
  <si>
    <t>Flow path is no longer setup</t>
  </si>
  <si>
    <t>H</t>
  </si>
  <si>
    <t>Flow path device, keypiece or valve, no longer setup</t>
  </si>
  <si>
    <t>FLOWPATH</t>
  </si>
  <si>
    <t>Vessel (Mx/Sy) taking excessive time to cool</t>
  </si>
  <si>
    <t>M</t>
  </si>
  <si>
    <t>Timeout waiting to achieve temperature setpoint</t>
  </si>
  <si>
    <t>TIMEOUT</t>
  </si>
  <si>
    <t>Vessel Mx taking excessive time to achieve mass setpoint</t>
  </si>
  <si>
    <t>Timeout waiting to achieve mass setpoint</t>
  </si>
  <si>
    <t>Vessel (Mx/Sy) taking excessive time to achieve pressure setpoint</t>
  </si>
  <si>
    <t>Timeout waiting to achieve pressure setpoint</t>
  </si>
  <si>
    <t>Message</t>
  </si>
  <si>
    <t>Priority</t>
  </si>
  <si>
    <t>Condition</t>
  </si>
  <si>
    <t>Mnemonic</t>
  </si>
  <si>
    <t>EMV2</t>
  </si>
  <si>
    <t>EMX4</t>
  </si>
  <si>
    <t>EMX2</t>
  </si>
  <si>
    <t>EMX1</t>
  </si>
  <si>
    <t>EMG1</t>
  </si>
  <si>
    <t>Manufacturing vessel load cell</t>
  </si>
  <si>
    <t>EMM1</t>
  </si>
  <si>
    <t>Manufacturing vessel agitator</t>
  </si>
  <si>
    <t>EMA1</t>
  </si>
  <si>
    <t>EMV1</t>
  </si>
  <si>
    <t>EMC3</t>
  </si>
  <si>
    <t>EMC2</t>
  </si>
  <si>
    <t>EMC1</t>
  </si>
  <si>
    <t>Motor RUN / STOP command</t>
  </si>
  <si>
    <t>Heating element output</t>
  </si>
  <si>
    <t>Temperature Measured Value</t>
  </si>
  <si>
    <t>Valve OPENED feedback ZSO switch</t>
  </si>
  <si>
    <t>ZSO</t>
  </si>
  <si>
    <t>Valve CLOSED feedback ZSC switch</t>
  </si>
  <si>
    <t>ZSC</t>
  </si>
  <si>
    <t>Valve OPEN / CLOSE command</t>
  </si>
  <si>
    <t>Alarm input</t>
  </si>
  <si>
    <t>Enable air supply command</t>
  </si>
  <si>
    <t>Valve position in %</t>
  </si>
  <si>
    <t>MOD</t>
  </si>
  <si>
    <t>Inverter motor high temperature (PTC101)</t>
  </si>
  <si>
    <t>TAH</t>
  </si>
  <si>
    <t>Inverter failure</t>
  </si>
  <si>
    <t>FLT</t>
  </si>
  <si>
    <t>Inverter speed measured value</t>
  </si>
  <si>
    <t>SPM</t>
  </si>
  <si>
    <t>Load cell measured value</t>
  </si>
  <si>
    <t>Switch input</t>
  </si>
  <si>
    <t>THR</t>
  </si>
  <si>
    <t>Inverter motor RUN / STOP command</t>
  </si>
  <si>
    <t>Inverter speed output</t>
  </si>
  <si>
    <t>SPS</t>
  </si>
  <si>
    <t>AO</t>
  </si>
  <si>
    <t>AI</t>
  </si>
  <si>
    <t>DO</t>
  </si>
  <si>
    <t>DI</t>
  </si>
  <si>
    <t>Motor overheated</t>
  </si>
  <si>
    <t>Motor overcurrent</t>
  </si>
  <si>
    <t>Speed alarm low low</t>
  </si>
  <si>
    <t>SALL</t>
  </si>
  <si>
    <t>Speed alarm low</t>
  </si>
  <si>
    <t>SAL</t>
  </si>
  <si>
    <t>Speed alarm high</t>
  </si>
  <si>
    <t>SAH</t>
  </si>
  <si>
    <t>Speed alarm high high</t>
  </si>
  <si>
    <t>SAHH</t>
  </si>
  <si>
    <t>Valved commanded but position switch feedback not correct</t>
  </si>
  <si>
    <t>FAULT_O</t>
  </si>
  <si>
    <t>FAULT_C</t>
  </si>
  <si>
    <t>Mass alarm high</t>
  </si>
  <si>
    <t>MAH</t>
  </si>
  <si>
    <t>Mass alarm high high</t>
  </si>
  <si>
    <t>MAHH</t>
  </si>
  <si>
    <t>Digital input alarm</t>
  </si>
  <si>
    <t>DIA</t>
  </si>
  <si>
    <t>PAL</t>
  </si>
  <si>
    <t>PAHH</t>
  </si>
  <si>
    <t>PAH</t>
  </si>
  <si>
    <t>Manway opened with alarm active</t>
  </si>
  <si>
    <t>ZSCA</t>
  </si>
  <si>
    <t>TALL</t>
  </si>
  <si>
    <t>TAL</t>
  </si>
  <si>
    <t>TAHH</t>
  </si>
  <si>
    <t>Vacuum pump motor</t>
  </si>
  <si>
    <t>MOT1</t>
  </si>
  <si>
    <t>Vessel vent filter Electric Heating Element</t>
  </si>
  <si>
    <t>HE1</t>
  </si>
  <si>
    <t>PI2</t>
  </si>
  <si>
    <t>Line mounted temperature indicator</t>
  </si>
  <si>
    <t>TI2</t>
  </si>
  <si>
    <t>On/Off valve with single output and both opened and closed feedback</t>
  </si>
  <si>
    <t>POS4</t>
  </si>
  <si>
    <t>POS3</t>
  </si>
  <si>
    <t>DI1</t>
  </si>
  <si>
    <t>Load cell mass indicator</t>
  </si>
  <si>
    <t>MI1</t>
  </si>
  <si>
    <t>PI1</t>
  </si>
  <si>
    <t>Flow path connection indication</t>
  </si>
  <si>
    <t>ZSC2</t>
  </si>
  <si>
    <t>Manway closed indication and alarm</t>
  </si>
  <si>
    <t>ZSC1</t>
  </si>
  <si>
    <t>Vessel temperature Indicator with alarms and interlocks</t>
  </si>
  <si>
    <t>TI1</t>
  </si>
  <si>
    <t>TC1</t>
  </si>
  <si>
    <t>Agitator speed control</t>
  </si>
  <si>
    <t>SIC1</t>
  </si>
  <si>
    <t>Vessel ON/OFF pressure control loop with output valve selection</t>
  </si>
  <si>
    <t>PC1</t>
  </si>
  <si>
    <t>Modulating control valve</t>
  </si>
  <si>
    <t>MOD1</t>
  </si>
  <si>
    <t>POS2</t>
  </si>
  <si>
    <t>On/Off valve with single output and no feedback</t>
  </si>
  <si>
    <t>POS1</t>
  </si>
  <si>
    <t>S1 Vessel Light</t>
  </si>
  <si>
    <t>M1 Vessel Light</t>
  </si>
  <si>
    <t>S1 Vent Filter Outlet Pressure</t>
  </si>
  <si>
    <t>M1 Vent Filter Outlet Pressure</t>
  </si>
  <si>
    <t>S1 Electric Heating Element</t>
  </si>
  <si>
    <t>M1 Electric Heating Element</t>
  </si>
  <si>
    <t>S1 Vent filter drain line steam trap</t>
  </si>
  <si>
    <t>M1 Vent Filter Drain Line Steam Trap</t>
  </si>
  <si>
    <t>M1 Load Cell</t>
  </si>
  <si>
    <t>S1 Vent Filter</t>
  </si>
  <si>
    <t>M1 Vent Filter</t>
  </si>
  <si>
    <t>S1 Vent line drain valve</t>
  </si>
  <si>
    <t>M1 Vent line drain valve</t>
  </si>
  <si>
    <t>S1 Vacuum valve</t>
  </si>
  <si>
    <t>M1 Vacuum valve</t>
  </si>
  <si>
    <t>S1 Temperature Indicator</t>
  </si>
  <si>
    <t>M1 Temperature Indicator</t>
  </si>
  <si>
    <t>M1 Mass Indicator</t>
  </si>
  <si>
    <t>S1 Pressure Control</t>
  </si>
  <si>
    <t>S1 Outlet Valve</t>
  </si>
  <si>
    <t>M1 Outlet Valve</t>
  </si>
  <si>
    <t>S1 Vent Valve</t>
  </si>
  <si>
    <t>M1 Pressure Control</t>
  </si>
  <si>
    <t>M1 PW Supply Valve</t>
  </si>
  <si>
    <t>M1 WFI Supply Valve</t>
  </si>
  <si>
    <t>M1 Vent Valve</t>
  </si>
  <si>
    <t>CMND</t>
  </si>
  <si>
    <t>PV</t>
  </si>
  <si>
    <t>An opened position feedback proximity switch shall provide a digital input for assurance that the valve is fully opened.</t>
  </si>
  <si>
    <t>A closed position feedback proximity switch shall provide a digital input for assurance that the valve is fully closed and isolating.</t>
  </si>
  <si>
    <t>Requirement</t>
  </si>
  <si>
    <t>Scope</t>
  </si>
  <si>
    <t>Req</t>
  </si>
  <si>
    <t>A timer shall be used to monitor valve performance and indicate a fault if the valve is commanded to open but does not reach the opened position or commanded to close but does not reach the closed position within a pre-defined time out period.</t>
  </si>
  <si>
    <t>State</t>
  </si>
  <si>
    <t>CLOSED</t>
  </si>
  <si>
    <t>OPENED</t>
  </si>
  <si>
    <t>TRAVEL</t>
  </si>
  <si>
    <t>FAULT</t>
  </si>
  <si>
    <t>Alarm</t>
  </si>
  <si>
    <t>Transition</t>
  </si>
  <si>
    <t>T1</t>
  </si>
  <si>
    <t>Valve is CLOSED when CMND is commanded to OPEN.</t>
  </si>
  <si>
    <t>T2</t>
  </si>
  <si>
    <t>Valve is OPENED when CMND is commanded to CLOSE.</t>
  </si>
  <si>
    <t>T3</t>
  </si>
  <si>
    <t>T4</t>
  </si>
  <si>
    <t>T5</t>
  </si>
  <si>
    <t>T6</t>
  </si>
  <si>
    <t>T7</t>
  </si>
  <si>
    <t>Valve @@tag@@ failed to close</t>
  </si>
  <si>
    <t>Valve @@tag@@ failed to open</t>
  </si>
  <si>
    <t>Vessel agitator @@tag@@ speed high high</t>
  </si>
  <si>
    <t>Vessel agitator @@tag@@ speed high</t>
  </si>
  <si>
    <t>Vessel agitator @@tag@@ speed low</t>
  </si>
  <si>
    <t>Vessel agitator @@tag@@ speed low low</t>
  </si>
  <si>
    <t>Vessel agitator @@tag@@ motor over current</t>
  </si>
  <si>
    <t>Vessel agitator @@tag@@ motor overheated</t>
  </si>
  <si>
    <t>Vessel agitator @@tag@@ motor inverter failure</t>
  </si>
  <si>
    <t>Temperature @@tag@@ alarm high</t>
  </si>
  <si>
    <t>Temperature @@tag@@ high</t>
  </si>
  <si>
    <t>Temperature @@tag@@ alarm high high</t>
  </si>
  <si>
    <t>Temperature @@tag@@ high high</t>
  </si>
  <si>
    <t>Temperature @@tag@@ alarm low</t>
  </si>
  <si>
    <t>Temperature @@tag@@ low</t>
  </si>
  <si>
    <t>Temperature @@tag@@ alarm low low</t>
  </si>
  <si>
    <t>Temperature @@tag@@ low low</t>
  </si>
  <si>
    <t>Temperature @@tag@@ high high, charging interlocked</t>
  </si>
  <si>
    <t>Pressure @@tag@@ alarm high</t>
  </si>
  <si>
    <t>Pressure @@tag@@ high</t>
  </si>
  <si>
    <t>Pressure @@tag@@ alarm high high</t>
  </si>
  <si>
    <t>Pressure @@tag@@ alarm low</t>
  </si>
  <si>
    <t>Pressure @@tag@@ low</t>
  </si>
  <si>
    <t>Pressure @@tag@@ alarm low low</t>
  </si>
  <si>
    <t>Pressure @@tag@@ low low</t>
  </si>
  <si>
    <t>Pressure @@tag@@ high high, charging interlocked</t>
  </si>
  <si>
    <t>Vessel mass @@tag@@ high high</t>
  </si>
  <si>
    <t>Vessel mass @@tag@@ high</t>
  </si>
  <si>
    <t>Manway cover @@tag@@ opened</t>
  </si>
  <si>
    <t>@@tag@@ fault</t>
  </si>
  <si>
    <t>Parameter</t>
  </si>
  <si>
    <t>UoM</t>
  </si>
  <si>
    <t>Default</t>
  </si>
  <si>
    <t>secs</t>
  </si>
  <si>
    <t>No position feedback signals required.</t>
  </si>
  <si>
    <t>Applies to a pneumatically actuated on/off valve which has one digital output to command the valve to open or close with no position feedback.</t>
  </si>
  <si>
    <t>Applies to the pneumatically actuated modulating control valve on the chilled water inlet to the heat exchanger.</t>
  </si>
  <si>
    <t>Control shall be enabled by turning on the digital output to open the solenoid valve in the air supply line to the control valve.</t>
  </si>
  <si>
    <t>%</t>
  </si>
  <si>
    <t>High high pressure interlock value shall be set below the bursting disc pressure rating to protect the disc.</t>
  </si>
  <si>
    <t>High high pressure alarm shall be raised to alert the operator in the event of the high high pressure interlock being reached.</t>
  </si>
  <si>
    <t>Low low pressure alarm shall also be raised to alert the operator of unusually low pressure and potentially unsafe plant conditions.</t>
  </si>
  <si>
    <t>Quality of the analog input signal shall be checked and shall indicate bad Data Quality when the I/O signal is bad.</t>
  </si>
  <si>
    <t>LIMIT_HH</t>
  </si>
  <si>
    <t>bar</t>
  </si>
  <si>
    <t>LIMIT_H</t>
  </si>
  <si>
    <t>LIMIT_L</t>
  </si>
  <si>
    <t>Low pressure alarm limit</t>
  </si>
  <si>
    <t>ENABLE_L</t>
  </si>
  <si>
    <t>Enable low pressure alarm</t>
  </si>
  <si>
    <t>0 = DISABLED</t>
  </si>
  <si>
    <t>1 = ENABLED</t>
  </si>
  <si>
    <t>MEASURE</t>
  </si>
  <si>
    <t>Actual pressure measured value</t>
  </si>
  <si>
    <t>Interlock active flag if; a) high pressure interlock active, or  b) DQ is BAD, or      c) High pressure switch active</t>
  </si>
  <si>
    <t>0 = INACTIVE</t>
  </si>
  <si>
    <t>1 = ACTIVE</t>
  </si>
  <si>
    <t>INTERLOCK</t>
  </si>
  <si>
    <t>LIMIT_LL</t>
  </si>
  <si>
    <t>ENABLE_H</t>
  </si>
  <si>
    <t>Bad Data Quality I/O signal shall also interlock compressed air and liquid supply to the vessel (in case the actual vessel pressure is not known and could be high high).</t>
  </si>
  <si>
    <t>High high pressure interlock shall close compressed air and liquid supply to the vessel to protect the operator from unusually high pressure and potentially unsafe plant conditions.</t>
  </si>
  <si>
    <t>DISABLED</t>
  </si>
  <si>
    <t>ENABLED</t>
  </si>
  <si>
    <t>Pressure control is turned off.</t>
  </si>
  <si>
    <t>SETPOINT</t>
  </si>
  <si>
    <t>Pressure Setpoint</t>
  </si>
  <si>
    <t>Actual measured pressure value from CM PI1</t>
  </si>
  <si>
    <t>Can be enabled at any time however the motor run command shall only be issued to the field when the mass in the vessel is above a predefined minimum amount.</t>
  </si>
  <si>
    <t>Hysteresis shall be applied to the vessel mass at which the motor can run to prevent hunting if the load cell signal becomes erratic when the motor is turned on.</t>
  </si>
  <si>
    <t>In manual mode, the minimum vessel mass condition shall be overridden and the motor shall run whenever the agitator is enabled, regardless of the level in the vessel.</t>
  </si>
  <si>
    <t>STOPPED</t>
  </si>
  <si>
    <t>RUNNING</t>
  </si>
  <si>
    <t>Speed controller is disabled when CMND is commanded to ENABLED.</t>
  </si>
  <si>
    <t>Speed controller is enabled when CMND is commanded to DISABLED.</t>
  </si>
  <si>
    <t>Speed controller is disabled when one of the interlock condition are active.</t>
  </si>
  <si>
    <t>Speed setpoint</t>
  </si>
  <si>
    <t>rpm</t>
  </si>
  <si>
    <t>Actual motor speed measured value</t>
  </si>
  <si>
    <t>MASS_RUN</t>
  </si>
  <si>
    <t>Minimum vessel mass to allow the motor to run</t>
  </si>
  <si>
    <t>kg</t>
  </si>
  <si>
    <t>TBA</t>
  </si>
  <si>
    <t>Interlock Active Flag (set by any Interlock condition below).</t>
  </si>
  <si>
    <t>0 = Inactive</t>
  </si>
  <si>
    <t>1 = Active</t>
  </si>
  <si>
    <t>This CM shall indicate healthy if the digital input signal is ON.</t>
  </si>
  <si>
    <t>This CM shall raise an interlock condition if the digital input signal is OFF.</t>
  </si>
  <si>
    <t>This CM shall raise an alarm message if the digital input signal is OFF.</t>
  </si>
  <si>
    <t>The signal from the field shall be fail-safe (i.e. always ON and any loop fault will generally cause the digital input to also go OFF).</t>
  </si>
  <si>
    <t>A high high mass interlock shall close all gas and liquid supply to the vessel to protect the operator from potentially unsafe plant conditions and the load cells being overloaded.</t>
  </si>
  <si>
    <t>A high high mass alarm shall be raised to alert the operator in the event of the high high mass interlock being reached.</t>
  </si>
  <si>
    <t>A high mass alarm shall also be set to warn of an impending high high condition. The interlock and alarm values are equipment based and will not change based on the process recipe.</t>
  </si>
  <si>
    <t>The CM shall check the quality of the analog input signal and indicate bad Data Quality when the I/O signal is bad.</t>
  </si>
  <si>
    <t>A bad Data Quality I/O signal shall also interlock all gas and liquid supply to the vessel (in this case the actual vessel mass is not known and could be high high).</t>
  </si>
  <si>
    <t>This CM shall indicate whether a manual flowpath device is IN or OUT.</t>
  </si>
  <si>
    <t>The system shall indicate when the manual flowpath device REQUIRED state does not match the actual state. This should not raise an alarm but the operator needs to be alerted that manual action is required.
It is left to manual plant procedures to ensure that when a device is placed into position and the feedback switch is made that the device is properly secured and sealed. The switch feedback cannot guarantee the device is physically clamped.</t>
  </si>
  <si>
    <t>This CM shall indicate healthy and CLOSED if the digital input signal is ON.</t>
  </si>
  <si>
    <t>This CM shall raise an interlock condition if the digital input signal is OFF (i.e. the manway cover is OPENED).</t>
  </si>
  <si>
    <t>This CM shall raise an alarm message if the digital input signal is OFF when the alarm cutout flag is not set.</t>
  </si>
  <si>
    <t>When the alarm cutout flag is set the alarm message shall not be raised even if the digital input signal is OFF.</t>
  </si>
  <si>
    <t>A high high temperature interlock shall close all gas and liquid supply to the vessel to protect the operator from unusually high temperature and pressure and potentially unsafe plant conditions.</t>
  </si>
  <si>
    <t>A high high temperature alarm shall be raised to alert the operator in the event of the high high temperature interlock being reached.</t>
  </si>
  <si>
    <t>A low low temperature alarm shall also be raised to alert the operator of unusually low temperature and potentially unsafe plant conditions.
The interlock and low low and high high alarm values are equipment-based and will not change based on the process recipe.</t>
  </si>
  <si>
    <t>Additionally other low and high temperature alarms shall also be able to be set.</t>
  </si>
  <si>
    <t>The low and high alarms shall also be able to be enabled and disabled based on the process recipe.</t>
  </si>
  <si>
    <t>A bad Data Quality I/O signal shall also interlock all gas and liquid supply to the vessel (in this case the actual vessel temperature is not known and could be high high).</t>
  </si>
  <si>
    <t>STARTING / STOPPING</t>
  </si>
  <si>
    <t>OFF</t>
  </si>
  <si>
    <t>Heating Element is switched off.</t>
  </si>
  <si>
    <t>ON</t>
  </si>
  <si>
    <t>ALARM</t>
  </si>
  <si>
    <t>IN</t>
  </si>
  <si>
    <t>OUT</t>
  </si>
  <si>
    <t>MISMATCH</t>
  </si>
  <si>
    <t>CUTOUT</t>
  </si>
  <si>
    <t>Flag indicating TI alarm is to be cutout (i.e. disabled) whenever HE is OFF.</t>
  </si>
  <si>
    <t>0 = ALARM ENABLED</t>
  </si>
  <si>
    <t>1 = ALARM DISABLED</t>
  </si>
  <si>
    <t>Interlock active flag set ACTIVE if DI = OFF.</t>
  </si>
  <si>
    <t>High mass alarm limit</t>
  </si>
  <si>
    <t>Actual mass measured value</t>
  </si>
  <si>
    <t>Interlock active flag if data quality is BAD.</t>
  </si>
  <si>
    <t>REQ_STATE</t>
  </si>
  <si>
    <t>The required state, either IN or OUT, of the flowpath device.</t>
  </si>
  <si>
    <t>0 = OUT</t>
  </si>
  <si>
    <t>1 = IN</t>
  </si>
  <si>
    <t>Flag indicating if alarm is cutout (i.e. disabled)</t>
  </si>
  <si>
    <t>High high temperature interlock (high high temperature alarm limit shall be set to the same value)</t>
  </si>
  <si>
    <t>High temperature alarm limit</t>
  </si>
  <si>
    <t>Low temperature alarm limit</t>
  </si>
  <si>
    <t>Low low temperature alarm limit</t>
  </si>
  <si>
    <t>Enable high temperature alarm</t>
  </si>
  <si>
    <t>Enable low temperature alarm</t>
  </si>
  <si>
    <t>Actual temperature measured value</t>
  </si>
  <si>
    <t>Interlock active flag if;
a) high temperature interlock active, or 
b) DQ is BAD</t>
  </si>
  <si>
    <t>Temperature Setpoint</t>
  </si>
  <si>
    <t>Actual measured temperature value from CM TI1</t>
  </si>
  <si>
    <t>R021</t>
  </si>
  <si>
    <t>Manufacturing Suite 1</t>
  </si>
  <si>
    <t>R022</t>
  </si>
  <si>
    <t>Manufacturing Suite 2</t>
  </si>
  <si>
    <t>R029</t>
  </si>
  <si>
    <t>BFS Filling Line 1</t>
  </si>
  <si>
    <t>R030</t>
  </si>
  <si>
    <t>BFS Filling Line 2</t>
  </si>
  <si>
    <t>R024</t>
  </si>
  <si>
    <t>FPZ</t>
  </si>
  <si>
    <t>EMT1</t>
  </si>
  <si>
    <t>Vessel LP CA and HP CA supply, Vacuum and Vent</t>
  </si>
  <si>
    <t xml:space="preserve">Applies to heat exchanger in  Solution Manufacturing System. </t>
  </si>
  <si>
    <t>Agitator shall run with a preset speed setpoint.</t>
  </si>
  <si>
    <t>The agitator shall be able to be run for a limited time only to prevent it being inadvertently left enabled.</t>
  </si>
  <si>
    <t>The timeout period shall be configurable.</t>
  </si>
  <si>
    <t>Applies to the vessel agitator in manufacturing vessel M1 in Solution Manufacturing System SMS1 and vessels M2 in SMS 2.</t>
  </si>
  <si>
    <t>Once the flowpath is setup, low level interlocks shall continue to monitor the position of the manual hose connection and asynchronously close all steam and water supply valves should the flowpath no longer be integral.</t>
  </si>
  <si>
    <t>There shall be a time-out alarm when charging to a predefined mass endpoint if the mass in the vessel does not increase within a reasonable time period.</t>
  </si>
  <si>
    <t>Applies to all vessels in SMS1 and SMS2.</t>
  </si>
  <si>
    <t>Provides a more accurate measurement of the vessel mass by allowing it to settle without agitation.</t>
  </si>
  <si>
    <t>Users of the vessel mass shall first check the EM Substate completion flag before using the measured value provided by the EM.</t>
  </si>
  <si>
    <t>Current mass (measured value from MI1 CM). This is the same as the Gross mass.</t>
  </si>
  <si>
    <t>Net mass (Current mass – Tare mass).</t>
  </si>
  <si>
    <t>Filter state, which is the normal operational state of the EM. In this state the SIP condensate line valve shall be closed.</t>
  </si>
  <si>
    <t>SIP state, in which the SIP condensate line valve shall be opened.</t>
  </si>
  <si>
    <t xml:space="preserve">In both states the filter housing heater element shall only turn on when the vessel temperature is above a preset value. </t>
  </si>
  <si>
    <t>Once the vessel temperature drops below that value less a deadband parameter the heater shall be turned off a set time later.</t>
  </si>
  <si>
    <t>Setup of the flow path for SIP shall also be used in the filtration operation as the flow path is the same.</t>
  </si>
  <si>
    <t>The flowpath interlock flag shall only be raised when a separate Interlock Armed flag is set, indicating that the flow path is now critical to product and operator safety. The Armed flag shall be set by a sequence once initial setup of the flowpath has been confirmed.</t>
  </si>
  <si>
    <t>PID setpoint</t>
  </si>
  <si>
    <t>Calling</t>
  </si>
  <si>
    <t>Time out period for pressure not reached alarm</t>
  </si>
  <si>
    <t>Selected valve to be opened</t>
  </si>
  <si>
    <t>Selected medium to be added</t>
  </si>
  <si>
    <t>Mass of Medium to be charged</t>
  </si>
  <si>
    <t>Timeout period for mass charging</t>
  </si>
  <si>
    <t>RUN_TO_TIME</t>
  </si>
  <si>
    <t>Flag indicating if flush to preset time</t>
  </si>
  <si>
    <t>ENAB_ALM</t>
  </si>
  <si>
    <t>Enable or disable Manway Alarm</t>
  </si>
  <si>
    <t>Current settled and more accurate vessel gross mass.</t>
  </si>
  <si>
    <t>Saved Tare mass value</t>
  </si>
  <si>
    <t>FILT_TEMP</t>
  </si>
  <si>
    <t>SIP_TEMP</t>
  </si>
  <si>
    <t>CUTIN_TEMP</t>
  </si>
  <si>
    <t>Vessel temperature at which to turn on the filter housing heater</t>
  </si>
  <si>
    <t>CUTIN_DB</t>
  </si>
  <si>
    <t>Deadband value for cutin temperature hysteresis</t>
  </si>
  <si>
    <t>CUTOUT_TIME</t>
  </si>
  <si>
    <t>Time to turn off filter housing heater once temperature reduces below cut-in temperature less deadband</t>
  </si>
  <si>
    <t>CIP_MX</t>
  </si>
  <si>
    <t>CIP_SY</t>
  </si>
  <si>
    <t>SIP</t>
  </si>
  <si>
    <t>CIP</t>
  </si>
  <si>
    <t xml:space="preserve">Manufacturing Vessel. </t>
  </si>
  <si>
    <t>Batch or cycle number</t>
  </si>
  <si>
    <t>Batch or cycle number.</t>
  </si>
  <si>
    <t>Batch No.: Lym999
Cycle No.: 999999</t>
  </si>
  <si>
    <t>Storage Vessel.</t>
  </si>
  <si>
    <t>Filling Line.</t>
  </si>
  <si>
    <t>Flow path is no longer setup.</t>
  </si>
  <si>
    <t>EM state verification could not be completed.</t>
  </si>
  <si>
    <t>Mx WFI Supply Valve</t>
  </si>
  <si>
    <t>Mx PW Supply Valve</t>
  </si>
  <si>
    <t>SETUP</t>
  </si>
  <si>
    <t>ISOLATE</t>
  </si>
  <si>
    <t>FLUSH</t>
  </si>
  <si>
    <t>CHARGE</t>
  </si>
  <si>
    <t>Sy WFI Supply Valve</t>
  </si>
  <si>
    <t>Sy PW Supply Valve</t>
  </si>
  <si>
    <t>COOL</t>
  </si>
  <si>
    <t>DRAIN</t>
  </si>
  <si>
    <t>PREEMPT</t>
  </si>
  <si>
    <t>Vessel Outlet Valve</t>
  </si>
  <si>
    <t>DISCHARGE</t>
  </si>
  <si>
    <t>MANWAY</t>
  </si>
  <si>
    <t>TARE</t>
  </si>
  <si>
    <t>FILTER</t>
  </si>
  <si>
    <t>FILL</t>
  </si>
  <si>
    <t>The EM shall charge PW or WFI to a predefined mass endpoint.</t>
  </si>
  <si>
    <t>The EM shall be able to be stopped at any time even if the timeout period has not yet expired.</t>
  </si>
  <si>
    <t>The EM shall not provide the option to the operator to run the agitator without a time out period having been set.</t>
  </si>
  <si>
    <t>The EM shall CIP filtration transfer line from manufacturing vessel to CIP Wash Drain tundish.</t>
  </si>
  <si>
    <t>The EM shall SIP filtration transfer line from manufacturing vessel.</t>
  </si>
  <si>
    <t>The EM shall post SIP CA pressurisation state where the terminal path valves are closed but other valves remain opened.</t>
  </si>
  <si>
    <t>The EM shall also make sterile filter outlet pressure available to other user and/or other users can also access the CMs for these devices</t>
  </si>
  <si>
    <t>The EM shall also make drain line SIP condensate temperature available to other user and/or other users can also access the CMs for these devices</t>
  </si>
  <si>
    <t>The EM shall indicate that the flowpath is setup correctly for the selected duty and shall provide an interlock flag for monitoring by other agents, such as the Unit.</t>
  </si>
  <si>
    <t>The EM shall be configured for the transfer path from manufacturing vessel to storage vessel via the heat exchanger and manufacturing filtration line. Both for product transfers as well as CIP and SIP.</t>
  </si>
  <si>
    <t>VACUUM</t>
  </si>
  <si>
    <t>MAKE</t>
  </si>
  <si>
    <t>EXn007</t>
  </si>
  <si>
    <t>The EM shall flush any of PW, PS(PW), WFI or PS(WFI) for a predefined time.</t>
  </si>
  <si>
    <t>The EM shall flush any of PW, PS(PW), WFI or PS(WFI) indefinitely until commanded to stop.</t>
  </si>
  <si>
    <t>M1 HP CA Supply Valve</t>
  </si>
  <si>
    <t>M1 LP CA Supply Valve</t>
  </si>
  <si>
    <t>S1 HP CA Supply Valve</t>
  </si>
  <si>
    <t>S1 LP CA Supply Valve</t>
  </si>
  <si>
    <t xml:space="preserve">This CM is for a normally closed, solenoid operated, pneumatic on/off valve with one digital output which commands the valve to open or close. </t>
  </si>
  <si>
    <t>The low and high alarm values shall be process recipe-based and shall be able to be changed based on the process recipe.</t>
  </si>
  <si>
    <t>b) Low low alarm</t>
  </si>
  <si>
    <t>Provision shall be made to be able to enable or disable the following alarms only:
a) Low alarm</t>
  </si>
  <si>
    <t>1. Manufacturing and Storage Vessels Bursting Disc</t>
  </si>
  <si>
    <t>2. Plant Emergency Stop</t>
  </si>
  <si>
    <t>b) High temperature.</t>
  </si>
  <si>
    <t>c) Low temperature.</t>
  </si>
  <si>
    <t>d) Low low temperature.</t>
  </si>
  <si>
    <t>Applies to all Manufacturing Vessels and Storage Vessels located in Solution Manufacturing System SMS1.</t>
  </si>
  <si>
    <t xml:space="preserve"> The vacuum pump motor is provided with a DOL starter with the following signals:
a) Run command output signal</t>
  </si>
  <si>
    <t>b) Motor overload trip input signal</t>
  </si>
  <si>
    <t>c) Motor running input signal</t>
  </si>
  <si>
    <r>
      <t xml:space="preserve">This CM is for PID-controlled cooling in the </t>
    </r>
    <r>
      <rPr>
        <sz val="11"/>
        <rFont val="Calibri"/>
        <family val="2"/>
        <scheme val="minor"/>
      </rPr>
      <t>heat exhanger</t>
    </r>
    <r>
      <rPr>
        <sz val="11"/>
        <color theme="1"/>
        <rFont val="Calibri"/>
        <family val="2"/>
        <scheme val="minor"/>
      </rPr>
      <t xml:space="preserve">. </t>
    </r>
  </si>
  <si>
    <t>CM is activated. Motor will run based on mass in vessel.
Refer STOPPED and RUNNING states below.</t>
  </si>
  <si>
    <t>The unit can run set up for vacuum and vacuum hold test.</t>
  </si>
  <si>
    <t>The unit can run CIP.</t>
  </si>
  <si>
    <t>The unit can run SIP.</t>
  </si>
  <si>
    <t>The unit can run manufacture.</t>
  </si>
  <si>
    <t>The unit can run cooling and filtration transfer to storage and/or direct to filling line.</t>
  </si>
  <si>
    <t>The unit can run Isolation of the vessel to protect against possible sources of contamination</t>
  </si>
  <si>
    <t>The unit can run vacuum and vacuum hold test.</t>
  </si>
  <si>
    <t>The unit can run receipt of cooled and filtered product from Manufacturing.</t>
  </si>
  <si>
    <t>The unit can run transfer to filling.</t>
  </si>
  <si>
    <t>Valve is physically closed.</t>
  </si>
  <si>
    <t>Valve is physically opened.</t>
  </si>
  <si>
    <t>DV1109</t>
  </si>
  <si>
    <t>DV1101</t>
  </si>
  <si>
    <t>DV1113</t>
  </si>
  <si>
    <t>DV1115</t>
  </si>
  <si>
    <t>BAV1101</t>
  </si>
  <si>
    <t>DV1103</t>
  </si>
  <si>
    <t>DV1105</t>
  </si>
  <si>
    <t>DV1121</t>
  </si>
  <si>
    <t>M1 Vent Filter AF1101 Drain valve</t>
  </si>
  <si>
    <t>ZSC1103</t>
  </si>
  <si>
    <t>ZSC1105</t>
  </si>
  <si>
    <t>ZSC1101</t>
  </si>
  <si>
    <t>XLC1101</t>
  </si>
  <si>
    <t>ZSC1107</t>
  </si>
  <si>
    <t>HE1101</t>
  </si>
  <si>
    <t>TI1101</t>
  </si>
  <si>
    <t>TI1103</t>
  </si>
  <si>
    <t>TI1105</t>
  </si>
  <si>
    <t>LC1101</t>
  </si>
  <si>
    <t>LC1103</t>
  </si>
  <si>
    <t>MI1101</t>
  </si>
  <si>
    <t>ST1101</t>
  </si>
  <si>
    <t>ST1103</t>
  </si>
  <si>
    <t>M1 CA Supply Line Drain Steam Trap</t>
  </si>
  <si>
    <t>DV3101</t>
  </si>
  <si>
    <t>DV3103</t>
  </si>
  <si>
    <t>DV3105</t>
  </si>
  <si>
    <t>DV3109</t>
  </si>
  <si>
    <t>DV3111</t>
  </si>
  <si>
    <t>S1 WFI Supply Valve</t>
  </si>
  <si>
    <t>DV3113</t>
  </si>
  <si>
    <t>S1 PW Supply Valve</t>
  </si>
  <si>
    <t>DV3115</t>
  </si>
  <si>
    <t>ZSC3101</t>
  </si>
  <si>
    <t>XLC3101</t>
  </si>
  <si>
    <t>ZSC3103</t>
  </si>
  <si>
    <t>ZSC3105</t>
  </si>
  <si>
    <t>ZSC3107</t>
  </si>
  <si>
    <t>HE3101</t>
  </si>
  <si>
    <t>TI3101</t>
  </si>
  <si>
    <t>TI3103</t>
  </si>
  <si>
    <t>S1 Vent Filter AF3101 Drain valve</t>
  </si>
  <si>
    <t>DV3121</t>
  </si>
  <si>
    <t>TI3105</t>
  </si>
  <si>
    <t>ST3103</t>
  </si>
  <si>
    <t>ST3105</t>
  </si>
  <si>
    <t>ST3101</t>
  </si>
  <si>
    <t>S1 CA Supply Line Drain Steam Trap</t>
  </si>
  <si>
    <t>DV3107</t>
  </si>
  <si>
    <t>DV1107</t>
  </si>
  <si>
    <t>AF1101</t>
  </si>
  <si>
    <t>AF3101</t>
  </si>
  <si>
    <t>XW1117</t>
  </si>
  <si>
    <t>XW1119</t>
  </si>
  <si>
    <t>DV1117</t>
  </si>
  <si>
    <t>DV1119</t>
  </si>
  <si>
    <t>DV1135</t>
  </si>
  <si>
    <t>DV1137</t>
  </si>
  <si>
    <t>ZSC1109</t>
  </si>
  <si>
    <t>XW3117</t>
  </si>
  <si>
    <t>XW3119</t>
  </si>
  <si>
    <t>DV3117</t>
  </si>
  <si>
    <t>DV3119</t>
  </si>
  <si>
    <t>ZSC3109</t>
  </si>
  <si>
    <t>DV3123</t>
  </si>
  <si>
    <t>DV3125</t>
  </si>
  <si>
    <t>DV3127</t>
  </si>
  <si>
    <t>TI3107</t>
  </si>
  <si>
    <t>S1 Drain temperature</t>
  </si>
  <si>
    <t>DV74105</t>
  </si>
  <si>
    <t>PB74101</t>
  </si>
  <si>
    <t>A170810-PR-SMS-PID-003</t>
  </si>
  <si>
    <t>DV1111</t>
  </si>
  <si>
    <t>M1 WFI and PS supply plus PW and PS supply</t>
  </si>
  <si>
    <t/>
  </si>
  <si>
    <t>EM Class</t>
  </si>
  <si>
    <t>ET1003</t>
  </si>
  <si>
    <t>Heat exchanger cooling only temperature controller</t>
  </si>
  <si>
    <t>M1 Cooling Water Inlet Bypass Hand Valve</t>
  </si>
  <si>
    <t>M1 PS Supply for WFI Loop</t>
  </si>
  <si>
    <t>M1 PS Supply for PW Loop</t>
  </si>
  <si>
    <t>M1 Spray Ball 1 Valve</t>
  </si>
  <si>
    <t>M1 Spray Ball 2 Valve</t>
  </si>
  <si>
    <t>M1 Vent Filter Temperature Indicator</t>
  </si>
  <si>
    <t>M1 Spray Ball 1</t>
  </si>
  <si>
    <t>M1 Spray Ball 2</t>
  </si>
  <si>
    <t>M1 Manway Close Indicator</t>
  </si>
  <si>
    <t>M1 WFI Supply Flowpath Indicator</t>
  </si>
  <si>
    <t>M1 PW Supply Flowpath Indicator</t>
  </si>
  <si>
    <t>M1 inlet line Flowpath Indicator</t>
  </si>
  <si>
    <t>S1 SIP Drain valve</t>
  </si>
  <si>
    <t>S1 CIP Drain valve</t>
  </si>
  <si>
    <t>S1 PS Supply for WFI Loop</t>
  </si>
  <si>
    <t>S1 PS Supply for PW Loop</t>
  </si>
  <si>
    <t>S1 Spray Ball 1 Valve</t>
  </si>
  <si>
    <t>S1 Spray Ball 2 Valve</t>
  </si>
  <si>
    <t>S1 Vent Filter Temperature Indicator</t>
  </si>
  <si>
    <t>S1 Vent Filter top outlet temperature</t>
  </si>
  <si>
    <t>S1 Spray Ball 1</t>
  </si>
  <si>
    <t>S1 Spray Ball 2</t>
  </si>
  <si>
    <t>S1 Manway Close Indicator</t>
  </si>
  <si>
    <t>S1 WFI Supply Flowpath Indicator</t>
  </si>
  <si>
    <t>S1 PW Supply Flowpath Indicator</t>
  </si>
  <si>
    <t>S1 Inlet line Flowpath Indicator</t>
  </si>
  <si>
    <t>S1 Outlet Line steam trap</t>
  </si>
  <si>
    <t>M1 Vent Filter top outlet temperature</t>
  </si>
  <si>
    <t>EMX5</t>
  </si>
  <si>
    <t>CIP &amp; SIP Drain</t>
  </si>
  <si>
    <t>Vessels manway, bursting disc, bottom outlet valve and temperature alarms and interlocks</t>
  </si>
  <si>
    <t>S1 WFI and PS supply plus PW and PS supply</t>
  </si>
  <si>
    <t>S1 Vessel CIP &amp; SIP Drain</t>
  </si>
  <si>
    <t>BFS Inlet Filling Line</t>
  </si>
  <si>
    <t>PG3101</t>
  </si>
  <si>
    <t>PG1101</t>
  </si>
  <si>
    <t>MFL1 Filter Press Inlet Hand Valve</t>
  </si>
  <si>
    <t>MFL1 Filter Press Outlet Hand Valve</t>
  </si>
  <si>
    <t>M1 Outline Line Steam Trap</t>
  </si>
  <si>
    <t>M1 Drain Temperature Indicator</t>
  </si>
  <si>
    <t>ZSC1111</t>
  </si>
  <si>
    <t>ZSC1113</t>
  </si>
  <si>
    <t>ZSC1115</t>
  </si>
  <si>
    <t>BFS1 F1 Inlet Supply Valve</t>
  </si>
  <si>
    <t>BFS1 Pause Push Button</t>
  </si>
  <si>
    <t>ZSC1117</t>
  </si>
  <si>
    <t>ZSC1119</t>
  </si>
  <si>
    <t>EX7402</t>
  </si>
  <si>
    <t>EC3001</t>
  </si>
  <si>
    <t>EC3002</t>
  </si>
  <si>
    <t>EV3008</t>
  </si>
  <si>
    <t>EV3004</t>
  </si>
  <si>
    <t>EG3005</t>
  </si>
  <si>
    <t>EX3006</t>
  </si>
  <si>
    <t>EX1006</t>
  </si>
  <si>
    <t>EX3007</t>
  </si>
  <si>
    <t>S1 M1/M2 to S1/FM1 Flowpath Indicator</t>
  </si>
  <si>
    <t>EV1008</t>
  </si>
  <si>
    <t>EA1010</t>
  </si>
  <si>
    <t>RD3101</t>
  </si>
  <si>
    <t>RD1101</t>
  </si>
  <si>
    <t>M1 Burst Disc</t>
  </si>
  <si>
    <t>S1 Burst Disc</t>
  </si>
  <si>
    <t>TI1111</t>
  </si>
  <si>
    <t>EX1011</t>
  </si>
  <si>
    <t>Mixing Vessels Vacuum System</t>
  </si>
  <si>
    <t>Storage Vessels Vacuum System</t>
  </si>
  <si>
    <t>M1 LP CA and HP CA supply, Vacuum and Vent</t>
  </si>
  <si>
    <t>M1 Vessel Agitator</t>
  </si>
  <si>
    <t>M1 Vessel Inlet Connection</t>
  </si>
  <si>
    <t>M1 CIP &amp; SIP Drain</t>
  </si>
  <si>
    <t>S1 LP CA and HP CA supply, Vacuum and Vent</t>
  </si>
  <si>
    <t>S1 Vessel Inlet Connection</t>
  </si>
  <si>
    <t>M1 filter integrity test compressed air supply valve</t>
  </si>
  <si>
    <t>Vacuum system</t>
  </si>
  <si>
    <t>EC1012</t>
  </si>
  <si>
    <t>EC3012</t>
  </si>
  <si>
    <t>CM is deactivated. Motor is stopped.</t>
  </si>
  <si>
    <t>Vessel mass is low. Motor is stopped.</t>
  </si>
  <si>
    <t>Vessel mass is above minimum. Motor is running.</t>
  </si>
  <si>
    <t>At least one of the interlock conditions are active. Motor is stopped.</t>
  </si>
  <si>
    <t>Signal is on. Manway cover is closed.</t>
  </si>
  <si>
    <t>Signal is off. Manway cover is open. Or wiring fault exists.</t>
  </si>
  <si>
    <t>Input signal is on. Flowpath device is in place</t>
  </si>
  <si>
    <t>Input signal is off. Flowpath device is not in place. Or wiring fault exists.</t>
  </si>
  <si>
    <t>The required state (REQ_STATE) does not match the actual state.</t>
  </si>
  <si>
    <t>Healthy state. Signal is ON.</t>
  </si>
  <si>
    <t>Alarm condition or loop has wiring fault. Signal is OFF.</t>
  </si>
  <si>
    <t>Valve is physically closed, OPND feedback is off, Closed feedback CLSD is on, travel timer TMR has expired</t>
  </si>
  <si>
    <t>Valve is physically open, OPND feedback is on, Closed feedback CLSD is off, travel timer TMR has expired</t>
  </si>
  <si>
    <t>This is a transitory state. Valve is moving between OPENED and CLOSED states, opened feedback OPND is off, closed feedback CLSD is off and travel timer has not yet expired.</t>
  </si>
  <si>
    <t>Invalid physical state of the valve where:
1. Valve is open. OPND feedback is off.
or
2. Valve is closed. CLSD feedback is off.</t>
  </si>
  <si>
    <t>Motor is stopped. RUNNG feedback is off.</t>
  </si>
  <si>
    <t>Motor is running. RUNNG feedback is on.</t>
  </si>
  <si>
    <t>This is a transitory state.
Motor state is moving to STARTING state, TMR not yet expired and RUNNG feedback not ON.
or
Motor state is moving to STOPPING state, TMR not yet expired and RUNNG feedback still ON.</t>
  </si>
  <si>
    <t>Valve CMND has been commanded to OPEN, travel timer is not expired</t>
  </si>
  <si>
    <t>Valve CMND has been commanded to CLOSE, travel timer is not expired</t>
  </si>
  <si>
    <t>T8</t>
  </si>
  <si>
    <t>Recovery from FAULT state to CLOSED state</t>
  </si>
  <si>
    <t>T9</t>
  </si>
  <si>
    <t>Recovery from FAULT state to OPENED state</t>
  </si>
  <si>
    <t>Valve CMND is commanded to OPEN. Intrument air supply to control valve is opened. Control valve opens according to position signal POSN it has received. In auto mode POSN is set by temperature controller TC1.</t>
  </si>
  <si>
    <t>Valve CMND is commanded to CLOSE. Intrument air supply to control valve is closed. Control valve closes according to position signal POSN it has received. In auto mode POSN is set by temperature controller TC1.</t>
  </si>
  <si>
    <t>Speed controller is on Fault status when all of the interlock conditions are cleared.</t>
  </si>
  <si>
    <t>Speed controller is enabled, at least one of the interlock conditions is active, motor command will be immediately set to OFF</t>
  </si>
  <si>
    <t>Speed controller is enabled, motor is stopped when motor CMND is set to START or Speed setpoint is set to PID Result.</t>
  </si>
  <si>
    <t>Speed controller is enabled, motor is running when motor CMND is set to STOP or Speed setpoint to inverter is set to zero.</t>
  </si>
  <si>
    <t>Manway is manually closed by operator. Or wiring fault is resolved.</t>
  </si>
  <si>
    <t>Manway is manually opened by operator.</t>
  </si>
  <si>
    <t>(REQ_STATE) is IN and the input signal is ON</t>
  </si>
  <si>
    <t>(REQ_STATE) is OUT and the input signal is ON</t>
  </si>
  <si>
    <t>(REQ_STATE) is IN and the input signal is OFF</t>
  </si>
  <si>
    <t>(REQ_STATE) is OUT and the input signal is OFF</t>
  </si>
  <si>
    <t xml:space="preserve">Valve CMND has been commanded to close. Opened feedback OPND is on. Travel timer TMR has expired
OR
Valve CMND has been commanded to open. Closed feedback CLSD is on. Travel timer TMR has expired </t>
  </si>
  <si>
    <t>Heating element is switched to OFF</t>
  </si>
  <si>
    <t>Motor is STOPPED when CMND is commanded to START</t>
  </si>
  <si>
    <t>Motor is RUNNING when CMND is commanded to STOP</t>
  </si>
  <si>
    <t>Motor CMND has been commanded to start, TMR is not expired</t>
  </si>
  <si>
    <t>Motor CMND has been commanded to stop, TMR is not expired</t>
  </si>
  <si>
    <t>Motor is STOPPED and RUNNG feedback turns on.</t>
  </si>
  <si>
    <t>Motor is RUNNING and RUNNG feedback turns off.</t>
  </si>
  <si>
    <t>Motor CMND has been commanded to START and TMR expired and RUNNG feedback not ON
OR
Motor CMND has been commanded to STOP and TMR expired and RUNNG feedback still ON
OR
Motor OVLND is on.</t>
  </si>
  <si>
    <t>Recovery from FAULT state to STOPPED state</t>
  </si>
  <si>
    <t>MSClassID</t>
  </si>
  <si>
    <t>P&amp;ID</t>
  </si>
  <si>
    <t>Serial Number</t>
  </si>
  <si>
    <t>DEL</t>
  </si>
  <si>
    <t>S1 vessel mounted equipment and valves</t>
  </si>
  <si>
    <t>LINK TO DATASHEET</t>
  </si>
  <si>
    <t>trace heater: 240 V (50 hz)/ AB05/AB02 code 2 cartridge</t>
  </si>
  <si>
    <t>10….36  VDC</t>
  </si>
  <si>
    <t>IP68; IP 69K; M18 connector</t>
  </si>
  <si>
    <t>Sight Glass Vessel Luminare - w Light fitting</t>
  </si>
  <si>
    <t>Corrosion &amp; Alteration resistant</t>
  </si>
  <si>
    <t>24 VDC/VAC 100 Watt</t>
  </si>
  <si>
    <t>Motor:  0.75 4P kW 440V 50Hz, suitable for running with inverter</t>
  </si>
  <si>
    <t>4 - 20 mA output/supply voltage 11.5 - 45 VDC</t>
  </si>
  <si>
    <t>360 degree spray pattern</t>
  </si>
  <si>
    <t>IP68; IP 69K; M12 connector</t>
  </si>
  <si>
    <t>6AV2144-8UC10-0AA0</t>
  </si>
  <si>
    <t>SIMATIC HMI TP1900 COMFORT INOX STAINLESS STEEL
FRONT, MEMBRANE COVERING DISPLAY, PROTECTION CLASS
FRONT IP66K, 19" WIDESCREEN-TFT-DISPLAY, PROFINET
INTERFACE, MPI/PROFIBUS DP INTERFACE, 24 MB USER
MEMORY, WINDOWS CE 6.0, CONFIGURABLE FROM WINCC
COMFORT V11 SP2</t>
  </si>
  <si>
    <t>24 VDC, 32 W, X86 processor, 2 port industrial ethernet interfaces, 2 usb port (usb 2.0)/1 usb mini B (5 pole), profinet/profinet IO/EtherNetIP/IRT/MRP/profibus/MPI/TCPIP/DHCP/SNMP/DCP/LLDP (protocols), HTTP/HTTPS/HTML/XML/CSS/JavaScript (WEB characteristics), upt 128 MB MMC and up to 2 GB SD card</t>
  </si>
  <si>
    <t>INOX stainless steel front</t>
  </si>
  <si>
    <t>Print: Up to 30 ppm black &amp; Up to 30 ppm colour; Up to 600 x 600 dpi; Up to
75,000 pages duty cycle; 384 MB; 1 embedded HP Jetdirect 10/100/1000 Base-T
Ethernet, 1 USB-B Plug and Play; 515 MHz processor speed; Duplex</t>
  </si>
  <si>
    <t>6 bar Dried compressed air of quality class 5 to DIN ISO 8573-1 lubricated or unlubricated, Max operating pressure 10 bar and maximum control pressure 8 bar</t>
  </si>
  <si>
    <t xml:space="preserve">24 VDC +/- 25%, 8A power supply per supply contact, 2.5 A max current loading of the valve voltage, max switching frequency 10 Hz, 50% Max pulse ratio at 10 Hz, safety class 3, IP 54 </t>
  </si>
  <si>
    <t>Profinet</t>
  </si>
  <si>
    <t>All aluminium alloys used contain less than 7.5 % magnesium (Mg) by mass housing</t>
  </si>
  <si>
    <t>In cabinet, complete with all required components for the purpose</t>
  </si>
  <si>
    <t>Elastomer, NBR seals</t>
  </si>
  <si>
    <t>Temperature Transmitter with Hygienic Thermowell</t>
  </si>
  <si>
    <t>Pt 100 sensing element with class A 
accuracy (DIN EN 60751)</t>
  </si>
  <si>
    <t>SS 316L/1.4435</t>
  </si>
  <si>
    <t>mFILT</t>
  </si>
  <si>
    <t>mPROX</t>
  </si>
  <si>
    <t>mSG</t>
  </si>
  <si>
    <t>mAGT</t>
  </si>
  <si>
    <t>mPG</t>
  </si>
  <si>
    <t>mTI</t>
  </si>
  <si>
    <t>mT</t>
  </si>
  <si>
    <t>mTT</t>
  </si>
  <si>
    <t>mRD</t>
  </si>
  <si>
    <t>mDV</t>
  </si>
  <si>
    <t>mPT</t>
  </si>
  <si>
    <t>mCV</t>
  </si>
  <si>
    <t>mST</t>
  </si>
  <si>
    <t>mSB</t>
  </si>
  <si>
    <t>mDV2</t>
  </si>
  <si>
    <t>mDV3</t>
  </si>
  <si>
    <t>mPROX1</t>
  </si>
  <si>
    <t>mLC1</t>
  </si>
  <si>
    <t>mHMI</t>
  </si>
  <si>
    <t>mPC</t>
  </si>
  <si>
    <t>mPRT</t>
  </si>
  <si>
    <t>mUPS</t>
  </si>
  <si>
    <t>mSOL</t>
  </si>
  <si>
    <t>mTT1</t>
  </si>
  <si>
    <t>mVP</t>
  </si>
  <si>
    <t>mCOUP</t>
  </si>
  <si>
    <t>MSClass</t>
  </si>
  <si>
    <t>M1 Agitator</t>
  </si>
  <si>
    <t>AG1101</t>
  </si>
  <si>
    <t>ST1107</t>
  </si>
  <si>
    <t xml:space="preserve">Proposed by Vessel Manufacturer </t>
  </si>
  <si>
    <t>https://portal.endress.com/wa001/sap(bD1lbiZjPTIwMA==)/bc/bsp/euh/dla/extern/detail.htm?no_heading=x&amp;xmaster=x&amp;xdesign=x&amp;language=en&amp;key=DLA000000000000005000498675301000</t>
  </si>
  <si>
    <t>VFD to have profinet connectibility</t>
  </si>
  <si>
    <t>mDV1</t>
  </si>
  <si>
    <t>Make</t>
  </si>
  <si>
    <t>Size</t>
  </si>
  <si>
    <t>1-1/2"</t>
  </si>
  <si>
    <t>1/2"</t>
  </si>
  <si>
    <t>to match selected sight glass</t>
  </si>
  <si>
    <t>M12x1 or M18x1</t>
  </si>
  <si>
    <t>M12x1</t>
  </si>
  <si>
    <t>PDI</t>
  </si>
  <si>
    <t>PDO</t>
  </si>
  <si>
    <t>PAI</t>
  </si>
  <si>
    <t>PAO</t>
  </si>
  <si>
    <t>Shut off 180 valve for 1½in</t>
  </si>
  <si>
    <t>Remarks</t>
  </si>
  <si>
    <t>Divert valve for 2in</t>
  </si>
  <si>
    <t>Position indicator for NA51, w. output signal</t>
  </si>
  <si>
    <t>mDV4</t>
  </si>
  <si>
    <t>mDV5</t>
  </si>
  <si>
    <t>mDV6</t>
  </si>
  <si>
    <t>ASME</t>
  </si>
  <si>
    <t>Press. 3 bar, Temp 160 degC</t>
  </si>
  <si>
    <t>Ra ≤ 0.5 uM</t>
  </si>
  <si>
    <t>Millipore</t>
  </si>
  <si>
    <t>BAV1153</t>
  </si>
  <si>
    <t>BAV1151</t>
  </si>
  <si>
    <t>BAV1145</t>
  </si>
  <si>
    <t>BAV1143</t>
  </si>
  <si>
    <t>A170810-PR-SMS-PID-001</t>
  </si>
  <si>
    <t>A170810-PR-SMS-PID-002</t>
  </si>
  <si>
    <t>BAV1141</t>
  </si>
  <si>
    <t>BAV3139</t>
  </si>
  <si>
    <t>BAV3141</t>
  </si>
  <si>
    <t>BAV3143</t>
  </si>
  <si>
    <t>BAV3145</t>
  </si>
  <si>
    <t>DV3129</t>
  </si>
  <si>
    <t>GV1165</t>
  </si>
  <si>
    <t>TCV1157</t>
  </si>
  <si>
    <t>3/4"</t>
  </si>
  <si>
    <t>BAV1149</t>
  </si>
  <si>
    <t>BAV1147</t>
  </si>
  <si>
    <t>A170810-PR-SMS-PID-004</t>
  </si>
  <si>
    <t>Eaton</t>
  </si>
  <si>
    <t>http://www.vpcsolucionesindustriales.com.co/images/CatalogoEATON.pdf</t>
  </si>
  <si>
    <t>Siemens</t>
  </si>
  <si>
    <t>https://mall.industry.siemens.com/mall/en/WW/Catalog/Product/6AV2144-8UC10-0AA0</t>
  </si>
  <si>
    <t>HP</t>
  </si>
  <si>
    <t>http://www.hp.com/ctg/Manual/c01549447.pdf</t>
  </si>
  <si>
    <t>ifm electronic gmbh</t>
  </si>
  <si>
    <t>https://www.ifm.com/gb/en/product/IFT200</t>
  </si>
  <si>
    <t>http://www.printerworks.com/DataSheets/CP3525datasheet.pdf</t>
  </si>
  <si>
    <t>Endress+Hauser</t>
  </si>
  <si>
    <t>Max Muller AG</t>
  </si>
  <si>
    <t>Festo</t>
  </si>
  <si>
    <t>https://www.festo.com/net/et_ee/SupportPortal/default.aspx?q=530411</t>
  </si>
  <si>
    <t>Spirax Sarco</t>
  </si>
  <si>
    <t>http://endress.org.ua/pdf/MTR44.pdf</t>
  </si>
  <si>
    <t>APC by Schneider Electric</t>
  </si>
  <si>
    <t>Meca INOX</t>
  </si>
  <si>
    <t>http://www.meca-inox.com/site2016/wp-content/themes/glissando/downloads/catalogue%20V15%20FR-GB%202015_link.pdf</t>
  </si>
  <si>
    <t>Pneumanitically Actuated Valve with Open &amp; Closed feed back</t>
  </si>
  <si>
    <t>Manually Operated with no feed back</t>
  </si>
  <si>
    <t>Press. 5 bar, Temp 60 degC</t>
  </si>
  <si>
    <t>SMFL</t>
  </si>
  <si>
    <t>ES74100</t>
  </si>
  <si>
    <t>ES1100</t>
  </si>
  <si>
    <t>ES3100</t>
  </si>
  <si>
    <t>ES1101</t>
  </si>
  <si>
    <t>EMS1</t>
  </si>
  <si>
    <t>ReqOrder</t>
  </si>
  <si>
    <t>ReqRef</t>
  </si>
  <si>
    <t>Level</t>
  </si>
  <si>
    <t>CM</t>
  </si>
  <si>
    <t>EMC5</t>
  </si>
  <si>
    <t>Applies to the filling inlet line to the BFS machine.</t>
  </si>
  <si>
    <t>UN</t>
  </si>
  <si>
    <t>PV from transfer line temperature probe</t>
  </si>
  <si>
    <t>Emergency Stop</t>
  </si>
  <si>
    <t>EM State does not follow Command time-out</t>
  </si>
  <si>
    <t>NA</t>
  </si>
  <si>
    <t>MIX</t>
  </si>
  <si>
    <t>SIP_PULSE</t>
  </si>
  <si>
    <t>ParentID</t>
  </si>
  <si>
    <t>Instance</t>
  </si>
  <si>
    <t>PC</t>
  </si>
  <si>
    <t>RM</t>
  </si>
  <si>
    <t>Parent</t>
  </si>
  <si>
    <t>Effect Description</t>
  </si>
  <si>
    <r>
      <t>Test Method:</t>
    </r>
    <r>
      <rPr>
        <sz val="8"/>
        <rFont val="Arial"/>
        <family val="2"/>
      </rPr>
      <t xml:space="preserve">
Interlocks have already been verified as part of Software Module Testing. This document may be used during OQ execution to perform testing of interlocks as they are encounted.
To record a result, highlight each interlock box with a red border when an interlock is encountered.</t>
    </r>
  </si>
  <si>
    <t>X = Critical Interlock
M = Non-critical interlock which can be manually overridden</t>
  </si>
  <si>
    <t>Action</t>
  </si>
  <si>
    <t>Close</t>
  </si>
  <si>
    <t>Open</t>
  </si>
  <si>
    <t>Function</t>
  </si>
  <si>
    <t>Cause Description</t>
  </si>
  <si>
    <t>No</t>
  </si>
  <si>
    <t>X</t>
  </si>
  <si>
    <t>Min Mass</t>
  </si>
  <si>
    <t>S1 Vessel Pressure</t>
  </si>
  <si>
    <t>AND</t>
  </si>
  <si>
    <t>AND (</t>
  </si>
  <si>
    <t>OR</t>
  </si>
  <si>
    <t>OR)</t>
  </si>
  <si>
    <t>mESTOP</t>
  </si>
  <si>
    <t>Room</t>
  </si>
  <si>
    <t>Initial Design</t>
  </si>
  <si>
    <t>David Paspa</t>
  </si>
  <si>
    <t>Added something</t>
  </si>
  <si>
    <t>ChangeNumber</t>
  </si>
  <si>
    <t>ChangedDate</t>
  </si>
  <si>
    <t>ChangedBy</t>
  </si>
  <si>
    <t>Ver</t>
  </si>
  <si>
    <t>GParent</t>
  </si>
  <si>
    <t>GParentID</t>
  </si>
  <si>
    <t>GGParent</t>
  </si>
  <si>
    <t>GGParentID</t>
  </si>
  <si>
    <t>GGGParent</t>
  </si>
  <si>
    <t>GGGParentID</t>
  </si>
  <si>
    <t>ParentClass</t>
  </si>
  <si>
    <t>SMFL1 Filtration Line Steam Trap</t>
  </si>
  <si>
    <t>ST1105</t>
  </si>
  <si>
    <t>Shutoff valve for 1 inch pipe, triclamp, normally-open stainless steel actuator</t>
  </si>
  <si>
    <t>Shutoff valve for 1 inch pipe, triclamp, normally-closed plastic actuator</t>
  </si>
  <si>
    <t>Shutoff valve for 1.5 inch pipe, triclamp, normally-closed plastic actuator</t>
  </si>
  <si>
    <t>Tank outlet valve for 2 inch, buttweld, normally-closed plastic actuator</t>
  </si>
  <si>
    <t>http://www.merckmillipore.com/SG/en/Products/8VKb.qB.qhAAAAFBLR8e15j1,nav</t>
  </si>
  <si>
    <t>Buttweld</t>
  </si>
  <si>
    <t>IDEC</t>
  </si>
  <si>
    <t>HW1B-X401R</t>
  </si>
  <si>
    <t>http://eu.idec.com/en/download/download.aspx?download=EP14301EstopHW2</t>
  </si>
  <si>
    <t>Press button to activate EStop. The button is released by turning the key clockwise</t>
  </si>
  <si>
    <t>BAV1139</t>
  </si>
  <si>
    <t>M1 CIP Drain Valve</t>
  </si>
  <si>
    <t>M1 SIP Condensate Drain Valve</t>
  </si>
  <si>
    <t>TI1107</t>
  </si>
  <si>
    <t>SMFL1 Filtration Line SIP Condenste Drain Valve</t>
  </si>
  <si>
    <t>SMFL1 Filtration Line CIP Drain Valve</t>
  </si>
  <si>
    <t>SMFL1 Drain Temperature Indicator</t>
  </si>
  <si>
    <t>SMFL1 Filtration Line filter outlet drain valve</t>
  </si>
  <si>
    <t>SMFL1 Filtration Line filter outlet valve</t>
  </si>
  <si>
    <t>DV1171</t>
  </si>
  <si>
    <t>DV1173</t>
  </si>
  <si>
    <t>MMFL1 Inline Heat Exchanger inlet valve</t>
  </si>
  <si>
    <t>MMFL1 Filtration Line filter inlet drain valve</t>
  </si>
  <si>
    <t>SMFL1 Filtration Line outlet Flowpath Indicator</t>
  </si>
  <si>
    <t>SMFL1 Filtration Outlet CIP &amp; SIP Flowpath Indicator</t>
  </si>
  <si>
    <t>MMFL1 Filtration Inlet Flowpath Indicator</t>
  </si>
  <si>
    <t>MMFL1 Filtration Inlet CIP &amp; SIP Flowpath Indicator</t>
  </si>
  <si>
    <t>EX1014</t>
  </si>
  <si>
    <t>SMFL1 filtration transfer line</t>
  </si>
  <si>
    <t>MMFL1 filtration transfer line</t>
  </si>
  <si>
    <t>BAV1167</t>
  </si>
  <si>
    <t>BAV1169</t>
  </si>
  <si>
    <t xml:space="preserve">TP1900 Comfort INOX Touch Screen HMI </t>
  </si>
  <si>
    <t>M1 Emergency Stop</t>
  </si>
  <si>
    <t>S1 Emergency Stop</t>
  </si>
  <si>
    <t>BFS1 Emergency Stop</t>
  </si>
  <si>
    <t>M1 Emergency Stop mounted on M1/M2 Shared HMI</t>
  </si>
  <si>
    <t>Ball Valve 1/2" (actuated)</t>
  </si>
  <si>
    <t>Ball Valve 1" (manual)</t>
  </si>
  <si>
    <t>Ball Valve 1-1/2" (actuated)</t>
  </si>
  <si>
    <t>Ball Valve 2"  (actuated)</t>
  </si>
  <si>
    <t>mBV6</t>
  </si>
  <si>
    <t>mBV7</t>
  </si>
  <si>
    <t>mGV</t>
  </si>
  <si>
    <t>mDV14</t>
  </si>
  <si>
    <t>Ball Valve 1/2" (manual)</t>
  </si>
  <si>
    <t>Push Button</t>
  </si>
  <si>
    <t>https://uk.rs-online.com/web/p/push-button-complete-units/6096338/?origin=PSF_421270|alt</t>
  </si>
  <si>
    <t>Schneider</t>
  </si>
  <si>
    <t>XB5 Illuminated White Push Button NO/NC Spring Return</t>
  </si>
  <si>
    <t xml:space="preserve">1NO + 1NC </t>
  </si>
  <si>
    <t>24 V  AC/DC</t>
  </si>
  <si>
    <t>Panel Mount</t>
  </si>
  <si>
    <t>Integral LED/IP67/circular head</t>
  </si>
  <si>
    <t>mPB</t>
  </si>
  <si>
    <t>Press. 5 bar, Temp 160 degC</t>
  </si>
  <si>
    <t>Blanketing and charging air to vessel</t>
  </si>
  <si>
    <t>4"</t>
  </si>
  <si>
    <t>Flange</t>
  </si>
  <si>
    <t>1"</t>
  </si>
  <si>
    <t>2"</t>
  </si>
  <si>
    <t>1.5"</t>
  </si>
  <si>
    <t>EMX6</t>
  </si>
  <si>
    <t>Manufacturing vessel filtration line MMFLx</t>
  </si>
  <si>
    <t>WFI/PW Setup for Manufacturing Vessel</t>
  </si>
  <si>
    <t>Disconnect WFI/PW to Manufacturing Vessel</t>
  </si>
  <si>
    <t>Preset weight charging to Manufacturing Vessel</t>
  </si>
  <si>
    <t>Timed Filling of PW/WFI to Manufacturing Vessel</t>
  </si>
  <si>
    <t>WFI/PW Setup for Storage Vessel</t>
  </si>
  <si>
    <t>Disconnect WFI/PW to Storage Vessel</t>
  </si>
  <si>
    <t>Timed Filling of PW/WFI to Storage Vessel</t>
  </si>
  <si>
    <t>Opened Selected Valve (Vent, LPCA, HPCA, Vacuum, Drain)</t>
  </si>
  <si>
    <t>Cooling of Product in Heat Exchanger</t>
  </si>
  <si>
    <t>Draining of Heat Exchanger Jacket</t>
  </si>
  <si>
    <t>Preemptive cooling of Heat Exchanger</t>
  </si>
  <si>
    <t>Tank outlet Discharge</t>
  </si>
  <si>
    <t>Vessel Manway Opening</t>
  </si>
  <si>
    <t>Mixing of Manufacturing Vessel</t>
  </si>
  <si>
    <t>Gas Filtration for Vessel</t>
  </si>
  <si>
    <t xml:space="preserve">SIP of Gas Filter </t>
  </si>
  <si>
    <t>Setup of MMFLx for Filtration Operation</t>
  </si>
  <si>
    <t>Setup of CIPSIP for  MMFLx</t>
  </si>
  <si>
    <t>SIP Operation for MMFLx</t>
  </si>
  <si>
    <t>CIP_Mx Operation for MMFLx</t>
  </si>
  <si>
    <t>CIP_MMFLx Operation for MMFLx</t>
  </si>
  <si>
    <t>CIP Operation for Drain</t>
  </si>
  <si>
    <t>SIP Operation for Drain</t>
  </si>
  <si>
    <t>Filtration Setup for SMFLx</t>
  </si>
  <si>
    <t>Filtration Operation of MMFLx</t>
  </si>
  <si>
    <t>Setup of CIPSIP for SMFLx</t>
  </si>
  <si>
    <t>Filtration Operation of SMFLx</t>
  </si>
  <si>
    <t>CIP Operation for SMFLx</t>
  </si>
  <si>
    <t>SIP Operation of SMFLx</t>
  </si>
  <si>
    <t>Measure the mass of Manufacturing Vessel</t>
  </si>
  <si>
    <t>Tare mass measurement of Manufacturing Vessel</t>
  </si>
  <si>
    <t xml:space="preserve">Setup of Mx </t>
  </si>
  <si>
    <t>Setup of Sy</t>
  </si>
  <si>
    <t>Make Operation of Mx</t>
  </si>
  <si>
    <t>CIPSIP Setup of MMFLx</t>
  </si>
  <si>
    <t>CIP of Sy</t>
  </si>
  <si>
    <t>Filtration from Mx to Sy</t>
  </si>
  <si>
    <t>Filling Operation from Sy to FLz</t>
  </si>
  <si>
    <t>Filling Operation from Mx to FLz</t>
  </si>
  <si>
    <t>Pneumatic Hose Size</t>
  </si>
  <si>
    <t>6 mm</t>
  </si>
  <si>
    <t>PV from Drain line temperature probe</t>
  </si>
  <si>
    <t>FILT10</t>
  </si>
  <si>
    <t>FILT11</t>
  </si>
  <si>
    <t>MMFL1 Filter Press</t>
  </si>
  <si>
    <t>FILT12</t>
  </si>
  <si>
    <t>SMFL1 Pre Filter</t>
  </si>
  <si>
    <t>FILT13</t>
  </si>
  <si>
    <t>SMFL1 Sterile Filter</t>
  </si>
  <si>
    <t>FILT14</t>
  </si>
  <si>
    <t>FILT30</t>
  </si>
  <si>
    <t>FILT31</t>
  </si>
  <si>
    <t>PV from SIP temperature CM</t>
  </si>
  <si>
    <t>PV from filter temperature CM</t>
  </si>
  <si>
    <t>Motor is stopped. RUNNG feedback is on.
Or
Motor is running. RUNNG feedback is off.
Or
Motor General Fault Feedback is On.</t>
  </si>
  <si>
    <t>VP1000</t>
  </si>
  <si>
    <t>VP3000</t>
  </si>
  <si>
    <t>MASS_THROTTLE</t>
  </si>
  <si>
    <t>Mass nearing the end of Transfer</t>
  </si>
  <si>
    <t>Motor Running / Stopped</t>
  </si>
  <si>
    <t>RUN</t>
  </si>
  <si>
    <t>General Fault</t>
  </si>
  <si>
    <t>childAlias</t>
  </si>
  <si>
    <t>childClassID</t>
  </si>
  <si>
    <t>AGn101</t>
  </si>
  <si>
    <t>Mx Agitator</t>
  </si>
  <si>
    <t>BAVn139</t>
  </si>
  <si>
    <t>DVn101</t>
  </si>
  <si>
    <t>DVn103</t>
  </si>
  <si>
    <t>DVn105</t>
  </si>
  <si>
    <t>DVn107</t>
  </si>
  <si>
    <t>DVn109</t>
  </si>
  <si>
    <t>Mx PS Supply for WFI Loop</t>
  </si>
  <si>
    <t>DVn111</t>
  </si>
  <si>
    <t>DVn113</t>
  </si>
  <si>
    <t>DVn115</t>
  </si>
  <si>
    <t>Mx PS Supply for PW Loop</t>
  </si>
  <si>
    <t>ZSCn103</t>
  </si>
  <si>
    <t>Mx WFI Supply Flowpath Indicator</t>
  </si>
  <si>
    <t>ZSCn105</t>
  </si>
  <si>
    <t>Mx PW Supply Flowpath Indicator</t>
  </si>
  <si>
    <t>ZSCn107</t>
  </si>
  <si>
    <t>Mx inlet line Flowpath Indicator</t>
  </si>
  <si>
    <t>Sy PS Supply for WFI Loop</t>
  </si>
  <si>
    <t>Sy PS Supply for PW Loop</t>
  </si>
  <si>
    <t>Sy WFI Supply Flowpath Indicator</t>
  </si>
  <si>
    <t>Sy PW Supply Flowpath Indicator</t>
  </si>
  <si>
    <t>Sy Inlet line Flowpath Indicator</t>
  </si>
  <si>
    <t>AI signal out of range and does not measure between 4mA (0% of scale) and 20mA (full scale) or if it goes open circuit (such as a broken wire) then bad Data Quality (DQ) shall be indicated.</t>
  </si>
  <si>
    <t>Healthy state.</t>
  </si>
  <si>
    <t>Temperature control is turned off.</t>
  </si>
  <si>
    <t>keyName</t>
  </si>
  <si>
    <t>keyValue</t>
  </si>
  <si>
    <t>FS</t>
  </si>
  <si>
    <t>ZL</t>
  </si>
  <si>
    <t>IO</t>
  </si>
  <si>
    <t>Physical</t>
  </si>
  <si>
    <t>PRESSURE</t>
  </si>
  <si>
    <t>VALVE</t>
  </si>
  <si>
    <t>Yes</t>
  </si>
  <si>
    <t>FILL_MX</t>
  </si>
  <si>
    <t>FILL_SY</t>
  </si>
  <si>
    <t>CIP_MMFLX</t>
  </si>
  <si>
    <t>childKey</t>
  </si>
  <si>
    <t>Mx Vacuum Pump</t>
  </si>
  <si>
    <t>Sy Vacuum Pump</t>
  </si>
  <si>
    <t>VPn000</t>
  </si>
  <si>
    <t>BAVn141</t>
  </si>
  <si>
    <t>HEn101</t>
  </si>
  <si>
    <t>TIn101</t>
  </si>
  <si>
    <t>TIn103</t>
  </si>
  <si>
    <t>Mx Vent Filter AF1101 Drain valve</t>
  </si>
  <si>
    <t>Mx Electric Heating Element</t>
  </si>
  <si>
    <t>Mx Vent Filter Temperature Indicator</t>
  </si>
  <si>
    <t>Mx Vent Filter top outlet temperature</t>
  </si>
  <si>
    <t>MIn101</t>
  </si>
  <si>
    <t>Mx Mass Indicator</t>
  </si>
  <si>
    <t>BAVn167</t>
  </si>
  <si>
    <t>BAVn169</t>
  </si>
  <si>
    <t>TCVn157</t>
  </si>
  <si>
    <t>Mx Cooling Water Supply Valve</t>
  </si>
  <si>
    <t>Mx Cooling Water Return Valve</t>
  </si>
  <si>
    <t>MMFLx Cooling Water Supply Drain Valve</t>
  </si>
  <si>
    <t>MMFLx Cooling Water Return Drain Valve</t>
  </si>
  <si>
    <t>Mx cooling water supply valve</t>
  </si>
  <si>
    <t>DVn121</t>
  </si>
  <si>
    <t>RDn101</t>
  </si>
  <si>
    <t>TIn105</t>
  </si>
  <si>
    <t>ZSCn101</t>
  </si>
  <si>
    <t>DVn117</t>
  </si>
  <si>
    <t>DVn119</t>
  </si>
  <si>
    <t>Vessel Spray Ball 1 Valve</t>
  </si>
  <si>
    <t>Vessel Spray Ball 2 Valve</t>
  </si>
  <si>
    <t>Vessel Burst Disc</t>
  </si>
  <si>
    <t>Vessel Temperature Indicator</t>
  </si>
  <si>
    <t>DVn171</t>
  </si>
  <si>
    <t>DVn173</t>
  </si>
  <si>
    <t>ZSCn113</t>
  </si>
  <si>
    <t>ZSCn115</t>
  </si>
  <si>
    <t>MMFLx Filtration Line filter inlet drain valve</t>
  </si>
  <si>
    <t>MMFLx Inline Heat Exchanger inlet valve</t>
  </si>
  <si>
    <t>MMFLx Filtration Inlet Flowpath Indicator</t>
  </si>
  <si>
    <t>MMFLx Filtration Inlet CIP &amp; SIP Flowpath Indicator</t>
  </si>
  <si>
    <t>DVn123</t>
  </si>
  <si>
    <t>DVn125</t>
  </si>
  <si>
    <t>DVn127</t>
  </si>
  <si>
    <t>DVn129</t>
  </si>
  <si>
    <t>ZSCn109</t>
  </si>
  <si>
    <t>PBn4101</t>
  </si>
  <si>
    <t>BFSz Pause Push Button</t>
  </si>
  <si>
    <t>DVn135</t>
  </si>
  <si>
    <t>DVn137</t>
  </si>
  <si>
    <t>ZSCn111</t>
  </si>
  <si>
    <t>ZSCn117</t>
  </si>
  <si>
    <t>SMFLy Filtration Line filter outlet drain valve</t>
  </si>
  <si>
    <t>SMFLy Filtration Line filter outlet valve</t>
  </si>
  <si>
    <t>ETn003</t>
  </si>
  <si>
    <t>EXn014</t>
  </si>
  <si>
    <t>Mx Vessel Agitator</t>
  </si>
  <si>
    <t>Mx LP CA and HP CA supply, Vacuum and Vent</t>
  </si>
  <si>
    <t>Mx WFI and PS supply plus PW and PS supply</t>
  </si>
  <si>
    <t>Mx gas filter heating, drain valve and temperature indicator</t>
  </si>
  <si>
    <t>Mx load cell</t>
  </si>
  <si>
    <t>Mx Vessel Inlet Connection</t>
  </si>
  <si>
    <t>Mx CIP &amp; SIP Drain</t>
  </si>
  <si>
    <t>Mx Emergency Stop</t>
  </si>
  <si>
    <t>EXn011</t>
  </si>
  <si>
    <t>ECn001</t>
  </si>
  <si>
    <t>ECn002</t>
  </si>
  <si>
    <t>ECn012</t>
  </si>
  <si>
    <t>Sy LP CA and HP CA supply, Vacuum and Vent</t>
  </si>
  <si>
    <t>Sy WFI and PS supply plus PW and PS supply</t>
  </si>
  <si>
    <t>Sy gas filter heating, drain valve and temperature indicator</t>
  </si>
  <si>
    <t>Sy vessel mounted equipment and valves</t>
  </si>
  <si>
    <t>Sy Vessel Inlet Connection</t>
  </si>
  <si>
    <t>Sy Vessel CIP &amp; SIP Drain</t>
  </si>
  <si>
    <t>Sy Emergency Stop</t>
  </si>
  <si>
    <t>PCSTOR</t>
  </si>
  <si>
    <t>PCSMS</t>
  </si>
  <si>
    <t>Solution Manufacturing System Process Cell</t>
  </si>
  <si>
    <t>M1, M2</t>
  </si>
  <si>
    <t>BFS1, BFS2</t>
  </si>
  <si>
    <t>VESSEL</t>
  </si>
  <si>
    <t>BATCHNO</t>
  </si>
  <si>
    <t>FILL_LINE</t>
  </si>
  <si>
    <t>Y</t>
  </si>
  <si>
    <t>Isolate flowplate transfer path</t>
  </si>
  <si>
    <t>Applies to all digital input alarms throughout the Solution Manufacturing and Filling Systems.
This CM is similar to the manway closed indication ZSC1 except this CM does not provide for alarm cutout and has different state names.</t>
  </si>
  <si>
    <t>This CM shall be used for the following types of field devices:</t>
  </si>
  <si>
    <t>3. Instrument Air Pressure Switch</t>
  </si>
  <si>
    <t>Recovery from ALARM state to healthy state when DI signal comes on.</t>
  </si>
  <si>
    <t>DO signal goes off.</t>
  </si>
  <si>
    <t>hours</t>
  </si>
  <si>
    <t>mins</t>
  </si>
  <si>
    <t>Applies to the compressed air, vent and vacuum lines of each manufacturing and storage vessel.</t>
  </si>
  <si>
    <t>The EM shall be able to be run in an On/Off Pressure Control state to pressurise the vessel head space with either HPCA or LPCA to a predefined pressure setpoint until commanded to stop.</t>
  </si>
  <si>
    <t>In the Pressure Control state the selected gas supply valve shall open to increase pressure when below the low hysteresis value and close again when the pressure rises above the target pressure setpoint.</t>
  </si>
  <si>
    <t>In the Pressure Control state the vent valve shall open to relieve high pressure above the high hysteresis value and close again when the pressure drops below the target pressure setpoint.</t>
  </si>
  <si>
    <t>In the Pressure Control state the vessel head space pressure shall be maintained between low and high hysteresis values.</t>
  </si>
  <si>
    <t>The EM shall be able to run in a valve fully opened state which which bypasses the pressure controller and simply opens the selected gas inlet valve to provide maximum supply pressure to the vessel until commanded to stop.</t>
  </si>
  <si>
    <t>The EM shall be able to vent the vessel by opening the vent valve until commanded to close.</t>
  </si>
  <si>
    <t>The EM shall be able to evacuate the vessel via the vacuum pump until commanded to stop.</t>
  </si>
  <si>
    <t>The drain line steam trap valve shall be able to be opened during SIP.</t>
  </si>
  <si>
    <t>In the pressure control state there shall be a timeout and alarm if the pressure does not reach the setpoint within a certain time period.</t>
  </si>
  <si>
    <t>0 = FALSE</t>
  </si>
  <si>
    <t>1 = TRUE</t>
  </si>
  <si>
    <t>Pressure Control setpoint</t>
  </si>
  <si>
    <t>1=HPCA, 2=LPCA, 3=VENT, 4=VACUUM, 5=DRAIN</t>
  </si>
  <si>
    <t>P_BAND_HI</t>
  </si>
  <si>
    <t>P_BAND_LO</t>
  </si>
  <si>
    <t>High pressure hysteresis value</t>
  </si>
  <si>
    <t>Low pressure hysteresis value</t>
  </si>
  <si>
    <t>Applies to the WFI, PW and PS supply system to the Manufacturing vessel M1 and M2.</t>
  </si>
  <si>
    <t>The EM shall be able to have the operator setup the manual hose connection flowpath for the required addition prior to charging or flushing with steam or water.</t>
  </si>
  <si>
    <t>The EM shall be able to have the operator isolate the water and steam inlet manifold from the vessel by ensuring the flowpath proximity switches are not in place.</t>
  </si>
  <si>
    <t>MEDIUM</t>
  </si>
  <si>
    <t>MASS</t>
  </si>
  <si>
    <t>Applies to Storage vessels S1, S2, S3 and S4.
This EM class is similar to EMC2 except the storage vessels do not have load cells and hence there can be no charging to a mass endpoint.</t>
  </si>
  <si>
    <t>1=WFI, 2=PW, 3=PS(WFI), 4=PS(PW)</t>
  </si>
  <si>
    <t>The EM shall monitor the vessel vacuum valves and start the vacuum pump if any valve opens, indicating a consumer call for vaccum.</t>
  </si>
  <si>
    <t>Vacuum system is armed and will run if any consumer call for vacuum</t>
  </si>
  <si>
    <t>Applies to all manufacturing and storage vessels.</t>
  </si>
  <si>
    <t>Applies to the load cells in the manufacturing vessels M1 and M2.</t>
  </si>
  <si>
    <t>Unit Emergency stop placeholder EM.</t>
  </si>
  <si>
    <t>This is an S88 placeholder only. The E-Stop DI1 CM shall be interlocked with all functions and hardwired with all associated motors.</t>
  </si>
  <si>
    <t>Applies to Manufacturing Filtration Line heat exchanger cooling control.</t>
  </si>
  <si>
    <t>Perform PID controlled cooling of the filtration line heat exhanger to a defined product temperature setpoint measured in the filtration line at the outlet of the heat exchanger.</t>
  </si>
  <si>
    <t>VALVE_POS</t>
  </si>
  <si>
    <t>REMOTE</t>
  </si>
  <si>
    <t>LOCAL</t>
  </si>
  <si>
    <t>Local control valve fixed position setting</t>
  </si>
  <si>
    <t>Perform pre-cooling of the heat exchanger prior to product flow through it. In this case cooling is achieved by setting the cooling water temperature control valve to its fixed output position.</t>
  </si>
  <si>
    <t>The EM shall discharge the vessel contents by opening the bottom outlet valve.</t>
  </si>
  <si>
    <t>The EM shall also provide the state of the vessel overpressure bursting disc.</t>
  </si>
  <si>
    <t>The EM shall also provide state of the manway proximity switch.</t>
  </si>
  <si>
    <t>The EM shall be able to disable the manway cover alarm so that the manway cover may be opened or closed by the operator without alarm for filling the vessel with solid compounds during batch manufacture. The alarm may be re-enabled after batch operations are complete.</t>
  </si>
  <si>
    <t>Vessel Manway Position</t>
  </si>
  <si>
    <t>Applies to all vessels in SMS1 and SMS2 and includes only the inlet spray ball valves.</t>
  </si>
  <si>
    <t>The EM shall allow the two spray ball inlet valve on the top of each vessel to either both be opened, both be closed or operate in a "flip-flop" mode where each valve alternately opens and closes so that only one valve is opened at a time.</t>
  </si>
  <si>
    <t>Sprayball inlet valves operate in flip-flop mode</t>
  </si>
  <si>
    <t>Charging into Manufacturing Vessel through both sprayballs</t>
  </si>
  <si>
    <t>TIME_CLOSED</t>
  </si>
  <si>
    <t>TIME_OPENED</t>
  </si>
  <si>
    <t>Applies to Manufacturing vessels M1 and M2 filtration lines.</t>
  </si>
  <si>
    <t>Applies to Storage vessels S1, S2, S3 and S4.</t>
  </si>
  <si>
    <t>The EM shall be configured for transfer path from a storage vessel to filling line 1 or filling line 2.</t>
  </si>
  <si>
    <t>The EM shall be configured for transfer path to filling line 1 or filling line 2 directly from a manufacturing vessel.</t>
  </si>
  <si>
    <t>Storage Vessel Sy</t>
  </si>
  <si>
    <t>1=S1, 2=S2, 3=S3, 4=S4</t>
  </si>
  <si>
    <t>The EM shall arrange the valves for CIP, with the CIP drain valve opened and SIP drain valve closed.</t>
  </si>
  <si>
    <t>Applies to the arrangement of CIP and SIP drains throughout the manufacturing and filling systems.</t>
  </si>
  <si>
    <t>The EM shall also make drain line SIP condensate temperature available.</t>
  </si>
  <si>
    <t>The SIP drain valve shall have a pulse mode which periodically pulses the valve open and closed for predetermined opened and closed times.</t>
  </si>
  <si>
    <t>SIP Pulse Mode Operation for Drain</t>
  </si>
  <si>
    <t>This EM is a placeholder for the filling pause push button and filling line temperature indicator.</t>
  </si>
  <si>
    <t>PAUSED</t>
  </si>
  <si>
    <t>Filling is paused if push button activated.</t>
  </si>
  <si>
    <t>Applies to the storage vessel transfer line after the filters.</t>
  </si>
  <si>
    <t>The EM shall CIP the storage vessel filtration transfer line to the CIP Wash Drain tundish.</t>
  </si>
  <si>
    <t>The EM shall SIP the storage vessel filtration transfer line.</t>
  </si>
  <si>
    <t>SMFLy Filtration Outlet CIP Flowpath Indicator</t>
  </si>
  <si>
    <t>When switched on, the heater prevents condensation inside the gas filter housing.</t>
  </si>
  <si>
    <t xml:space="preserve">Heating Element is switched on </t>
  </si>
  <si>
    <t>Heating element is switched to ON</t>
  </si>
  <si>
    <t>Applies to the Manufacturing Vessels M1 and M2.</t>
  </si>
  <si>
    <t xml:space="preserve">This CM is for indicating the mass of the manufacturing vessels. </t>
  </si>
  <si>
    <t>The input for the measured mass shall be scaled from Low Limit 0 kg to High Limit 13,000 kg</t>
  </si>
  <si>
    <t>The heating element of the filter can be switched on or off. It will normally be left on all the time.</t>
  </si>
  <si>
    <t>The unit can run setup for CIP and SIP and manufacturing operations</t>
  </si>
  <si>
    <t>Manufacturing Filtration Line Heat Exchanger Temperature Control</t>
  </si>
  <si>
    <t>Manufacturing Filtration Line Cooling Water Supply Valve</t>
  </si>
  <si>
    <t>Manufacturing Filtration Line Cooling Water Return Valve</t>
  </si>
  <si>
    <t>Manufacturing Filtration Line Cooling Water Supply Drain Valve</t>
  </si>
  <si>
    <t>Manufacturing Filtration Line Cooling Water Return Drain Valve</t>
  </si>
  <si>
    <t>Manufacturing Filtration Line cooling water supply valve</t>
  </si>
  <si>
    <t>Mx Vessel mounted equipment and valves</t>
  </si>
  <si>
    <t>The analog signal to modulate the control valve shall either be received from the temperature controller module TC1 or from a locally set fixed value.</t>
  </si>
  <si>
    <t>Valve position is set by local setpoint value.</t>
  </si>
  <si>
    <t>Valve position is set by remote value from temperature controller PID output.</t>
  </si>
  <si>
    <t>The EM shall arrange the valves for SIP, with the CIP drain valve closed and SIP drain valve opened.</t>
  </si>
  <si>
    <t>The EM shall configure SIP path with all valves opened.</t>
  </si>
  <si>
    <t>There are two vacuum pumps, one serving the Manufacturing vessels and pipework and one serving the Storage vessels and pipework.</t>
  </si>
  <si>
    <t>Motor fault</t>
  </si>
  <si>
    <t>Applies to Manufacturing vessels M1 and M2.</t>
  </si>
  <si>
    <t>Applies to simple on/off control strategy for the injection of compressed air into each of the manufacturing and storage vessels.</t>
  </si>
  <si>
    <t>Opens the pre-selected low pressure or high pressure compressed air supply valve if the actual vessel pressure is less than a pre-defined amount below a setpoint value.</t>
  </si>
  <si>
    <t>Opens the pre-selected low pressure or high pressure compressed air supply valve if the vessel pressure reaches the setpoint value.</t>
  </si>
  <si>
    <t>Closes the vent valve if the vessel pressure reaches the setpoint value.</t>
  </si>
  <si>
    <t>Opens the vent valve if the actual vessel pressure is greater than a pre-defined amount above the setpoint value.</t>
  </si>
  <si>
    <t xml:space="preserve">Indicates the pressure inside the vessel. </t>
  </si>
  <si>
    <t>The input for the measured pressure shall be scaled from Low Limit -1 bar to High Limit 5 bar.</t>
  </si>
  <si>
    <t>Additionally other low and high pressure alarms shall also be able to be set to warn of an impending low low or high high condition.
Interlock and alarm values are equipment based and will not change based on the process recipe.</t>
  </si>
  <si>
    <t>Pressure control is turned on and the selected gas inlet valve is opened when the pressure is below the low deadband or closed when the pressure is above the setpoint.</t>
  </si>
  <si>
    <t>Pressure Control is enabled.</t>
  </si>
  <si>
    <t>Pressure Control is disabled.</t>
  </si>
  <si>
    <t>Analog input signal becomes healthy between 4-20mA.</t>
  </si>
  <si>
    <t>Data quality of the analog input signal goes out of range and does not measure between 4mA (0% of scale) and 20mA (full scale) or if it goes open circuit (such as a broken wire) then bad Data Quality (DQ).</t>
  </si>
  <si>
    <t>Compressed air selection value</t>
  </si>
  <si>
    <t>1=HPCA</t>
  </si>
  <si>
    <t>2=LPCA</t>
  </si>
  <si>
    <t>Manufacturing Recipe Procedure</t>
  </si>
  <si>
    <t>Mx Filtration to Sy Recipe Procedure</t>
  </si>
  <si>
    <t>Fill from Mx Recipe Procedure</t>
  </si>
  <si>
    <t>Fill from Sy Recipe Procedure</t>
  </si>
  <si>
    <t>Pressure input</t>
  </si>
  <si>
    <t>Applies to all pneumatic on/off valves with both opened and closed position feedback.</t>
  </si>
  <si>
    <t>The CM has one digital output which commands the valve to open or close.</t>
  </si>
  <si>
    <t>Applies to the Manufacturing Vessel agitator motor.</t>
  </si>
  <si>
    <t>This CM is for the output control of the Manufacturing Vessel agitator motor to a speed setpoint.</t>
  </si>
  <si>
    <t>The range for the analog inputs and outputs to the stirrer motor shall be scaled from 0 to 250 rpm.</t>
  </si>
  <si>
    <t>Inverter speed output value</t>
  </si>
  <si>
    <t>S1, S2</t>
  </si>
  <si>
    <t>Applies to Storage vessels S1 and S2 and future vessels S3 and S4.</t>
  </si>
  <si>
    <t>The unit can run setup for CIP and SIP and product storage operations</t>
  </si>
  <si>
    <t>Temperature control is turned on with local fixed setpoint value.</t>
  </si>
  <si>
    <t>Line Temperature Measured Value</t>
  </si>
  <si>
    <t>Applies to all Manufacturing and Storage Vessels.</t>
  </si>
  <si>
    <t>This CM is for indicating the temperature inside manufacturing and storage vessels.</t>
  </si>
  <si>
    <t>The input for the measured temperature shall be scaled from Low Limit: 0°C to High Limit: 150°C.</t>
  </si>
  <si>
    <t>Applies to pipework mounted temperature indicators in the Solution Manufacturing Systems.</t>
  </si>
  <si>
    <t xml:space="preserve">This CM is for indicating the temperature in the line. </t>
  </si>
  <si>
    <t>The input for the measured temperature shall be scaled from Low Limit 0°C to High Limit: 150°C.</t>
  </si>
  <si>
    <t xml:space="preserve"> The CM shall provide for the following alarms, which shall be able to be individually enabled or disabled: 
a) High high temperature.</t>
  </si>
  <si>
    <t>Applies to all vessels manway position closed indication switch throughout the Solution Manufacturing Systems. This CM is similar to the digital input fault indication DI1 except this CM allows alarm cutout whereas DI1 does not. Also the states for this CM have different names.
The manway cover is required to be closed:
a) When charging the vessel with water or gas, both of which may be a potential danger to the operator.
b) When maintaining a sterile environment in the vessel.</t>
  </si>
  <si>
    <t>Applies to all manual flowpath devices such as spoolpieces and flowplates throughout the Solution Manufacturing Systems.</t>
  </si>
  <si>
    <t>Field:         0%            25%            50%            75%            100%</t>
  </si>
  <si>
    <t>HMI  :         0%            25%            50%            75%            100%"</t>
  </si>
  <si>
    <t>Command valve to OPEN on HMI.</t>
  </si>
  <si>
    <t>Record HMI:                                              Field:</t>
  </si>
  <si>
    <t>Confirm valve is CLOSED on HMI.</t>
  </si>
  <si>
    <t>Confirm valve is OPENED on HMI.</t>
  </si>
  <si>
    <t>Confirm valve OPENED in Field and on HMI.</t>
  </si>
  <si>
    <t>Confirm valve is OPENED in Field.</t>
  </si>
  <si>
    <t>Confirm valve is CLOSED in Field.</t>
  </si>
  <si>
    <t>eInstruction</t>
  </si>
  <si>
    <t>eVerify</t>
  </si>
  <si>
    <t>eResult</t>
  </si>
  <si>
    <t>dInstruction</t>
  </si>
  <si>
    <t>dResult</t>
  </si>
  <si>
    <t>dVerify</t>
  </si>
  <si>
    <t>Command valve to CLOSE on HMI.</t>
  </si>
  <si>
    <t>Confirm valve CLOSED in Field and on HMI.</t>
  </si>
  <si>
    <t>NumInstance</t>
  </si>
  <si>
    <t>Prefix</t>
  </si>
  <si>
    <t>Module</t>
  </si>
  <si>
    <t>ASL1000</t>
  </si>
  <si>
    <t>ifb</t>
  </si>
  <si>
    <t>Pcell</t>
  </si>
  <si>
    <t>lnk1Tag</t>
  </si>
  <si>
    <t>TC1109</t>
  </si>
  <si>
    <t>TC_1109</t>
  </si>
  <si>
    <t>PI1103</t>
  </si>
  <si>
    <t>PC1103</t>
  </si>
  <si>
    <t>PI3103</t>
  </si>
  <si>
    <t>PC3103</t>
  </si>
  <si>
    <t>PI_3103</t>
  </si>
  <si>
    <t>PI_1103</t>
  </si>
  <si>
    <t>Vessel Pressure Indictor</t>
  </si>
  <si>
    <t>Applies to vessel pressure indicator in each of the manufacturing and storage vessels.</t>
  </si>
  <si>
    <t>A high high pressure interlock shall close all gas and liquid supply to the vessel to protect the operator from unusually high temperature and pressure and potentially unsafe plant conditions.</t>
  </si>
  <si>
    <t>A high high pressure alarm shall be raised to alert the operator in the event of the high high pressure interlock being reached.</t>
  </si>
  <si>
    <t>Low and high pressure alarm values shall be process recipe-based and shall be able to be changed based on the process recipe.</t>
  </si>
  <si>
    <t>PIn103</t>
  </si>
  <si>
    <t>PCn103</t>
  </si>
  <si>
    <t>TCn109</t>
  </si>
  <si>
    <t>TIn109</t>
  </si>
  <si>
    <t>Mx Inline Heat Exchanger Temperature Indictor</t>
  </si>
  <si>
    <t>Mx Inline Heat Exchanger Temperature Controller</t>
  </si>
  <si>
    <t>TI1109</t>
  </si>
  <si>
    <t>Manufacturing Filtration Line Inline Heat Exchanger Temperature</t>
  </si>
  <si>
    <t>Manufacturing Filtration Line Inline Heat Exchanger Temperature Controller</t>
  </si>
  <si>
    <t>S1 Pressure Controller</t>
  </si>
  <si>
    <t>Vessel Vent line drain valve</t>
  </si>
  <si>
    <t>Vessel Vent Valve</t>
  </si>
  <si>
    <t>Vessel HP CA Supply Valve</t>
  </si>
  <si>
    <t>Vessel LP CA Supply Valve</t>
  </si>
  <si>
    <t>Vessel Vacuum valve</t>
  </si>
  <si>
    <t>Data quality of the analog input signal goes bad.</t>
  </si>
  <si>
    <t>Data quality of the analog input signal comes good.</t>
  </si>
  <si>
    <t>lnk1Class</t>
  </si>
  <si>
    <t>lnk2Tag</t>
  </si>
  <si>
    <t>lnk2Class</t>
  </si>
  <si>
    <t>Digital Input</t>
  </si>
  <si>
    <t>Digital Output</t>
  </si>
  <si>
    <t>Analog Input</t>
  </si>
  <si>
    <t>Analog Output</t>
  </si>
  <si>
    <t>Profinet Digital Input</t>
  </si>
  <si>
    <t>Profinet Digital Output</t>
  </si>
  <si>
    <t>Profinet Analog Input</t>
  </si>
  <si>
    <t>Profinet Analog Output</t>
  </si>
  <si>
    <t>childAliasTag</t>
  </si>
  <si>
    <t>WFI</t>
  </si>
  <si>
    <t>PW</t>
  </si>
  <si>
    <t>Sy Transfer line valve from vessel</t>
  </si>
  <si>
    <t>Sy Transfer line valve from SMFL</t>
  </si>
  <si>
    <t>Sy Transfer line valve to drain</t>
  </si>
  <si>
    <t>Sy Transfer line valve to filling</t>
  </si>
  <si>
    <t>ZSC3115</t>
  </si>
  <si>
    <t>Sy to BFS2 P1 Flowpath Indicator</t>
  </si>
  <si>
    <t>ZSC3117</t>
  </si>
  <si>
    <t>S1 to F1P1 Flowpath Indicator</t>
  </si>
  <si>
    <t>S1 to F2P1 Flowpath Indicator</t>
  </si>
  <si>
    <t>BV1161</t>
  </si>
  <si>
    <t>BV1159</t>
  </si>
  <si>
    <t>Source</t>
  </si>
  <si>
    <t>Target</t>
  </si>
  <si>
    <t>Paused</t>
  </si>
  <si>
    <t xml:space="preserve">BFS1D F1 Drain Temperature </t>
  </si>
  <si>
    <t>High High</t>
  </si>
  <si>
    <t>TI73107</t>
  </si>
  <si>
    <t>BFS1D Filling Machine 1 SIP Drain (Technical Area)</t>
  </si>
  <si>
    <t>DV73145</t>
  </si>
  <si>
    <t>BFS1D Filling Machine 1 CIP Drain (Technical Area)</t>
  </si>
  <si>
    <t>DV73143</t>
  </si>
  <si>
    <t>BFS1P2 S4 to F1P1 Flowpath Indicator</t>
  </si>
  <si>
    <t>ZSC72121</t>
  </si>
  <si>
    <t>BFS1P2 S2 to F1P1 Flowpath Indicator</t>
  </si>
  <si>
    <t>ZSC72119</t>
  </si>
  <si>
    <t>BFS1P2 S3 to F1P1 Flowpath Indicator</t>
  </si>
  <si>
    <t>ZSC72117</t>
  </si>
  <si>
    <t>BFS1P2 S1 to F1P2 Flowpath Indicator</t>
  </si>
  <si>
    <t>ZSC72115</t>
  </si>
  <si>
    <t>BFS1P2 F1P2 to Process Drain</t>
  </si>
  <si>
    <t>ZSC72113</t>
  </si>
  <si>
    <t>BFS1P2 F1P2 to FM1 Flowpath Indicator</t>
  </si>
  <si>
    <t>ZSC72111</t>
  </si>
  <si>
    <t>BFS1P2 F1P2 to F1P2 Drain</t>
  </si>
  <si>
    <t>ZSC72109</t>
  </si>
  <si>
    <t>DV72107</t>
  </si>
  <si>
    <t>DV72105</t>
  </si>
  <si>
    <t>BFS1P2 F1P2 Inlet Line</t>
  </si>
  <si>
    <t>DV72103</t>
  </si>
  <si>
    <t>DV72101</t>
  </si>
  <si>
    <t>BFS1P1 S4 to F1P1 Flowpath Indicator</t>
  </si>
  <si>
    <t>ZSC71121</t>
  </si>
  <si>
    <t>BFS1P1 S2 to F1P1 Flowpath Indicator</t>
  </si>
  <si>
    <t>ZSC71119</t>
  </si>
  <si>
    <t>BFS1P1 S3 to F1P1 Flowpath Indicator</t>
  </si>
  <si>
    <t>ZSC71117</t>
  </si>
  <si>
    <t>BFS1P1 S1 to F1P1 Flowpath Indicator</t>
  </si>
  <si>
    <t>ZSC71115</t>
  </si>
  <si>
    <t>BFS1P1 F1P1 to Process Drain</t>
  </si>
  <si>
    <t>ZSC71113</t>
  </si>
  <si>
    <t>BFS1P1 F1P1 to FM1 Flowpath Indicator</t>
  </si>
  <si>
    <t>ZSC71111</t>
  </si>
  <si>
    <t>BFS1P1 F1P1 to F1P1 Drain</t>
  </si>
  <si>
    <t>ZSC71109</t>
  </si>
  <si>
    <t>BFS1P1 F1P1 to F1P1 Drain Line</t>
  </si>
  <si>
    <t>DV71107</t>
  </si>
  <si>
    <t>DV71105</t>
  </si>
  <si>
    <t>BFS1P1 F1P1 Inlet Line</t>
  </si>
  <si>
    <t>DV71103</t>
  </si>
  <si>
    <t>DV71101</t>
  </si>
  <si>
    <t>S1 Transfer line Valve Matrix</t>
  </si>
  <si>
    <t>SMFL1 M1 to S2/S4/FL2 Flowpath Indicator</t>
  </si>
  <si>
    <t>SMFL1 M1 to S1/S3/FL1 Flowpath Indicator</t>
  </si>
  <si>
    <t>z</t>
  </si>
  <si>
    <t>Enabled</t>
  </si>
  <si>
    <t>Manufacturing Filtration Line Inline Heat Exchanger Temperature Control</t>
  </si>
  <si>
    <t>TIC1109</t>
  </si>
  <si>
    <t>IGNORE THESE</t>
  </si>
  <si>
    <t>S1 Emergency Stop (E stop by Logic)</t>
  </si>
  <si>
    <t>S1 Pressure Indicator</t>
  </si>
  <si>
    <t>Bad DQ</t>
  </si>
  <si>
    <t>M1 Pressure Indicator</t>
  </si>
  <si>
    <t>ZSC2119</t>
  </si>
  <si>
    <t>PIC3103</t>
  </si>
  <si>
    <t>Low Low</t>
  </si>
  <si>
    <t>Disabled</t>
  </si>
  <si>
    <t>Instrument Air Switch</t>
  </si>
  <si>
    <t>CMD</t>
  </si>
  <si>
    <t>Operating Range:
Inlet: 6 to 7 bar
Oulet: 2 to 3 bar</t>
  </si>
  <si>
    <t>mPRV</t>
  </si>
  <si>
    <r>
      <t>Tri-Clamp</t>
    </r>
    <r>
      <rPr>
        <sz val="11"/>
        <color rgb="FFFF0000"/>
        <rFont val="Calibri"/>
        <family val="2"/>
      </rPr>
      <t xml:space="preserve"> (line mounted; vent filter)</t>
    </r>
  </si>
  <si>
    <r>
      <t xml:space="preserve">4 - 20 mA </t>
    </r>
    <r>
      <rPr>
        <sz val="11"/>
        <color rgb="FFFF0000"/>
        <rFont val="Calibri"/>
        <family val="2"/>
      </rPr>
      <t>output signal</t>
    </r>
  </si>
  <si>
    <t>0 - 150 deg C</t>
  </si>
  <si>
    <t>TMR35-A1BBDMC2CBA</t>
  </si>
  <si>
    <t>Temperature probe c/w transmitter (with 35 mm neck)</t>
  </si>
  <si>
    <t>mT2</t>
  </si>
  <si>
    <r>
      <t>Tri-Clamp</t>
    </r>
    <r>
      <rPr>
        <sz val="11"/>
        <color rgb="FFFF0000"/>
        <rFont val="Calibri"/>
        <family val="2"/>
      </rPr>
      <t xml:space="preserve"> (line mounted; tundish/drain)</t>
    </r>
  </si>
  <si>
    <t>TMR35-A1BBDLAC2CBA</t>
  </si>
  <si>
    <t>mT1</t>
  </si>
  <si>
    <t>NPT 1/2"</t>
  </si>
  <si>
    <t>TMR35-A1BBDBAC2CBA</t>
  </si>
  <si>
    <t>With Local Display</t>
  </si>
  <si>
    <t>HJ230-104/270</t>
  </si>
  <si>
    <t>mHE</t>
  </si>
  <si>
    <t>childAliasClass</t>
  </si>
  <si>
    <t>childAliasDescription</t>
  </si>
  <si>
    <t>Name</t>
  </si>
  <si>
    <t>IL1</t>
  </si>
  <si>
    <t>IL2</t>
  </si>
  <si>
    <t>IL3</t>
  </si>
  <si>
    <t>IL4</t>
  </si>
  <si>
    <t>IL5</t>
  </si>
  <si>
    <t>IL6</t>
  </si>
  <si>
    <t>IL7</t>
  </si>
  <si>
    <t>IL8</t>
  </si>
  <si>
    <t>IL9</t>
  </si>
  <si>
    <t>IL10</t>
  </si>
  <si>
    <t>IL11</t>
  </si>
  <si>
    <t>IL12</t>
  </si>
  <si>
    <t>IL13</t>
  </si>
  <si>
    <t>IL14</t>
  </si>
  <si>
    <t>IL15</t>
  </si>
  <si>
    <t>IL16</t>
  </si>
  <si>
    <t>IL17</t>
  </si>
  <si>
    <t>IL18</t>
  </si>
  <si>
    <t>IL19</t>
  </si>
  <si>
    <t>IL20</t>
  </si>
  <si>
    <t>END</t>
  </si>
  <si>
    <t>A</t>
  </si>
  <si>
    <t>O</t>
  </si>
  <si>
    <t>A (O</t>
  </si>
  <si>
    <t>) A (O</t>
  </si>
  <si>
    <t>FunctionEnd</t>
  </si>
  <si>
    <t>)</t>
  </si>
  <si>
    <t>MaxMass</t>
  </si>
  <si>
    <t>MaxAgit</t>
  </si>
  <si>
    <t>ParameterClass</t>
  </si>
  <si>
    <t>ParameterDescription</t>
  </si>
  <si>
    <t>ParameterMin</t>
  </si>
  <si>
    <t>ParameterMax</t>
  </si>
  <si>
    <t>ParameterValue</t>
  </si>
  <si>
    <t>ParameterType</t>
  </si>
  <si>
    <t>Real</t>
  </si>
  <si>
    <t>Int</t>
  </si>
  <si>
    <t>Bool</t>
  </si>
  <si>
    <t>Time</t>
  </si>
  <si>
    <t>ifc</t>
  </si>
  <si>
    <t>ifcPOSx</t>
  </si>
  <si>
    <t>ParameterDataType</t>
  </si>
  <si>
    <t>SFCType</t>
  </si>
  <si>
    <t>AlarmState</t>
  </si>
  <si>
    <t>StateDescription</t>
  </si>
  <si>
    <t>VAR_INPUT</t>
  </si>
  <si>
    <t>VAR_OUTPUT</t>
  </si>
  <si>
    <t>Shut off 180 valve for 1in (normal Open)</t>
  </si>
  <si>
    <t>Shut off 180 valve for 1in</t>
  </si>
  <si>
    <t>Shutoff valve for 2 inch pipe, triclamp, normally-closed plastic actuator (EPDM seat)</t>
  </si>
  <si>
    <t>Shutoff valve for 2 inch pipe, triclamp, normally-closed plastic actuator (PTFE seat)</t>
  </si>
  <si>
    <t>Inlet/Outlet: 1" Vent: 1/2" &amp; Drain: 1/2"
Heater: TBA (supplier to match with selected Vent filter)</t>
  </si>
  <si>
    <t>Milipore</t>
  </si>
  <si>
    <t>to match selected vent filter housing</t>
  </si>
  <si>
    <t xml:space="preserve">Pressure Indicating Transmitter </t>
  </si>
  <si>
    <t xml:space="preserve"> Steam trap</t>
  </si>
  <si>
    <t>Tri-Clamp (line mounted; tundish/drain)</t>
  </si>
  <si>
    <r>
      <t xml:space="preserve">PT100 </t>
    </r>
    <r>
      <rPr>
        <sz val="11"/>
        <color rgb="FFFF0000"/>
        <rFont val="Calibri"/>
        <family val="2"/>
      </rPr>
      <t>3W</t>
    </r>
    <r>
      <rPr>
        <sz val="11"/>
        <rFont val="Calibri"/>
        <family val="2"/>
      </rPr>
      <t xml:space="preserve"> 0 - 150 deg C</t>
    </r>
  </si>
  <si>
    <t>Tri-Clamp (line mounted; product contact)</t>
  </si>
  <si>
    <t>Press. 5 bar, Temp 30 degC</t>
  </si>
  <si>
    <t>ASL3000</t>
  </si>
  <si>
    <t>mASL</t>
  </si>
  <si>
    <t xml:space="preserve">Milipore </t>
  </si>
  <si>
    <t>mLC</t>
  </si>
  <si>
    <t>TM411</t>
  </si>
  <si>
    <t>mFILT1</t>
  </si>
  <si>
    <t>mFILT2</t>
  </si>
  <si>
    <t>mFILT3</t>
  </si>
  <si>
    <t>mFILT5</t>
  </si>
  <si>
    <t>mFILT4</t>
  </si>
  <si>
    <t>Filter Press</t>
  </si>
  <si>
    <t>Compressed Air Filter</t>
  </si>
  <si>
    <t>Load Cells</t>
  </si>
  <si>
    <t>Mettler Toledo</t>
  </si>
  <si>
    <t>BV1151</t>
  </si>
  <si>
    <t>BV1153</t>
  </si>
  <si>
    <t>PRV1101</t>
  </si>
  <si>
    <t>PRV1103</t>
  </si>
  <si>
    <t xml:space="preserve">CM </t>
  </si>
  <si>
    <t>LC1102</t>
  </si>
  <si>
    <t>FXH101</t>
  </si>
  <si>
    <t>FXH102</t>
  </si>
  <si>
    <t>FXH103</t>
  </si>
  <si>
    <t>FXH104</t>
  </si>
  <si>
    <t>FXH105</t>
  </si>
  <si>
    <t>FXH106</t>
  </si>
  <si>
    <t>HEX1</t>
  </si>
  <si>
    <t>LAF101</t>
  </si>
  <si>
    <t>BV1177</t>
  </si>
  <si>
    <t>BV1175</t>
  </si>
  <si>
    <t>M1 Laminar Air Flow</t>
  </si>
  <si>
    <t>PRV3101</t>
  </si>
  <si>
    <t>PRV3102</t>
  </si>
  <si>
    <t>FXH301</t>
  </si>
  <si>
    <t>M1 Vessel Pressure</t>
  </si>
  <si>
    <t>VP1001</t>
  </si>
  <si>
    <t>VP3001</t>
  </si>
  <si>
    <t>M1 In Line Heat Exchanger</t>
  </si>
  <si>
    <t>M1 Compressed Air Supply Sanitary Valve</t>
  </si>
  <si>
    <t>M1 Compressed Air Supply Isolation Valve</t>
  </si>
  <si>
    <t>M1 LP Compressed Air Pressure Regulating Valve</t>
  </si>
  <si>
    <t>M1 HP Compressed Air Pressure Regulating Valve</t>
  </si>
  <si>
    <t>S1 Compressed Air Supply Sanitary Valve</t>
  </si>
  <si>
    <t>S1 Compressed Air Supply Isolation Valve</t>
  </si>
  <si>
    <t>S1 HP Compressed Air Pressure Regulating Valve</t>
  </si>
  <si>
    <t>S1 LP Compressed Air Pressure Regulating Valve</t>
  </si>
  <si>
    <t>M1 Flexible Hose PW/WFI Supply</t>
  </si>
  <si>
    <t>M1 Flexible Hose Vent Filter</t>
  </si>
  <si>
    <t>M1 Flexible Hose Bottom Outlet</t>
  </si>
  <si>
    <t>S1 Flexible Hose PW/WFI Supply</t>
  </si>
  <si>
    <t>M1 Flexible Hose Sterile Filter Outlet</t>
  </si>
  <si>
    <t>M1 Flexible Hose Filter Press Outlet</t>
  </si>
  <si>
    <t>M1 Flexible Hose Filter Press Inlet</t>
  </si>
  <si>
    <t>External</t>
  </si>
  <si>
    <t>Three phase relay alarm</t>
  </si>
  <si>
    <t>THM</t>
  </si>
  <si>
    <t>Thermistor module alarm</t>
  </si>
  <si>
    <t>Internal</t>
  </si>
  <si>
    <t>Inverter fault</t>
  </si>
  <si>
    <t>RLY</t>
  </si>
  <si>
    <t>Motor breaker fault</t>
  </si>
  <si>
    <t>BRK</t>
  </si>
  <si>
    <t>Heater controller fault</t>
  </si>
  <si>
    <t>BFS1 Filling Machine</t>
  </si>
  <si>
    <t>PCM1</t>
  </si>
  <si>
    <t>PCM2</t>
  </si>
  <si>
    <t>PCS1</t>
  </si>
  <si>
    <t>PCS2</t>
  </si>
  <si>
    <t>Mixing Vessel 1</t>
  </si>
  <si>
    <t>Mixing Vessel 2</t>
  </si>
  <si>
    <t>Storage Vessel S1</t>
  </si>
  <si>
    <t>Storage Vessel S2</t>
  </si>
  <si>
    <t>fbPOSx</t>
  </si>
  <si>
    <t>fb</t>
  </si>
  <si>
    <t>File</t>
  </si>
  <si>
    <t>PG</t>
  </si>
  <si>
    <t>ZSC3111</t>
  </si>
  <si>
    <t>SMFL1 to S1/BFS1 Flowpath Indicator</t>
  </si>
  <si>
    <t>SMFL1 to S2/BFS2 Flowpath Indicator</t>
  </si>
  <si>
    <t>ZSC3113</t>
  </si>
  <si>
    <t>Key</t>
  </si>
  <si>
    <t>SMFLy Filtration Line outlet T-piece Flowpath Indicator</t>
  </si>
  <si>
    <t>SMFL2 to S1/BFS1 Flowpath Indicator</t>
  </si>
  <si>
    <t>Instrument air pressure low</t>
  </si>
  <si>
    <t>EVn004</t>
  </si>
  <si>
    <t>EVn008</t>
  </si>
  <si>
    <t>EXn006</t>
  </si>
  <si>
    <t>EGn005</t>
  </si>
  <si>
    <t>Applies to the vacuum pump systems. One vacuum system is shared between the manufacturing vessels M1 and M2 and another vacuum system is shared betweeen the storage vessels S1, S2, S3 and S4. Each vacuum system comprises 2 vacuum pumps which always run together.</t>
  </si>
  <si>
    <t>VPn001</t>
  </si>
  <si>
    <t>Vacuum Pump 1</t>
  </si>
  <si>
    <t>Vacuum Pump 2</t>
  </si>
  <si>
    <t xml:space="preserve">Tare mass (MI1 value saved when vessel empty). </t>
  </si>
  <si>
    <t>MASS_CURRENT</t>
  </si>
  <si>
    <t>MASS_TARE</t>
  </si>
  <si>
    <t>MASS_NETT</t>
  </si>
  <si>
    <t>PULSE</t>
  </si>
  <si>
    <t>The EM shall transfer product from manufacturing vessel to the filter manufacturing filtration line.</t>
  </si>
  <si>
    <t>MEDIUM = PW</t>
  </si>
  <si>
    <t>MEDIUM = WFI</t>
  </si>
  <si>
    <t>VALVE = DRAIN</t>
  </si>
  <si>
    <t>VALVE = HPCA</t>
  </si>
  <si>
    <t>VALVE = LPCA</t>
  </si>
  <si>
    <t>VALVE = VACUUM</t>
  </si>
  <si>
    <t>VALVE = VENT</t>
  </si>
  <si>
    <t>MX = M1</t>
  </si>
  <si>
    <t>MX = M2</t>
  </si>
  <si>
    <t>specificationClass</t>
  </si>
  <si>
    <t>Final EM structure</t>
  </si>
  <si>
    <t>WFI, PS(WFI) supply and PW, PS(PW) supply to manufacturing vessel</t>
  </si>
  <si>
    <t>WFI, PS(WFI) supply and PW, PS(PW) supply to storage vessel</t>
  </si>
  <si>
    <t>Vessel gas filter heating element and temperature indicator, drain valve and filter outlet line temperature indicator</t>
  </si>
  <si>
    <t>Manufacturing filtration line heat exchanger cooling control</t>
  </si>
  <si>
    <t>Vessel Inlet Sprayball Valves</t>
  </si>
  <si>
    <t>Vessels Transfer Lines</t>
  </si>
  <si>
    <t>Filtration line SMFLx to Vessels Transfer Lines</t>
  </si>
  <si>
    <t>Merck Novaseptic GMP20000 Agitator set (inclusive with gearbox, motor &amp; corresponding inverter)</t>
  </si>
  <si>
    <t>Ra &lt;0.5 um</t>
  </si>
  <si>
    <t>Pressure Switch</t>
  </si>
  <si>
    <t>PEV-1/4-SC-OD</t>
  </si>
  <si>
    <t>https://www.festo.com/net/SupportPortal/Files/320479/PEV-14-B-SC_2003-02c_386354d3.pdf</t>
  </si>
  <si>
    <t xml:space="preserve">Aluminium (coated) </t>
  </si>
  <si>
    <t>1 - 12 bar. IP65</t>
  </si>
  <si>
    <t>G 1/4 pnuematic connection</t>
  </si>
  <si>
    <t>CCT Automation</t>
  </si>
  <si>
    <t xml:space="preserve">1. Female Socket: ML12H46-BS 1.1/2'' modify to ferrule end (Qty: 4)
2. Male Plug: ML12H46-BS 1.1/2'' modify to ferrule end (Qty: 12)
</t>
  </si>
  <si>
    <t>Merck</t>
  </si>
  <si>
    <t>S:\Projects\Projects17\A170810 - MPI SMS\05. Detailed Design\04. Working Documents\MPI.SMS\Quotations &amp; PO\Data Sheets</t>
  </si>
  <si>
    <t>Housing: Ra ≤ 0.5 uM</t>
  </si>
  <si>
    <t>P90005</t>
  </si>
  <si>
    <t>0 - 1,100 Kpa</t>
  </si>
  <si>
    <t>ifm electronic Pte Ltd</t>
  </si>
  <si>
    <t>PMP55-4JXF0/0</t>
  </si>
  <si>
    <t>10 bar - 40 bar</t>
  </si>
  <si>
    <t>Ra &lt; 0.38 um</t>
  </si>
  <si>
    <t>Fike</t>
  </si>
  <si>
    <t>Axius SC</t>
  </si>
  <si>
    <t>Silicone Platinum Cured</t>
  </si>
  <si>
    <t>Mixing Vessel: 4 bar @ 150 deg C
Storage Vessel: 3 bar @ 150 deg C</t>
  </si>
  <si>
    <t>Full vacuum</t>
  </si>
  <si>
    <t>With burst indicator</t>
  </si>
  <si>
    <t>1 1/2" (DN40)</t>
  </si>
  <si>
    <t>Ra 12-25 um</t>
  </si>
  <si>
    <t>JJK Engineering</t>
  </si>
  <si>
    <t>Aerre Inox</t>
  </si>
  <si>
    <t>TR-C-weld end</t>
  </si>
  <si>
    <t>4,100  - 6,300 liter per hour at 1 - 3 bar</t>
  </si>
  <si>
    <t>Ra &lt; 0.5 um</t>
  </si>
  <si>
    <t>1/2" &amp; 1 1/2"</t>
  </si>
  <si>
    <t>Vacuum pump</t>
  </si>
  <si>
    <t>Elmo Rietschle</t>
  </si>
  <si>
    <t>VC 202</t>
  </si>
  <si>
    <t>Vactech Sdn. Bhd</t>
  </si>
  <si>
    <t>50cm x 7cm dia</t>
  </si>
  <si>
    <t>Silicone</t>
  </si>
  <si>
    <t>Vacuum Pump Moisture Trap - not ordered yet</t>
  </si>
  <si>
    <t>7.5 tonnes</t>
  </si>
  <si>
    <t>M1 Control Panel</t>
  </si>
  <si>
    <t>2000 x 1000 x 400</t>
  </si>
  <si>
    <t>S1 Control Panel</t>
  </si>
  <si>
    <t>1600 x 1000 x 400</t>
  </si>
  <si>
    <t>BFS Control Panel</t>
  </si>
  <si>
    <t>Laminar Flow Cabinet</t>
  </si>
  <si>
    <t>Esco</t>
  </si>
  <si>
    <t>Airstream Gen 3</t>
  </si>
  <si>
    <t>http://www.escoglobal.com/product/laminar-flow-cabinets/airstream-gen-3-laminar-flow-clean-benches-vertical-stainless-steel-side-wall/LVS/</t>
  </si>
  <si>
    <t>ISO Class 3 Workzone</t>
  </si>
  <si>
    <t>900 x 700</t>
  </si>
  <si>
    <t>ESCO Mirco (M) Sdn. Bhd</t>
  </si>
  <si>
    <t>Mixing Vessel</t>
  </si>
  <si>
    <t>Storage Vessel</t>
  </si>
  <si>
    <t>Omnigrad T TR24</t>
  </si>
  <si>
    <t>https://www.endress.com/en/Field-instruments-overview/Temperature-measurement-thermometers-transmitters/Pt100-thermometer-modular-design-TR24</t>
  </si>
  <si>
    <t>-200 °C / 600 °C</t>
  </si>
  <si>
    <t>PT 100 sensing element</t>
  </si>
  <si>
    <t>Thermowell: TRUE
Temperature: FALSE</t>
  </si>
  <si>
    <t>Signal splitter</t>
  </si>
  <si>
    <t>Amelec</t>
  </si>
  <si>
    <t>ADM221X RTD</t>
  </si>
  <si>
    <t>Supply voltage: 24Vdc / 115Vac / 230Vac</t>
  </si>
  <si>
    <t>Enclosure: 50w x 75h x 110d</t>
  </si>
  <si>
    <t>Din rail / Surface (optional Panel Mount)</t>
  </si>
  <si>
    <t>Vessel Mixer Agitator</t>
  </si>
  <si>
    <t>Pharmafood Engineering</t>
  </si>
  <si>
    <t>Mixing Vessel 13,000 L</t>
  </si>
  <si>
    <t>A170810-PR-CA-001 rev: B</t>
  </si>
  <si>
    <t>PTFE/EPDM/ any USP Class 6</t>
  </si>
  <si>
    <t>ASME SEC. VIII. DIV.1</t>
  </si>
  <si>
    <t>ID 2500 x SL 2440</t>
  </si>
  <si>
    <t>A170810-PR-GA-002 rev:A</t>
  </si>
  <si>
    <t>PTFE/EPDM/ any USP Class 7</t>
  </si>
  <si>
    <t>ASME SEC. VIII. DIV.2</t>
  </si>
  <si>
    <t>4 / - 1 bar Vacuum @ 150 Celcius</t>
  </si>
  <si>
    <t>3 / - 1 bar Vacuum @ 150 Celcius</t>
  </si>
  <si>
    <t>Mixer Installed</t>
  </si>
  <si>
    <t>Pneumatically Actuated Tank bottom outlet valve</t>
  </si>
  <si>
    <t>ID 2500 x SL 2438</t>
  </si>
  <si>
    <t xml:space="preserve">3 side lugs support </t>
  </si>
  <si>
    <t>3  leg support with 3 leg support bracing</t>
  </si>
  <si>
    <t>Storage Vessel 13,000 L</t>
  </si>
  <si>
    <t>No Mixer Installed</t>
  </si>
  <si>
    <t>fatSy</t>
  </si>
  <si>
    <t>fatMx</t>
  </si>
  <si>
    <t>Bursting disc</t>
  </si>
  <si>
    <t>mSy</t>
  </si>
  <si>
    <t>mMx</t>
  </si>
  <si>
    <t>TC2</t>
  </si>
  <si>
    <t>TC3</t>
  </si>
  <si>
    <t>Campaign</t>
  </si>
  <si>
    <t>Title</t>
  </si>
  <si>
    <t>Storage Vessels FAT</t>
  </si>
  <si>
    <t>Date</t>
  </si>
  <si>
    <t>Tester</t>
  </si>
  <si>
    <t>Storage Vessel Fabrication Mechanical Items</t>
  </si>
  <si>
    <t>Chawengsak</t>
  </si>
  <si>
    <t>Supervisor</t>
  </si>
  <si>
    <t>David</t>
  </si>
  <si>
    <t>Fill Operation</t>
  </si>
  <si>
    <t>Agitator speed setpoint</t>
  </si>
  <si>
    <t>EXn402</t>
  </si>
  <si>
    <t>EAn010</t>
  </si>
  <si>
    <t>EMn009</t>
  </si>
  <si>
    <t>DI_DI</t>
  </si>
  <si>
    <t>Vessel Isolated from Environment</t>
  </si>
  <si>
    <t>qp</t>
  </si>
  <si>
    <t>urs</t>
  </si>
  <si>
    <t>Number</t>
  </si>
  <si>
    <t>list</t>
  </si>
  <si>
    <t>Recommended Spare Parts List</t>
  </si>
  <si>
    <t>SMS User Requirements Specification</t>
  </si>
  <si>
    <t>A170810-QR-TST-001</t>
  </si>
  <si>
    <t>Version</t>
  </si>
  <si>
    <t>Storage Vessel S1 Factory Acceptance Test</t>
  </si>
  <si>
    <t>test</t>
  </si>
  <si>
    <t>Storage Vessel S2 Factory Acceptance Test</t>
  </si>
  <si>
    <t>A170810-QR-TST-002</t>
  </si>
  <si>
    <t xml:space="preserve">A170810-DS-QLP-SMS-001 </t>
  </si>
  <si>
    <t>Quality Plan Solution Manufacturing System</t>
  </si>
  <si>
    <t>A170810-DS-RSP-001</t>
  </si>
  <si>
    <t>BV1210</t>
  </si>
  <si>
    <t>Mx Vacuum Pump 1</t>
  </si>
  <si>
    <t>Mx Vacuum Pump 2</t>
  </si>
  <si>
    <t>BV1211</t>
  </si>
  <si>
    <t>BV3210</t>
  </si>
  <si>
    <t>BV3211</t>
  </si>
  <si>
    <t>Mx Vacuum Pump 1 Isolation Valve</t>
  </si>
  <si>
    <t>Mx Vacuum Pump 2 Isolation Valve</t>
  </si>
  <si>
    <t>Sy Vacuum Pump 1 Isolation Valve</t>
  </si>
  <si>
    <t>Sy Vacuum Pump 1</t>
  </si>
  <si>
    <t>Sy Vacuum Pump 2 Isolation Valve</t>
  </si>
  <si>
    <t>Sy Vacuum Pump 2</t>
  </si>
  <si>
    <t>DV1120</t>
  </si>
  <si>
    <t>BAV1121</t>
  </si>
  <si>
    <t>DV3120</t>
  </si>
  <si>
    <t>BAV3121</t>
  </si>
  <si>
    <t>DV</t>
  </si>
  <si>
    <t>M2 Vessel Agitator</t>
  </si>
  <si>
    <t>M2 LP CA and HP CA supply, Vacuum and Vent</t>
  </si>
  <si>
    <t>M2 WFI and PS supply plus PW and PS supply</t>
  </si>
  <si>
    <t>M2 gas filter heating, drain valve and temperature indicator</t>
  </si>
  <si>
    <t>EM2009</t>
  </si>
  <si>
    <t>M2 load cell</t>
  </si>
  <si>
    <t>M2 vessel mounted equipment and valves</t>
  </si>
  <si>
    <t>M2 Vessel Inlet Connection</t>
  </si>
  <si>
    <t>M2 CIP &amp; SIP Drain</t>
  </si>
  <si>
    <t>M2 HP Compressed Air Pressure Regulating Valve</t>
  </si>
  <si>
    <t>M2 LP Compressed Air Pressure Regulating Valve</t>
  </si>
  <si>
    <t>M2 Flexible Hose Vent Filter</t>
  </si>
  <si>
    <t>M2 Flexible Hose Bottom Outlet</t>
  </si>
  <si>
    <t>M2 Flexible Hose Sterile Filter Outlet</t>
  </si>
  <si>
    <t>M2 Flexible Hose Filter Press Outlet</t>
  </si>
  <si>
    <t>M2 Flexible Hose Filter Press Inlet</t>
  </si>
  <si>
    <t>M2 In Line Heat Exchanger</t>
  </si>
  <si>
    <t>M2 Laminar Air Flow</t>
  </si>
  <si>
    <t>FILT21</t>
  </si>
  <si>
    <t>EC2001</t>
  </si>
  <si>
    <t>EC2002</t>
  </si>
  <si>
    <t>EG2005</t>
  </si>
  <si>
    <t>EV2004</t>
  </si>
  <si>
    <t>EV2008</t>
  </si>
  <si>
    <t>EX2006</t>
  </si>
  <si>
    <t>ET2003</t>
  </si>
  <si>
    <t>EX2014</t>
  </si>
  <si>
    <t>FXH202</t>
  </si>
  <si>
    <t>FXH203</t>
  </si>
  <si>
    <t>FXH204</t>
  </si>
  <si>
    <t>FXH205</t>
  </si>
  <si>
    <t>FXH206</t>
  </si>
  <si>
    <t>LAF201</t>
  </si>
  <si>
    <t>HEX2</t>
  </si>
  <si>
    <t>M2 Agitator</t>
  </si>
  <si>
    <t>M2 Vent line drain valve</t>
  </si>
  <si>
    <t>M2 Vent Valve</t>
  </si>
  <si>
    <t>M2 HP CA Supply Valve</t>
  </si>
  <si>
    <t>M2 LP CA Supply Valve</t>
  </si>
  <si>
    <t>M2 Vacuum valve</t>
  </si>
  <si>
    <t>M2 Vessel Pressure</t>
  </si>
  <si>
    <t>M2 Pressure Control</t>
  </si>
  <si>
    <t>M2 PS Supply for WFI Loop</t>
  </si>
  <si>
    <t>M2 WFI Supply Valve</t>
  </si>
  <si>
    <t>M2 PW Supply Valve</t>
  </si>
  <si>
    <t>M2 PS Supply for PW Loop</t>
  </si>
  <si>
    <t>M2 WFI Supply Flowpath Indicator</t>
  </si>
  <si>
    <t>M2 PW Supply Flowpath Indicator</t>
  </si>
  <si>
    <t>M2 inlet line Flowpath Indicator</t>
  </si>
  <si>
    <t>M2 Vent Filter AF1101 Drain valve</t>
  </si>
  <si>
    <t>M2 Electric Heating Element</t>
  </si>
  <si>
    <t>M2 Vent Filter Temperature Indicator</t>
  </si>
  <si>
    <t>M2 Vent Filter top outlet temperature</t>
  </si>
  <si>
    <t>M2 Mass Indicator</t>
  </si>
  <si>
    <t>M2 Outlet Valve</t>
  </si>
  <si>
    <t>M2 Burst Disc</t>
  </si>
  <si>
    <t>M2 Temperature Indicator</t>
  </si>
  <si>
    <t>M2 Manway Close Indicator</t>
  </si>
  <si>
    <t>M2 Spray Ball 1 Valve</t>
  </si>
  <si>
    <t>M2 Spray Ball 2 Valve</t>
  </si>
  <si>
    <t>M2 SIP Condensate Drain Valve</t>
  </si>
  <si>
    <t>M2 CIP Drain Valve</t>
  </si>
  <si>
    <t>M2 Drain Temperature Indicator</t>
  </si>
  <si>
    <t>MI2101</t>
  </si>
  <si>
    <t>MI2</t>
  </si>
  <si>
    <t>TC_2109</t>
  </si>
  <si>
    <t>PI_2103</t>
  </si>
  <si>
    <t>AG2101</t>
  </si>
  <si>
    <t>BAV2139</t>
  </si>
  <si>
    <t>DV2101</t>
  </si>
  <si>
    <t>DV2103</t>
  </si>
  <si>
    <t>DV2105</t>
  </si>
  <si>
    <t>DV2107</t>
  </si>
  <si>
    <t>PI2103</t>
  </si>
  <si>
    <t>PC2103</t>
  </si>
  <si>
    <t>DV2109</t>
  </si>
  <si>
    <t>DV2121</t>
  </si>
  <si>
    <t>DV2113</t>
  </si>
  <si>
    <t>DV2115</t>
  </si>
  <si>
    <t>ZSC2103</t>
  </si>
  <si>
    <t>ZSC2105</t>
  </si>
  <si>
    <t>ZSC2107</t>
  </si>
  <si>
    <t>BAV2141</t>
  </si>
  <si>
    <t>HE2101</t>
  </si>
  <si>
    <t>TI2101</t>
  </si>
  <si>
    <t>TI2103</t>
  </si>
  <si>
    <t>ES2100</t>
  </si>
  <si>
    <t>ES2101</t>
  </si>
  <si>
    <t>BV2151</t>
  </si>
  <si>
    <t>BV2153</t>
  </si>
  <si>
    <t>BAV2167</t>
  </si>
  <si>
    <t>BAV2169</t>
  </si>
  <si>
    <t>TCV2157</t>
  </si>
  <si>
    <t>TI2109</t>
  </si>
  <si>
    <t>TC2109</t>
  </si>
  <si>
    <t>RD2101</t>
  </si>
  <si>
    <t>TI2105</t>
  </si>
  <si>
    <t>ZSC2101</t>
  </si>
  <si>
    <t>DV2117</t>
  </si>
  <si>
    <t>DV2119</t>
  </si>
  <si>
    <t>BAV2143</t>
  </si>
  <si>
    <t>BAV2145</t>
  </si>
  <si>
    <t>TI2107</t>
  </si>
  <si>
    <t>DV2171</t>
  </si>
  <si>
    <t>DV2173</t>
  </si>
  <si>
    <t>ZSC2113</t>
  </si>
  <si>
    <t>ZSC2115</t>
  </si>
  <si>
    <t>DV2111</t>
  </si>
  <si>
    <t>MMFL2 Filter Press</t>
  </si>
  <si>
    <t>MMFL2 filtration transfer line</t>
  </si>
  <si>
    <t>MMFL2 Filtration Line filter inlet drain valve</t>
  </si>
  <si>
    <t>MMFL2 Inline Heat Exchanger inlet valve</t>
  </si>
  <si>
    <t>MMFL2 Filtration Inlet Flowpath Indicator</t>
  </si>
  <si>
    <t>MMFL2 Filtration Inlet CIP &amp; SIP Flowpath Indicator</t>
  </si>
  <si>
    <t>Mx Vacuum Pump Filter and Moisture Trap</t>
  </si>
  <si>
    <t>Sy Vacuum Pump Filter and Moisture Trap</t>
  </si>
  <si>
    <t>PRV2101</t>
  </si>
  <si>
    <t>PRV2103</t>
  </si>
  <si>
    <t>ASL2000</t>
  </si>
  <si>
    <t>EC4001</t>
  </si>
  <si>
    <t>EC4002</t>
  </si>
  <si>
    <t>EG4005</t>
  </si>
  <si>
    <t>EV4004</t>
  </si>
  <si>
    <t>EV4008</t>
  </si>
  <si>
    <t>EX4006</t>
  </si>
  <si>
    <t>S2 LP CA and HP CA supply, Vacuum and Vent</t>
  </si>
  <si>
    <t>S2 WFI and PS supply plus PW and PS supply</t>
  </si>
  <si>
    <t>S2 gas filter heating, drain valve and temperature indicator</t>
  </si>
  <si>
    <t>S2 vessel mounted equipment and valves</t>
  </si>
  <si>
    <t>S2 Vessel Inlet Connection</t>
  </si>
  <si>
    <t>S2 Vessel CIP &amp; SIP Drain</t>
  </si>
  <si>
    <t>Mx Compressed Air Source Filter</t>
  </si>
  <si>
    <t>Sy Compressed Air Source Filter</t>
  </si>
  <si>
    <t>3111</t>
  </si>
  <si>
    <t>3113</t>
  </si>
  <si>
    <t>3115</t>
  </si>
  <si>
    <t>3117</t>
  </si>
  <si>
    <t>BAV4139</t>
  </si>
  <si>
    <t>DV4101</t>
  </si>
  <si>
    <t>DV4103</t>
  </si>
  <si>
    <t>DV4105</t>
  </si>
  <si>
    <t>DV4107</t>
  </si>
  <si>
    <t>PI4103</t>
  </si>
  <si>
    <t>PC4103</t>
  </si>
  <si>
    <t>DV4109</t>
  </si>
  <si>
    <t>DV4111</t>
  </si>
  <si>
    <t>DV4113</t>
  </si>
  <si>
    <t>DV4115</t>
  </si>
  <si>
    <t>ZSC4103</t>
  </si>
  <si>
    <t>ZSC4105</t>
  </si>
  <si>
    <t>ZSC4107</t>
  </si>
  <si>
    <t>BAV4141</t>
  </si>
  <si>
    <t>HE4101</t>
  </si>
  <si>
    <t>TI4101</t>
  </si>
  <si>
    <t>TI4103</t>
  </si>
  <si>
    <t>ES4100</t>
  </si>
  <si>
    <t>DV4121</t>
  </si>
  <si>
    <t>RD4101</t>
  </si>
  <si>
    <t>TI4105</t>
  </si>
  <si>
    <t>ZSC4101</t>
  </si>
  <si>
    <t>DV4117</t>
  </si>
  <si>
    <t>DV4119</t>
  </si>
  <si>
    <t>BAV4143</t>
  </si>
  <si>
    <t>BAV4145</t>
  </si>
  <si>
    <t>TI4107</t>
  </si>
  <si>
    <t>ASL4000</t>
  </si>
  <si>
    <t>BFS2 Filling Machine</t>
  </si>
  <si>
    <t>EX8402</t>
  </si>
  <si>
    <t>IL21</t>
  </si>
  <si>
    <t>IIL21</t>
  </si>
  <si>
    <t>IL22</t>
  </si>
  <si>
    <t>ZSC4113</t>
  </si>
  <si>
    <t>IL23</t>
  </si>
  <si>
    <t>IL25</t>
  </si>
  <si>
    <t>IL26</t>
  </si>
  <si>
    <t>IL27</t>
  </si>
  <si>
    <t>A(O</t>
  </si>
  <si>
    <t>O)</t>
  </si>
  <si>
    <t>IL28</t>
  </si>
  <si>
    <t>IL29</t>
  </si>
  <si>
    <t>IL30</t>
  </si>
  <si>
    <t>IL31</t>
  </si>
  <si>
    <t>IL32</t>
  </si>
  <si>
    <t>IL33</t>
  </si>
  <si>
    <t>IL34</t>
  </si>
  <si>
    <t>IL35</t>
  </si>
  <si>
    <t>Sy Instrument Air Switch</t>
  </si>
  <si>
    <t>IL36</t>
  </si>
  <si>
    <t>Mx Instrument Air Switch</t>
  </si>
  <si>
    <t>add in "interlock" for Storage Vessel TI too high to stop filling to BFS during filling from Sy</t>
  </si>
  <si>
    <t>IL24</t>
  </si>
  <si>
    <t>VTL1 to M1 Flowpath Indicator</t>
  </si>
  <si>
    <t>VTL1 to M2 Flowpath Indicator</t>
  </si>
  <si>
    <t>DV2135</t>
  </si>
  <si>
    <t>DV2137</t>
  </si>
  <si>
    <t>ZSC2109</t>
  </si>
  <si>
    <t>ZSC2111</t>
  </si>
  <si>
    <t>BAV2147</t>
  </si>
  <si>
    <t>BAV2149</t>
  </si>
  <si>
    <t>TI2111</t>
  </si>
  <si>
    <t>SMFL2 Filtration Line filter outlet drain valve</t>
  </si>
  <si>
    <t>SMFL2 Filtration Line filter outlet valve</t>
  </si>
  <si>
    <t>SMFL2 Filtration Line outlet Flowpath Indicator</t>
  </si>
  <si>
    <t>SMFL2 Filtration Outlet CIP &amp; SIP Flowpath Indicator</t>
  </si>
  <si>
    <t>SMFL2 Filtration Line SIP Condenste Drain Valve</t>
  </si>
  <si>
    <t>SMFL2 Filtration Line CIP Drain Valve</t>
  </si>
  <si>
    <t>SMFL2 Drain Temperature Indicator</t>
  </si>
  <si>
    <t>EX2011</t>
  </si>
  <si>
    <t>FILT22</t>
  </si>
  <si>
    <t>FILT23</t>
  </si>
  <si>
    <t>SMFL1 CIP &amp; SIP Drain Line</t>
  </si>
  <si>
    <t>SMFL2 Pre Filter</t>
  </si>
  <si>
    <t>SMFL2 Sterile Filter</t>
  </si>
  <si>
    <t>SMFL2 filtration transfer line</t>
  </si>
  <si>
    <t>SMFL2 CIP &amp; SIP Drain Line</t>
  </si>
  <si>
    <t>S1 Vessel Transfer Lines</t>
  </si>
  <si>
    <t>S2 Vessel Transfer Lines</t>
  </si>
  <si>
    <t>EX4007</t>
  </si>
  <si>
    <t>AF2101</t>
  </si>
  <si>
    <t>BAV2101</t>
  </si>
  <si>
    <t>BV2159</t>
  </si>
  <si>
    <t>BV2161</t>
  </si>
  <si>
    <t>BV2175</t>
  </si>
  <si>
    <t>BV2177</t>
  </si>
  <si>
    <t>GV2165</t>
  </si>
  <si>
    <t>LC2101</t>
  </si>
  <si>
    <t>LC2103</t>
  </si>
  <si>
    <t>LC2102</t>
  </si>
  <si>
    <t>PG2101</t>
  </si>
  <si>
    <t>ST2101</t>
  </si>
  <si>
    <t>ST2103</t>
  </si>
  <si>
    <t>ST2105</t>
  </si>
  <si>
    <t>ST2107</t>
  </si>
  <si>
    <t>XLC2101</t>
  </si>
  <si>
    <t>XW2117</t>
  </si>
  <si>
    <t>XW2119</t>
  </si>
  <si>
    <t>AF4101</t>
  </si>
  <si>
    <t>PG4101</t>
  </si>
  <si>
    <t>ST4101</t>
  </si>
  <si>
    <t>ST4103</t>
  </si>
  <si>
    <t>ST4105</t>
  </si>
  <si>
    <t>XLC4101</t>
  </si>
  <si>
    <t>XW4117</t>
  </si>
  <si>
    <t>XW4119</t>
  </si>
  <si>
    <t>M2 Vent Filter</t>
  </si>
  <si>
    <t>M2 filter integrity test compressed air supply valve</t>
  </si>
  <si>
    <t>M2 Cooling Water Inlet Bypass Hand Valve</t>
  </si>
  <si>
    <t>M2 Load Cell</t>
  </si>
  <si>
    <t>M2 Vent Filter Outlet Pressure</t>
  </si>
  <si>
    <t>M2 CA Supply Line Drain Steam Trap</t>
  </si>
  <si>
    <t>M2 Vent Filter Drain Line Steam Trap</t>
  </si>
  <si>
    <t>M2 Outline Line Steam Trap</t>
  </si>
  <si>
    <t>M2 Vessel Light</t>
  </si>
  <si>
    <t>M2 Spray Ball 1</t>
  </si>
  <si>
    <t>M2 Spray Ball 2</t>
  </si>
  <si>
    <t>S2 Vent Filter</t>
  </si>
  <si>
    <t>S2 Vent Filter Outlet Pressure</t>
  </si>
  <si>
    <t>S2 CA Supply Line Drain Steam Trap</t>
  </si>
  <si>
    <t>S2 Vent filter drain line steam trap</t>
  </si>
  <si>
    <t>S2 Outlet Line steam trap</t>
  </si>
  <si>
    <t>S2 Vessel Light</t>
  </si>
  <si>
    <t>S2 Spray Ball 1</t>
  </si>
  <si>
    <t>S2 Spray Ball 2</t>
  </si>
  <si>
    <t>SMFL2 Filtration Line Steam Trap</t>
  </si>
  <si>
    <t>MFL2 Filter Press Inlet Hand Valve</t>
  </si>
  <si>
    <t>MFL2 Filter Press Outlet Hand Valve</t>
  </si>
  <si>
    <t>ZSC_3111</t>
  </si>
  <si>
    <t>ZSC_3113</t>
  </si>
  <si>
    <t>3123</t>
  </si>
  <si>
    <t>DV_3123</t>
  </si>
  <si>
    <t>3125</t>
  </si>
  <si>
    <t>DV_3125</t>
  </si>
  <si>
    <t>3127</t>
  </si>
  <si>
    <t>DV_3127</t>
  </si>
  <si>
    <t>3129</t>
  </si>
  <si>
    <t>DV_3129</t>
  </si>
  <si>
    <t>ZSC_3115</t>
  </si>
  <si>
    <t>ZSC_3117</t>
  </si>
  <si>
    <t>ZSC4111</t>
  </si>
  <si>
    <t>DV4123</t>
  </si>
  <si>
    <t>DV4125</t>
  </si>
  <si>
    <t>DV4127</t>
  </si>
  <si>
    <t>DV4129</t>
  </si>
  <si>
    <t>ZSC4115</t>
  </si>
  <si>
    <t>ZSC4117</t>
  </si>
  <si>
    <t>VTL2 to M1 Flowpath Indicator</t>
  </si>
  <si>
    <t>VTL2 to M2 Flowpath Indicator</t>
  </si>
  <si>
    <t>S2 to F1P1 Flowpath Indicator</t>
  </si>
  <si>
    <t>S2 to F2P1 Flowpath Indicator</t>
  </si>
  <si>
    <t>S2 Transfer line valve from vessel</t>
  </si>
  <si>
    <t>S2 Transfer line valve from SMFL</t>
  </si>
  <si>
    <t>S2 Transfer line valve to drain</t>
  </si>
  <si>
    <t>S2 Transfer line valve to filling</t>
  </si>
  <si>
    <t>S1 Transfer line valve from vessel</t>
  </si>
  <si>
    <t>S1 Transfer line valve from SMFL</t>
  </si>
  <si>
    <t>S1 Transfer line valve to drain</t>
  </si>
  <si>
    <t>S1 Transfer line valve to filling</t>
  </si>
  <si>
    <t>A170810-PR-SMS-PID-005</t>
  </si>
  <si>
    <t>A170810-PR-SMS-PID-006</t>
  </si>
  <si>
    <t>DI2</t>
  </si>
  <si>
    <t>General alarm single digital input</t>
  </si>
  <si>
    <t>General alarm software module without field input</t>
  </si>
  <si>
    <t>BFS1 Pause Software Push Button</t>
  </si>
  <si>
    <t>PB84101</t>
  </si>
  <si>
    <t>BFS2 Pause Software Push Button</t>
  </si>
  <si>
    <t>EA2010</t>
  </si>
  <si>
    <t>Mixing Vessel Fabrication Mechanical Items</t>
  </si>
  <si>
    <t>Storage Vessel Room</t>
  </si>
  <si>
    <t>MPF</t>
  </si>
  <si>
    <t>SI</t>
  </si>
  <si>
    <t>Site</t>
  </si>
  <si>
    <t>SITE</t>
  </si>
  <si>
    <t>MPF Site</t>
  </si>
  <si>
    <t>Mixing Vessels FAT</t>
  </si>
  <si>
    <t>On/Off valve with single output and closed position feedback</t>
  </si>
  <si>
    <t>On/Off valve with single output and opened position feedback</t>
  </si>
  <si>
    <t xml:space="preserve">Valve CMND has been commanded to close. Opened feedback CLSD is off. Travel timer TMR has expired
OR
Valve CMND has been commanded to open. Closed feedback CLSD is on. Travel timer TMR has expired </t>
  </si>
  <si>
    <t>Valve is CLOSED and CLSD feedback is off.</t>
  </si>
  <si>
    <t>Valve is OPENED and CLSD feedback is on.</t>
  </si>
  <si>
    <t>Valve is CLOSED and CLSD feedback is off or OPND feedback turns on.</t>
  </si>
  <si>
    <t>Valve is OPENED and OPND feedback is off or CLSD feedback turns on.</t>
  </si>
  <si>
    <t>Valve is physically closed, Closed feedback CLSD is on, travel timer TMR has expired</t>
  </si>
  <si>
    <t>Invalid physical state of the valve where:
1. Valve is open. CLSD feedback is on.
or
2. Valve is closed. CLSD feedback is off.</t>
  </si>
  <si>
    <t>Valve is physically open, Closed feedback CLSD is off, travel timer TMR has expired</t>
  </si>
  <si>
    <t>This is a transitory state. Valve is moving between OPENED and CLOSED states, closed feedback CLSD is off and travel timer has not yet expired.</t>
  </si>
  <si>
    <t>Valve is physically closed, OPND feedback is off, travel timer TMR has expired</t>
  </si>
  <si>
    <t>Invalid physical state of the valve where:
1. Valve is open. OPND feedback is off.
or
2. Valve is closed. OPND feedback is on.</t>
  </si>
  <si>
    <t>Valve is physically open, OPND feedback is on, travel timer TMR has expired</t>
  </si>
  <si>
    <t>This is a transitory state. Valve is moving between OPENED and CLOSED states, opened feedback OPND is off and travel timer has not yet expired.</t>
  </si>
  <si>
    <t>Changed POS4 to POS2 or POS3</t>
  </si>
  <si>
    <t>A170810-QR-TST-003</t>
  </si>
  <si>
    <t>A170810-QR-TST-004</t>
  </si>
  <si>
    <t>Mixing Vessel M1 Factory Acceptance Test</t>
  </si>
  <si>
    <t>Mixing Vessel M2 Factory Acceptance Test</t>
  </si>
  <si>
    <t>Pneumatic Control Valve</t>
  </si>
  <si>
    <t>Samson</t>
  </si>
  <si>
    <t>Valve: Type 3241-1
Actuator: Type 3271</t>
  </si>
  <si>
    <r>
      <rPr>
        <sz val="11"/>
        <rFont val="Calibri"/>
        <family val="2"/>
        <scheme val="minor"/>
      </rPr>
      <t xml:space="preserve">Valve: 
https://www.samson.de/document/t80120en.pdf
Actuator: </t>
    </r>
    <r>
      <rPr>
        <u/>
        <sz val="11"/>
        <color theme="10"/>
        <rFont val="Calibri"/>
        <family val="2"/>
        <scheme val="minor"/>
      </rPr>
      <t>https://www.samson.de/document/e83106en.pdf</t>
    </r>
  </si>
  <si>
    <t>NBR</t>
  </si>
  <si>
    <t>Press. 3 bar  
Temp -10 to 220 degC</t>
  </si>
  <si>
    <t>DN 80</t>
  </si>
  <si>
    <t>Dancomech Engineering</t>
  </si>
  <si>
    <t>Valve: NU100/311-212
Actuator: PA25/100
Diaphragm: NA25/22
Position Indicator: PA1251/SP</t>
  </si>
  <si>
    <t>Valve: NU100/311-212
Actuator: PA25/111
Diaphragm: NA25/22
Position Indicator: PA1251/SP</t>
  </si>
  <si>
    <t>Valve: NU150/311-212
Actuator: PA38/111
Diaphragm: NA38/22
Position Indicator: PA1251/SP</t>
  </si>
  <si>
    <t>Valve: NU200/311-212
Actuator: PA51/111
Diaphragm: NA51/22
Position Indicator: PA1251/SP</t>
  </si>
  <si>
    <t>Valve: NU200/442-312
Actuator: PA51/111
Diaphragm: NA51/22
Position Indicator: PA1251/SP</t>
  </si>
  <si>
    <t>Provided by Rieckermann Thailand (Actuated Valve)</t>
  </si>
  <si>
    <t>Valve: NU200/311-212
Actuator: PA51/111
Diaphragm: NA51/25
Position Indicator: PA1251/SP</t>
  </si>
  <si>
    <t>PTFE/EPDM/USP Class 6/FDA approved material</t>
  </si>
  <si>
    <t xml:space="preserve">Vent Filter Heating Element </t>
  </si>
  <si>
    <t>Pressure gauge</t>
  </si>
  <si>
    <t>Ra ≤ 0.6 uM</t>
  </si>
  <si>
    <t>http://vactech.com.my/wp-content/uploads/2014/02/VC-202-VC-303.pdf</t>
  </si>
  <si>
    <t>mBAV1</t>
  </si>
  <si>
    <t>Valve Model: PS4LBWNI 
Actuator Model: PA00S(4+4)</t>
  </si>
  <si>
    <t>ASTM</t>
  </si>
  <si>
    <t>Valve Body: SS 316L
Ball: SS316L</t>
  </si>
  <si>
    <t>Doctrine Engineering</t>
  </si>
  <si>
    <t>TFM 1600</t>
  </si>
  <si>
    <t>8mm</t>
  </si>
  <si>
    <t>mBAV2</t>
  </si>
  <si>
    <t>PS4LBWNI</t>
  </si>
  <si>
    <t>mBAV3</t>
  </si>
  <si>
    <t>Ball Valve 3/4" (actuated)</t>
  </si>
  <si>
    <t>Valve Model: PS4LBWNA
Actuator Model: PA05S(5+5)</t>
  </si>
  <si>
    <t>Valve Body: Carbon Steel
Ball: SS316L</t>
  </si>
  <si>
    <t>Carbon Steel: ASTM A216 WCB
ASTM A351 CF3M</t>
  </si>
  <si>
    <t>mBAV4</t>
  </si>
  <si>
    <t>Valve Model: PS4LBWNI 
Actuator Model: PA10S(4+4)</t>
  </si>
  <si>
    <t>mBAV5</t>
  </si>
  <si>
    <t>Valve Model: PS4LBWNI 
Actuator Model: PA20S(5+5)</t>
  </si>
  <si>
    <t>Butterfly Valve 4" (manual)</t>
  </si>
  <si>
    <t>KSB AMRI</t>
  </si>
  <si>
    <t>KABOAXBS4LN-100</t>
  </si>
  <si>
    <t>http://www.dancomech.com.my/product/456/KSB-AMRI---Butterfly-Valve-(Concentric-Type)/</t>
  </si>
  <si>
    <t>Cast Iron</t>
  </si>
  <si>
    <t>Gate Valve 4" (manual)</t>
  </si>
  <si>
    <t>VMXZ4 (Dancomech)</t>
  </si>
  <si>
    <t>VMXZ4-5141P16F1-080</t>
  </si>
  <si>
    <t>http://www.dancomech.com.my/product/604/VMX---Gate-Valve/</t>
  </si>
  <si>
    <t>Graphite</t>
  </si>
  <si>
    <t>3"</t>
  </si>
  <si>
    <t>Brass with Cromium</t>
  </si>
  <si>
    <t>Butterfly Valve 4" (actuated)</t>
  </si>
  <si>
    <t>Valve: KABOAXBS4LN-100
Actuator: FSAS0053-F0507V17
Position Indicator: LSB-10007E2N2</t>
  </si>
  <si>
    <t>mBAV6</t>
  </si>
  <si>
    <t xml:space="preserve">Pressure Regulating Valve </t>
  </si>
  <si>
    <t>Parker</t>
  </si>
  <si>
    <t>P3NRA98BNN</t>
  </si>
  <si>
    <t>https://www.parker.com/literature/Literature%20Files/pneumatic/Literature/PDN1000US_Products/PDN1000-3_Products/PDN1000-3US_P3NR.pdf</t>
  </si>
  <si>
    <t xml:space="preserve">Aluminium </t>
  </si>
  <si>
    <t>Aluminum</t>
  </si>
  <si>
    <t>Fabricate both end with 1 inch SS316 ferrule adaptor</t>
  </si>
  <si>
    <t>Nitrile</t>
  </si>
  <si>
    <t>TBA by RT</t>
  </si>
  <si>
    <t>Provided by Rieckermann Thailand (Manual Valve)</t>
  </si>
  <si>
    <t>Load Cell: SWC415 PM SS
Precision Junction Box: AJB540S
Analog Scale: AC350; 30076689</t>
  </si>
  <si>
    <t>https://www.mt.com/my/en/home/products/Industrial_Weighing_Solutions/AutomPrecision/load-cell-and-weigh-module/compression/SWC515-pinmount.html</t>
  </si>
  <si>
    <t>Mounted on side of vessel</t>
  </si>
  <si>
    <t>mLAF</t>
  </si>
  <si>
    <t xml:space="preserve">Clean Air  </t>
  </si>
  <si>
    <t>Temperature probe with Thermowell (Thermowell fabricated by JJK)</t>
  </si>
  <si>
    <t>mSSP</t>
  </si>
  <si>
    <t>mBAV7</t>
  </si>
  <si>
    <t>Ball Valve 2" (manual)</t>
  </si>
  <si>
    <t>mDV7</t>
  </si>
  <si>
    <t>Shutoff valve for 1 inch pipe, triclamp, manual valve</t>
  </si>
  <si>
    <t>Valve: NA25/311-212
Actuator: FA25/154
Diaphragm: NA25/22</t>
  </si>
  <si>
    <t xml:space="preserve">Vent Filter Housing
Vent Filter Element </t>
  </si>
  <si>
    <t xml:space="preserve">Pre-Filter Housing
Pre-Filter Element </t>
  </si>
  <si>
    <t>Sterile Filter Housing
Sterile Filter Element</t>
  </si>
  <si>
    <t>mFXH</t>
  </si>
  <si>
    <t>Dockweiler</t>
  </si>
  <si>
    <t>Ferrule Clamp Ends of Hose Modified with Hansen Coupling</t>
  </si>
  <si>
    <t>mFXH1</t>
  </si>
  <si>
    <t>mHEX</t>
  </si>
  <si>
    <t>Heat Exchanger</t>
  </si>
  <si>
    <t>Allegheny Bradford Corporation</t>
  </si>
  <si>
    <t>Shell &amp; Tube Heat Exchanger 
Shell (Chilled Water): 34,100 kg/hr
Tube (Process Water): 2,850 kh/hr</t>
  </si>
  <si>
    <t>C:\Users\sin.khc\Documents\datasource\MPI\Specification\Heat Exchanger</t>
  </si>
  <si>
    <t>Shell: EPDM O-ring
Tube: EPDM O-ring</t>
  </si>
  <si>
    <t>Shell Side: 4 bar @ 10 Celcius
Tube Side: 4 bar @ 80 Celcius</t>
  </si>
  <si>
    <t>Process Side Cooling from 80 Celcius to 20 Celcius</t>
  </si>
  <si>
    <t>Tube Side: 316L</t>
  </si>
  <si>
    <t>Tube side: TRUE</t>
  </si>
  <si>
    <t>Tube Side: TRUE</t>
  </si>
  <si>
    <t>mFXH2</t>
  </si>
  <si>
    <t>S2 PS Supply for WFI Loop</t>
  </si>
  <si>
    <t>S2 PS Supply for PW Loop</t>
  </si>
  <si>
    <t>IL37</t>
  </si>
  <si>
    <t xml:space="preserve">In </t>
  </si>
  <si>
    <t>Housing:  H1UE7T1G01PC
Filter Element: CTGB71TP3</t>
  </si>
  <si>
    <t>Stainless Steel 316L</t>
  </si>
  <si>
    <t>Specification\HJ230-104270 Drawing (Heating Jacket).pdf</t>
  </si>
  <si>
    <t>Operating Material: 230 VAC +/-10%, 
Power Consumption: max. 70 W</t>
  </si>
  <si>
    <t>IP Rating: IP 54</t>
  </si>
  <si>
    <t>Spray ball</t>
  </si>
  <si>
    <t>BT6-B</t>
  </si>
  <si>
    <t>http://www.spiraxsarco.com/global/us/Products/Documents/BT6-B_Sanitary_Balanced_Pressure_Thermostatic_Steam_Trap-Technical_Information.pdf</t>
  </si>
  <si>
    <t>Temperature Transmitter of Heating Jacket</t>
  </si>
  <si>
    <t>Type 2 Wire PT100 (Milipore)</t>
  </si>
  <si>
    <t>PT100</t>
  </si>
  <si>
    <t>2" Flexible Hose for PW/WFI/PS Vessel Inlet (Hansen Coupling)</t>
  </si>
  <si>
    <t>2" Flexible Hose for Mixing Vessel Outlet (Ferrule Clamp)</t>
  </si>
  <si>
    <t>1" Flexible Hose (Ferrule Clamp)</t>
  </si>
  <si>
    <t>Tubing</t>
  </si>
  <si>
    <t>BAVCIP</t>
  </si>
  <si>
    <t>BAVSIP</t>
  </si>
  <si>
    <t>TISIP</t>
  </si>
  <si>
    <t>ASLn000</t>
  </si>
  <si>
    <t>ESn100</t>
  </si>
  <si>
    <t>BVn151</t>
  </si>
  <si>
    <t>BVn153</t>
  </si>
  <si>
    <t>HE_DO</t>
  </si>
  <si>
    <t>MI_PV</t>
  </si>
  <si>
    <t>MOD_AO</t>
  </si>
  <si>
    <t>MOD_DO</t>
  </si>
  <si>
    <t>MOT_CMND</t>
  </si>
  <si>
    <t>MOT_FAULT</t>
  </si>
  <si>
    <t>MOT_RUN</t>
  </si>
  <si>
    <t>POS_CMND</t>
  </si>
  <si>
    <t>POS_ZSC</t>
  </si>
  <si>
    <t>POS_ZSO</t>
  </si>
  <si>
    <t>SIC_AI</t>
  </si>
  <si>
    <t>SIC_AO</t>
  </si>
  <si>
    <t>SIC_CMND</t>
  </si>
  <si>
    <t>SIC_FLT</t>
  </si>
  <si>
    <t>SIC_TAH</t>
  </si>
  <si>
    <t>SIC_THR</t>
  </si>
  <si>
    <t>TI_PV</t>
  </si>
  <si>
    <t>ZSC_DI</t>
  </si>
  <si>
    <t>SIC_AGIT</t>
  </si>
  <si>
    <t>POS_HPCA</t>
  </si>
  <si>
    <t>POS_LPCA</t>
  </si>
  <si>
    <t>POS_VACUUM</t>
  </si>
  <si>
    <t>POS_VENT</t>
  </si>
  <si>
    <t>POS_VENTDRAIN</t>
  </si>
  <si>
    <t>PC_VESSEL</t>
  </si>
  <si>
    <t>PI_VESSEL</t>
  </si>
  <si>
    <t>ZSC_FPINLET</t>
  </si>
  <si>
    <t>ZSC_FPPW</t>
  </si>
  <si>
    <t>ZSC_FPWFI</t>
  </si>
  <si>
    <t>POS_PSPW</t>
  </si>
  <si>
    <t>POS_PSWFI</t>
  </si>
  <si>
    <t>POS_PW</t>
  </si>
  <si>
    <t>POS_WFI</t>
  </si>
  <si>
    <t>MOT_PUMP1</t>
  </si>
  <si>
    <t>MOT_PUMP2</t>
  </si>
  <si>
    <t>TI_DRAIN</t>
  </si>
  <si>
    <t>HE_FILTER</t>
  </si>
  <si>
    <t>TI_VENT</t>
  </si>
  <si>
    <t>MI_VESSEL</t>
  </si>
  <si>
    <t>DI_ASL</t>
  </si>
  <si>
    <t>DI_ESTOP</t>
  </si>
  <si>
    <t>TC_HEX</t>
  </si>
  <si>
    <t>TI_HEX</t>
  </si>
  <si>
    <t>POS_RETURN</t>
  </si>
  <si>
    <t>POS_RETURNDRAIN</t>
  </si>
  <si>
    <t>POS_SUPPLY</t>
  </si>
  <si>
    <t>POS_SUPPLYDRAIN</t>
  </si>
  <si>
    <t>MOD_TCV</t>
  </si>
  <si>
    <t>DI_BURST</t>
  </si>
  <si>
    <t>ZSC_MANWAY</t>
  </si>
  <si>
    <t>POS_OUTLET</t>
  </si>
  <si>
    <t>TI_VESSEL</t>
  </si>
  <si>
    <t>POS_SPRAYBALL1</t>
  </si>
  <si>
    <t>POS_SPRAYBALL2</t>
  </si>
  <si>
    <t>ZSC_CIPSIP</t>
  </si>
  <si>
    <t>ZSC_FILTER</t>
  </si>
  <si>
    <t>POS_FILTERINLET</t>
  </si>
  <si>
    <t>POS_HEXINLET</t>
  </si>
  <si>
    <t>ZSC_BFS1</t>
  </si>
  <si>
    <t>ZSC_BFS2</t>
  </si>
  <si>
    <t>POS_DRAIN</t>
  </si>
  <si>
    <t>POS_FILL</t>
  </si>
  <si>
    <t>POS_SMFL</t>
  </si>
  <si>
    <t>ZSC_SMFL1</t>
  </si>
  <si>
    <t>ZSC_SMFL2</t>
  </si>
  <si>
    <t>POS_VESSEL</t>
  </si>
  <si>
    <t>POS_CIP</t>
  </si>
  <si>
    <t>POS_SIP</t>
  </si>
  <si>
    <t>DI_PAUSE</t>
  </si>
  <si>
    <t>ZSC_DRAIN</t>
  </si>
  <si>
    <t>POS_FILTER</t>
  </si>
  <si>
    <t>Selection</t>
  </si>
  <si>
    <t>LIQUID</t>
  </si>
  <si>
    <t>GAS</t>
  </si>
  <si>
    <t>S2 Vent line drain valve</t>
  </si>
  <si>
    <t>S2 Vent Valve</t>
  </si>
  <si>
    <t>S2 HP CA Supply Valve</t>
  </si>
  <si>
    <t>S2 LP CA Supply Valve</t>
  </si>
  <si>
    <t>S2 Vacuum valve</t>
  </si>
  <si>
    <t>S2 Vessel Pressure</t>
  </si>
  <si>
    <t>S2 Pressure Controller</t>
  </si>
  <si>
    <t>S2 WFI Supply Valve</t>
  </si>
  <si>
    <t>S2 PW Supply Valve</t>
  </si>
  <si>
    <t>S2 WFI Supply Flowpath Indicator</t>
  </si>
  <si>
    <t>S2 PW Supply Flowpath Indicator</t>
  </si>
  <si>
    <t>S2 Inlet line Flowpath Indicator</t>
  </si>
  <si>
    <t>S2 Vent Filter AF3101 Drain valve</t>
  </si>
  <si>
    <t>S2 Electric Heating Element</t>
  </si>
  <si>
    <t>S2 Vent Filter Temperature Indicator</t>
  </si>
  <si>
    <t>S2 Vent Filter top outlet temperature</t>
  </si>
  <si>
    <t>S2 Outlet Valve</t>
  </si>
  <si>
    <t>S2 Burst Disc</t>
  </si>
  <si>
    <t>S2 Temperature Indicator</t>
  </si>
  <si>
    <t>S2 Manway Close Indicator</t>
  </si>
  <si>
    <t>S2 Spray Ball 1 Valve</t>
  </si>
  <si>
    <t>S2 Spray Ball 2 Valve</t>
  </si>
  <si>
    <t>S2 SIP Drain valve</t>
  </si>
  <si>
    <t>S2 CIP Drain valve</t>
  </si>
  <si>
    <t>S2 Drain temperature</t>
  </si>
  <si>
    <t>M1 Cooling Water Outlet TCV Inlet Isolation Hand Valve</t>
  </si>
  <si>
    <t>M1 Cooling Water Outlet TCV Outlet Isolation Hand Valve</t>
  </si>
  <si>
    <t>M2 Cooling Water Outlet TCV Outlet Isolation Hand Valve</t>
  </si>
  <si>
    <t>M2 Cooling Water Outlet TCV Inlet Isolation Hand Valve</t>
  </si>
  <si>
    <t>mESTOP1</t>
  </si>
  <si>
    <t>Magnetic Impeller</t>
  </si>
  <si>
    <t>EPDM/PTFE</t>
  </si>
  <si>
    <t xml:space="preserve">Pneumanitically Actuated Control Valve </t>
  </si>
  <si>
    <t>Diaphragm Seals</t>
  </si>
  <si>
    <t>Pneumanitically Actuated Valve with Closed feed back</t>
  </si>
  <si>
    <t>EMC1
EMV2</t>
  </si>
  <si>
    <t>Pneumanitically Actuated Valve with closed feed back</t>
  </si>
  <si>
    <t>Ferrule (Tri-Clamp)</t>
  </si>
  <si>
    <t>EMC1
EMX1
EMX2</t>
  </si>
  <si>
    <t>EMC2
EMC3</t>
  </si>
  <si>
    <t>Housing: Stainless Steel 316L
Filter Element: PTFE</t>
  </si>
  <si>
    <t xml:space="preserve"> Housing Wetted Surface: Ra ≤ 0.5 uM</t>
  </si>
  <si>
    <t>Silicone O ring/EPDM/PTFE</t>
  </si>
  <si>
    <t>O-ring
Filter Element</t>
  </si>
  <si>
    <t>Stainless Steel 316L (Enclosure)</t>
  </si>
  <si>
    <t>http://www.merckmillipore.com/MY/en/search/P90005?search=&amp;TrackingSearchType=SB+-+Search+Box&amp;SearchContextPageletUUID=&amp;SearchTerm=P90005</t>
  </si>
  <si>
    <t>MX
SY</t>
  </si>
  <si>
    <t>EMC2
EMC3
EMX1
EMX2
EMX6</t>
  </si>
  <si>
    <t>Bursting Discs</t>
  </si>
  <si>
    <t>Ferrule (Tri-Clamp) on Vessel</t>
  </si>
  <si>
    <t>Stainless Steel 316L
  / GLASS</t>
  </si>
  <si>
    <t>SS 316L/1.4435 &amp; Glass</t>
  </si>
  <si>
    <t>To match Filter Housing</t>
  </si>
  <si>
    <t xml:space="preserve">Oil Rotary Vane </t>
  </si>
  <si>
    <t>Capacity: 200 m³ / hour
Vacuum: 0.1 mbar (abs.) /-0.99 bar</t>
  </si>
  <si>
    <t>Threaded 2" BSP</t>
  </si>
  <si>
    <t>EMC1
EMG1</t>
  </si>
  <si>
    <t>1 NC Signal when activated</t>
  </si>
  <si>
    <t>Macro Integration</t>
  </si>
  <si>
    <t>Key Released</t>
  </si>
  <si>
    <t>HW1B-X402R</t>
  </si>
  <si>
    <t>2 NC Signal when activated</t>
  </si>
  <si>
    <t>Orbital Welded</t>
  </si>
  <si>
    <t>Filter: CTGB71TP3 (Aerex)
Housing: H1AV7TG01PP</t>
  </si>
  <si>
    <t>Filter: http://www.merckmillipore.com/MY/en/product/Aerex-CTGB-Cartridge-Filter-10nbspin.-0.2nbspm-Code-7,MM_NF-CTGB71TP3
Housing: http://www.merckmillipore.com/MY/en/product/Series-3000-Single-Round-Housings,MM_NF-C100748</t>
  </si>
  <si>
    <t>Pre-Filter: Polypropylene
Housing: Stainless Steel 316L</t>
  </si>
  <si>
    <t>10" Filter Element; 0.2 micron</t>
  </si>
  <si>
    <t>Air Filter</t>
  </si>
  <si>
    <t>Liquid Filter</t>
  </si>
  <si>
    <t>Pre-Filter: CR0172006 (Polygard)
Housing: H1AV7T2G01PP</t>
  </si>
  <si>
    <t>Filter: http://www.merckmillipore.com/MY/en/product/Polygard-CR-Cartridge-Filter-20nbspin.-1.0nbspm-Code-7-Silicone,MM_NF-CR0172006
Housing: http://www.merckmillipore.com/MY/en/product/Series-3000-Single-Round-Housings,MM_NF-C100748</t>
  </si>
  <si>
    <t>20" Filter Element; 1.0 micron</t>
  </si>
  <si>
    <t>Housing:Stainless Steel 316L</t>
  </si>
  <si>
    <t>Filter: CVGL72TP3 (Durapore)
Housing: H1AV7T2G01PP</t>
  </si>
  <si>
    <t>Filter: http://www.merckmillipore.com/MY/en/products/biopharmaceutical-manufacturing/downstream-processing/sterile-filtration/sterile-liquid/durapore/.ymb.qB.PpQAAAFDBU94saSR,nav
Housing: http://www.merckmillipore.com/MY/en/product/Series-3000-Single-Round-Housings,MM_NF-C100748</t>
  </si>
  <si>
    <t>20" Filter Element; 0.22 micron</t>
  </si>
  <si>
    <t>To Prevent Moisture from System from entering Vacuum Pump</t>
  </si>
  <si>
    <t>With feedback to terminal module</t>
  </si>
  <si>
    <t>Thermowell: Stainless Steel 316L</t>
  </si>
  <si>
    <t>Welded</t>
  </si>
  <si>
    <t xml:space="preserve">To split 1 incoming PT100 input into 2 Output Signals
</t>
  </si>
  <si>
    <t>Output 1: RTD
Output 2: 4-20mA</t>
  </si>
  <si>
    <t>To split 1 incoming PT100 input into:
Output 1: RTD
Output 2: 4-20mA</t>
  </si>
  <si>
    <t>USP/FDA</t>
  </si>
  <si>
    <t>Hose: Silicon/PTFE/EPDM</t>
  </si>
  <si>
    <t>with female hansen coupling connected at each end</t>
  </si>
  <si>
    <t>Silicon/PTFE/EPDM</t>
  </si>
  <si>
    <t>Coupling: TRUE</t>
  </si>
  <si>
    <t>SS 316L/1.4435/EPDM/PTFE</t>
  </si>
  <si>
    <t>Hose</t>
  </si>
  <si>
    <t>Ferrule Clamp</t>
  </si>
  <si>
    <t>Ferrule: TRUE</t>
  </si>
  <si>
    <t>Shell Side: Flange
Tube Side: Ferrule (Tri-Clamp)</t>
  </si>
  <si>
    <t>Tube Side: Ra ≤ 0.5 uM</t>
  </si>
  <si>
    <t>Gaskets</t>
  </si>
  <si>
    <t>childSFCAlias</t>
  </si>
  <si>
    <t>Hygiene</t>
  </si>
  <si>
    <t>SelectionValue</t>
  </si>
  <si>
    <t>HPCA</t>
  </si>
  <si>
    <t>LPCA</t>
  </si>
  <si>
    <t>VENT</t>
  </si>
  <si>
    <t>hasSFC</t>
  </si>
  <si>
    <t>FALSE</t>
  </si>
  <si>
    <t>TRUE</t>
  </si>
  <si>
    <t>sfcParameter</t>
  </si>
  <si>
    <t>Required time to open the SIP valve in pulse mode</t>
  </si>
  <si>
    <t>Required time to close the SIP valve in pulse mode</t>
  </si>
  <si>
    <t>Required opened time for each sprayball inlet valve in flip-flop mode</t>
  </si>
  <si>
    <t>IL</t>
  </si>
  <si>
    <t>Interlock Calculation with 1 input</t>
  </si>
  <si>
    <t>Interlock Calculation with 2 inputs</t>
  </si>
  <si>
    <t>Interlock Calculation with 3 inputs</t>
  </si>
  <si>
    <t>Interlock Calculation with 4 inputs</t>
  </si>
  <si>
    <t>Interlock Calculation with 5 inputs</t>
  </si>
  <si>
    <t>Interlock Calculation with 6 inputs</t>
  </si>
  <si>
    <t>FLP</t>
  </si>
  <si>
    <t>Pulse counter fault</t>
  </si>
  <si>
    <t>Motor speed pulse counter measured value</t>
  </si>
  <si>
    <t>M1 Emergency Stop mounted on M1 HMI</t>
  </si>
  <si>
    <t>S1 Emergency Stop mounted on S1 HMI</t>
  </si>
  <si>
    <t>M2 Emergency Stop mounted on M2 HMI</t>
  </si>
  <si>
    <t>M2 Emergency Stop mounted on M1/M2 Shared HMI</t>
  </si>
  <si>
    <t>S2 Emergency Stop mounted on S2 HMI</t>
  </si>
  <si>
    <t>M2 Emergency Stop mounted on M2 HMI Feed to M1</t>
  </si>
  <si>
    <t>M2 Emergency Stop mounted on M1/M2 Shared HMI Feed to M1</t>
  </si>
  <si>
    <t>ES1200</t>
  </si>
  <si>
    <t>ES1201</t>
  </si>
  <si>
    <t>ES3400</t>
  </si>
  <si>
    <t>S2 Emergency Stop mounted on S2 HMI Feed to S1</t>
  </si>
  <si>
    <t>Timer</t>
  </si>
  <si>
    <t>fbBLK</t>
  </si>
  <si>
    <t>childClass</t>
  </si>
  <si>
    <t>trueCommand</t>
  </si>
  <si>
    <t>falseCommand</t>
  </si>
  <si>
    <t>STOP</t>
  </si>
  <si>
    <t>CLOSE</t>
  </si>
  <si>
    <t>OPEN</t>
  </si>
  <si>
    <t>ENABLE</t>
  </si>
  <si>
    <t>DISABLE</t>
  </si>
  <si>
    <t>Mn</t>
  </si>
  <si>
    <t>Sn</t>
  </si>
  <si>
    <t>SelctionValue</t>
  </si>
  <si>
    <t>PW OR PS(PW)</t>
  </si>
  <si>
    <t>WFI OR PS(WFI)</t>
  </si>
  <si>
    <t>SelectionSet</t>
  </si>
  <si>
    <t>(MEDIUM = WFI OR 
MEDIUM = PS(WFI))</t>
  </si>
  <si>
    <t>(MEDIUM = PW OR 
MEDIUM = PS(PW))</t>
  </si>
  <si>
    <t>trueStatement</t>
  </si>
  <si>
    <t>falseStatement</t>
  </si>
  <si>
    <t>Vessel Pressure Controller</t>
  </si>
  <si>
    <t>childParameterAlias</t>
  </si>
  <si>
    <t>NOP 0;</t>
  </si>
  <si>
    <t>TIME_FLUSH</t>
  </si>
  <si>
    <t>Time to flush for or zero to flush forever</t>
  </si>
  <si>
    <t>PSWFI</t>
  </si>
  <si>
    <t>PSPW</t>
  </si>
  <si>
    <t>sfcMarker</t>
  </si>
  <si>
    <t>_di_</t>
  </si>
  <si>
    <t>_he_</t>
  </si>
  <si>
    <t>_mi_</t>
  </si>
  <si>
    <t>_mod_</t>
  </si>
  <si>
    <t>_mot_</t>
  </si>
  <si>
    <t>_pi_</t>
  </si>
  <si>
    <t>_pc_</t>
  </si>
  <si>
    <t>_pos_</t>
  </si>
  <si>
    <t>_sic_</t>
  </si>
  <si>
    <t>_tc_</t>
  </si>
  <si>
    <t>_ti_</t>
  </si>
  <si>
    <t>_zsc_</t>
  </si>
  <si>
    <t>_emc_</t>
  </si>
  <si>
    <t>_emg_</t>
  </si>
  <si>
    <t>_emm_</t>
  </si>
  <si>
    <t>_ems_</t>
  </si>
  <si>
    <t>_emt_</t>
  </si>
  <si>
    <t>_emv_</t>
  </si>
  <si>
    <t>_emx_</t>
  </si>
  <si>
    <t>_mx_</t>
  </si>
  <si>
    <t>_sy_</t>
  </si>
  <si>
    <t>ifbBLK</t>
  </si>
  <si>
    <t>ifcBLK</t>
  </si>
  <si>
    <t>FILTER_BLEED</t>
  </si>
  <si>
    <t>Filter Bleed Operation of SMFLx</t>
  </si>
  <si>
    <t>Setup flowplate transfer path from source to destination</t>
  </si>
  <si>
    <t>CIP of Storage Vessel Sy to Sy Drain</t>
  </si>
  <si>
    <t>Filling operation from Mixing Vessel Mx direct to Filling Machine FLz</t>
  </si>
  <si>
    <t>Filling operation from Storage Vessel Sy to Filling Machine FLz</t>
  </si>
  <si>
    <t>Filling operation from Mixing Vessel Mx to Storage Vessel Sy</t>
  </si>
  <si>
    <t>SIP of Storage Vessel Sy to SMFLx</t>
  </si>
  <si>
    <t>Filtration Operation from Mx to Sy</t>
  </si>
  <si>
    <t>_emx4_drain_subs</t>
  </si>
  <si>
    <t>EMX4_DRAIN_SUBS</t>
  </si>
  <si>
    <t>Shared EM Vessel Transfer Lines</t>
  </si>
  <si>
    <t>EX1015</t>
  </si>
  <si>
    <t>EX2015</t>
  </si>
  <si>
    <t>EXn015</t>
  </si>
  <si>
    <t>OwnerID</t>
  </si>
  <si>
    <t>Shared</t>
  </si>
  <si>
    <t>_ema1_</t>
  </si>
  <si>
    <t>_emc1_</t>
  </si>
  <si>
    <t>EMX_DRAIN</t>
  </si>
  <si>
    <t>EMS_ESTOP</t>
  </si>
  <si>
    <t>EMG_FILTER</t>
  </si>
  <si>
    <t>EMC_GAS</t>
  </si>
  <si>
    <t>EMT_HEX</t>
  </si>
  <si>
    <t>EMV_INLET</t>
  </si>
  <si>
    <t>EMC_VACUUM</t>
  </si>
  <si>
    <t>EMA_VESSEL</t>
  </si>
  <si>
    <t>EMM_VESSEL</t>
  </si>
  <si>
    <t>EMV_VESSEL</t>
  </si>
  <si>
    <t>EMC_WATER</t>
  </si>
  <si>
    <t>EMX_SMFL</t>
  </si>
  <si>
    <t>EMX_TRANSFER</t>
  </si>
  <si>
    <t>dbCONST</t>
  </si>
  <si>
    <t>dbMaster</t>
  </si>
  <si>
    <t>fbHMIReportTrigger</t>
  </si>
  <si>
    <t>fbRunTimer</t>
  </si>
  <si>
    <t>fbTimeSyncPLC</t>
  </si>
  <si>
    <t>fcBLKHygiene</t>
  </si>
  <si>
    <t>fcBLKModeAndCommand</t>
  </si>
  <si>
    <t>fcCallCMs</t>
  </si>
  <si>
    <t>fcCallEMs</t>
  </si>
  <si>
    <t>fcCallILs</t>
  </si>
  <si>
    <t>fcCallPCs</t>
  </si>
  <si>
    <t>fcCallUNs</t>
  </si>
  <si>
    <t>fcHMIBatchReport</t>
  </si>
  <si>
    <t>fcHMIMessages</t>
  </si>
  <si>
    <t>fcHMIPromptMessage</t>
  </si>
  <si>
    <t>fcHMISFCSelect</t>
  </si>
  <si>
    <t>fcHMIStepMessage</t>
  </si>
  <si>
    <t>fcLEDState</t>
  </si>
  <si>
    <t>fcLogRealValue</t>
  </si>
  <si>
    <t>fcLogTimeValue</t>
  </si>
  <si>
    <t>fcSFCCommand</t>
  </si>
  <si>
    <t>fcTimeHMS</t>
  </si>
  <si>
    <t>fcTimeManagement</t>
  </si>
  <si>
    <t>ifbHMIPromptMessage</t>
  </si>
  <si>
    <t>ifbHMIStepMessage</t>
  </si>
  <si>
    <t>ifbSFCLogMessage</t>
  </si>
  <si>
    <t>ifbSFCLogReal</t>
  </si>
  <si>
    <t>ifbSFCLogTime</t>
  </si>
  <si>
    <t>ifcHMIAlarms</t>
  </si>
  <si>
    <t>ifcHMISFCControl</t>
  </si>
  <si>
    <t>obMain</t>
  </si>
  <si>
    <t>udtMaster</t>
  </si>
  <si>
    <t>FXH107</t>
  </si>
  <si>
    <t>M1 Flexible Hose Sterile Filter Inlet</t>
  </si>
  <si>
    <t>FXH207</t>
  </si>
  <si>
    <t>M2 Flexible Hose Sterile Filter Inlet</t>
  </si>
  <si>
    <t>dbEVENT</t>
  </si>
  <si>
    <t>MX_VESSEL</t>
  </si>
  <si>
    <t>Manufacturing Vessel</t>
  </si>
  <si>
    <t>SY_VESSEL</t>
  </si>
  <si>
    <t>Applies to all digital input alarms throughout the Solution Manufacturing and Filling Systems which do not have a physical input from the field.</t>
  </si>
  <si>
    <t>This CM shall indicate healthy if the software signal state is ON.</t>
  </si>
  <si>
    <t>This CM shall raise an interlock condition if the software signal state is OFF.</t>
  </si>
  <si>
    <t>This CM shall raise an alarm message if the software signal state is OFF.</t>
  </si>
  <si>
    <t>This CM shall be used for Filling Suite Pause Push Button.</t>
  </si>
  <si>
    <t>Recovery from ALARM state to healthy state when software signal comes on.</t>
  </si>
  <si>
    <t>Software signal goes off.</t>
  </si>
  <si>
    <t>Alarm condition or loop has wiring fault. Software signal is OFF.</t>
  </si>
  <si>
    <t>Healthy state. Software signal is ON.</t>
  </si>
  <si>
    <t>Heating Element controller fault digital input indicates fault condition.</t>
  </si>
  <si>
    <t>FLZ</t>
  </si>
  <si>
    <t>SETUP_CIPSIP</t>
  </si>
  <si>
    <t>SETUP_FILTER</t>
  </si>
  <si>
    <t>SETUP_CIP</t>
  </si>
  <si>
    <t>SETUP_SIP</t>
  </si>
  <si>
    <t>FLZ=FL1</t>
  </si>
  <si>
    <t>FL1</t>
  </si>
  <si>
    <t>FLZ=FL2</t>
  </si>
  <si>
    <t>FL2</t>
  </si>
  <si>
    <t>FL1, FL2</t>
  </si>
  <si>
    <t>ROOM</t>
  </si>
  <si>
    <t>Thermal release (QMx)</t>
  </si>
  <si>
    <t>Mx CIP Drain Valve</t>
  </si>
  <si>
    <t>Mx Drain Temperature Indicator</t>
  </si>
  <si>
    <t>Mx SIP Condensate Drain Valve</t>
  </si>
  <si>
    <t>Sy to BFSy P1 Flowpath Indicator</t>
  </si>
  <si>
    <t>SMFL1 to Sy/BFSy Flowpath Indicator</t>
  </si>
  <si>
    <t>SMFL2 to Sy/BFSy Flowpath Indicator</t>
  </si>
  <si>
    <t>EMX_FILL</t>
  </si>
  <si>
    <t>Shared BFS Filling Machine and Filling Line</t>
  </si>
  <si>
    <t>Shared EM SMFLx Filtration Line outlet CIPSIP path to drain</t>
  </si>
  <si>
    <t>Shared EM SMFLx Filtration Line outlet</t>
  </si>
  <si>
    <t>EMX_MMFL</t>
  </si>
  <si>
    <t>CIPSIP_MX</t>
  </si>
  <si>
    <t>CIPSIP_SY</t>
  </si>
  <si>
    <t>MX CIPSIP Recipe Procedure</t>
  </si>
  <si>
    <t>SY CIPSIP Recipe Procedure</t>
  </si>
  <si>
    <t>SMS</t>
  </si>
  <si>
    <t>CIP of Mx</t>
  </si>
  <si>
    <t>SIP of Sy</t>
  </si>
  <si>
    <t>SIP of Mx</t>
  </si>
  <si>
    <t>keyState</t>
  </si>
  <si>
    <t>keyChild</t>
  </si>
  <si>
    <t>Check</t>
  </si>
  <si>
    <t>EMS2</t>
  </si>
  <si>
    <t>Main Unit ESTOP and Air pressure low switch</t>
  </si>
  <si>
    <t>Auxiliary Unit ESTOP</t>
  </si>
  <si>
    <t>EE1013</t>
  </si>
  <si>
    <t>EE3013</t>
  </si>
  <si>
    <t>EE1023</t>
  </si>
  <si>
    <t>EE1033</t>
  </si>
  <si>
    <t>EE1043</t>
  </si>
  <si>
    <t>EE3023</t>
  </si>
  <si>
    <t>EE2013</t>
  </si>
  <si>
    <t>EE2023</t>
  </si>
  <si>
    <t>EE4013</t>
  </si>
  <si>
    <t>S2 Main Unit Emergency Stop</t>
  </si>
  <si>
    <t>M2 Main Unit Emergency Stop</t>
  </si>
  <si>
    <t>M1 Main Unit Emergency Stop</t>
  </si>
  <si>
    <t>S1 Main Unit Emergency Stop</t>
  </si>
  <si>
    <t>M1 Auxiliary Unit Emergency Stop</t>
  </si>
  <si>
    <t>M2 Auxiliary Unit Emergency Stop</t>
  </si>
  <si>
    <t>S1 Auxiliary Unit Emergency Stop</t>
  </si>
  <si>
    <t>Main Unit Emergency stop EM placeholder</t>
  </si>
  <si>
    <t>Auxiliary Unit Emergency stop EM placeholder</t>
  </si>
  <si>
    <t>EEnnnn</t>
  </si>
  <si>
    <t>ESnnnn</t>
  </si>
  <si>
    <t>EEn013</t>
  </si>
  <si>
    <t>EMS_ESTOP_AUX</t>
  </si>
  <si>
    <t>Mx Auxiliary Emergency Stop</t>
  </si>
  <si>
    <t>Sy Auxiliary Emergency Stop</t>
  </si>
  <si>
    <t>DI_ESTOPAUX</t>
  </si>
  <si>
    <t>None</t>
  </si>
  <si>
    <t>ZSC2_OUT_DI</t>
  </si>
  <si>
    <t>ZSC2_MISMATCH_DI</t>
  </si>
  <si>
    <t>ZSC2_IN_DI</t>
  </si>
  <si>
    <t>ZSC1_OPENED_DI</t>
  </si>
  <si>
    <t>ZSC1_MISMATCH_DI</t>
  </si>
  <si>
    <t>ZSC1_CLOSED_DI</t>
  </si>
  <si>
    <t>TI2_FAULT_PV</t>
  </si>
  <si>
    <t>TI2_ENABLED_PV</t>
  </si>
  <si>
    <t>TI1_FAULT_PV</t>
  </si>
  <si>
    <t>TI1_ENABLED_PV</t>
  </si>
  <si>
    <t>UO_SY_SIP</t>
  </si>
  <si>
    <t>SY_SIP_EXn007</t>
  </si>
  <si>
    <t>SY_SIP_EXn015</t>
  </si>
  <si>
    <t>SY_SIP_EXn011</t>
  </si>
  <si>
    <t>SY_SIP_EXn402</t>
  </si>
  <si>
    <t>SY_SIP_EXn006</t>
  </si>
  <si>
    <t>SY_SIP_EVn004</t>
  </si>
  <si>
    <t>SY_SIP_EVn008</t>
  </si>
  <si>
    <t>SY_SIP_EEnnnn</t>
  </si>
  <si>
    <t>SY_SIP_EEn013</t>
  </si>
  <si>
    <t>SY_SIP_EGn005</t>
  </si>
  <si>
    <t>SY_SIP_ECn002</t>
  </si>
  <si>
    <t>SY_SIP_ECn012</t>
  </si>
  <si>
    <t>SY_SIP_ECn001</t>
  </si>
  <si>
    <t>UO_SY_SETUP</t>
  </si>
  <si>
    <t>SY_SETUP_EXn007</t>
  </si>
  <si>
    <t>SY_SETUP_EXn011</t>
  </si>
  <si>
    <t>SY_SETUP_EXn015</t>
  </si>
  <si>
    <t>SY_SETUP_EXn402</t>
  </si>
  <si>
    <t>SY_SETUP_EXn006</t>
  </si>
  <si>
    <t>SY_SETUP_EVn004</t>
  </si>
  <si>
    <t>SY_SETUP_EVn008</t>
  </si>
  <si>
    <t>SY_SETUP_EEnnnn</t>
  </si>
  <si>
    <t>SY_SETUP_EEn013</t>
  </si>
  <si>
    <t>SY_SETUP_EGn005</t>
  </si>
  <si>
    <t>SY_SETUP_ECn002</t>
  </si>
  <si>
    <t>SY_SETUP_ECn012</t>
  </si>
  <si>
    <t>SY_SETUP_ECn001</t>
  </si>
  <si>
    <t>UO_SY_FILTER</t>
  </si>
  <si>
    <t>SY_FILTER_EXn007</t>
  </si>
  <si>
    <t>SY_FILTER_EXn011</t>
  </si>
  <si>
    <t>SY_FILTER_EXn015</t>
  </si>
  <si>
    <t>SY_FILTER_EXn402</t>
  </si>
  <si>
    <t>SY_FILTER_EXn006</t>
  </si>
  <si>
    <t>SY_FILTER_EVn004</t>
  </si>
  <si>
    <t>SY_FILTER_EVn008</t>
  </si>
  <si>
    <t>SY_FILTER_EEnnnn</t>
  </si>
  <si>
    <t>SY_FILTER_EEn013</t>
  </si>
  <si>
    <t>SY_FILTER_EGn005</t>
  </si>
  <si>
    <t>SY_FILTER_ECn002</t>
  </si>
  <si>
    <t>SY_FILTER_ECn012</t>
  </si>
  <si>
    <t>SY_FILTER_ECn001</t>
  </si>
  <si>
    <t>UO_SY_FILL</t>
  </si>
  <si>
    <t>SY_FILL_EXn007</t>
  </si>
  <si>
    <t>SY_FILL_EXn015</t>
  </si>
  <si>
    <t>SY_FILL_EXn011</t>
  </si>
  <si>
    <t>SY_FILL_EXn402</t>
  </si>
  <si>
    <t>SY_FILL_EXn006</t>
  </si>
  <si>
    <t>SY_FILL_EVn004</t>
  </si>
  <si>
    <t>SY_FILL_EVn008</t>
  </si>
  <si>
    <t>SY_FILL_EEnnnn</t>
  </si>
  <si>
    <t>SY_FILL_EEn013</t>
  </si>
  <si>
    <t>SY_FILL_EGn005</t>
  </si>
  <si>
    <t>SY_FILL_ECn002</t>
  </si>
  <si>
    <t>SY_FILL_ECn012</t>
  </si>
  <si>
    <t>SY_FILL_ECn001</t>
  </si>
  <si>
    <t>UO_SY_CIP</t>
  </si>
  <si>
    <t>SY_CIP_EXn007</t>
  </si>
  <si>
    <t>SY_CIP_EXn011</t>
  </si>
  <si>
    <t>SY_CIP_EXn015</t>
  </si>
  <si>
    <t>SY_CIP_EXn402</t>
  </si>
  <si>
    <t>SY_CIP_EXn006</t>
  </si>
  <si>
    <t>SY_CIP_EVn004</t>
  </si>
  <si>
    <t>SY_CIP_EVn008</t>
  </si>
  <si>
    <t>SY_CIP_EEnnnn</t>
  </si>
  <si>
    <t>SY_CIP_EEn013</t>
  </si>
  <si>
    <t>SY_CIP_EGn005</t>
  </si>
  <si>
    <t>SY_CIP_ECn002</t>
  </si>
  <si>
    <t>SY_CIP_ECn012</t>
  </si>
  <si>
    <t>SY_CIP_ECn001</t>
  </si>
  <si>
    <t>RP_SMS_MAKE</t>
  </si>
  <si>
    <t>SMS_MAKE_Sn</t>
  </si>
  <si>
    <t>SMS_MAKE_Mn</t>
  </si>
  <si>
    <t>RP_SMS_FILTER</t>
  </si>
  <si>
    <t>SMS_FILTER_Sn</t>
  </si>
  <si>
    <t>SMS_FILTER_Mn</t>
  </si>
  <si>
    <t>RP_SMS_FILL_SY</t>
  </si>
  <si>
    <t>SMS_FILL_SY_Sn</t>
  </si>
  <si>
    <t>SMS_FILL_SY_Mn</t>
  </si>
  <si>
    <t>RP_SMS_FILL_MX</t>
  </si>
  <si>
    <t>SMS_FILL_MX_Sn</t>
  </si>
  <si>
    <t>SMS_FILL_MX_Mn</t>
  </si>
  <si>
    <t>RP_SMS_CIPSIP_SY</t>
  </si>
  <si>
    <t>SMS_CIPSIP_SY_Sn</t>
  </si>
  <si>
    <t>SMS_CIPSIP_SY_Mn</t>
  </si>
  <si>
    <t>RP_SMS_CIPSIP_MX</t>
  </si>
  <si>
    <t>SMS_CIPSIP_MX_Sn</t>
  </si>
  <si>
    <t>SMS_CIPSIP_MX_Mn</t>
  </si>
  <si>
    <t>SIC1_STOPPED_THR</t>
  </si>
  <si>
    <t>SIC1_STOPPED_TAH</t>
  </si>
  <si>
    <t>SIC1_STOPPED_FLT</t>
  </si>
  <si>
    <t>SIC1_STOPPED_CMND</t>
  </si>
  <si>
    <t>SIC1_STOPPED_SPS</t>
  </si>
  <si>
    <t>SIC1_STOPPED_SPM</t>
  </si>
  <si>
    <t>SIC1_RUNNING_THR</t>
  </si>
  <si>
    <t>SIC1_RUNNING_TAH</t>
  </si>
  <si>
    <t>SIC1_RUNNING_FLT</t>
  </si>
  <si>
    <t>SIC1_RUNNING_CMND</t>
  </si>
  <si>
    <t>SIC1_RUNNING_SPS</t>
  </si>
  <si>
    <t>SIC1_RUNNING_SPM</t>
  </si>
  <si>
    <t>SIC1_FAULT_THR</t>
  </si>
  <si>
    <t>SIC1_FAULT_TAH</t>
  </si>
  <si>
    <t>SIC1_FAULT_FLT</t>
  </si>
  <si>
    <t>SIC1_FAULT_CMND</t>
  </si>
  <si>
    <t>SIC1_FAULT_SPS</t>
  </si>
  <si>
    <t>SIC1_FAULT_SPM</t>
  </si>
  <si>
    <t>SIC1_ENABLED_THR</t>
  </si>
  <si>
    <t>SIC1_ENABLED_TAH</t>
  </si>
  <si>
    <t>SIC1_ENABLED_FLT</t>
  </si>
  <si>
    <t>SIC1_ENABLED_CMND</t>
  </si>
  <si>
    <t>SIC1_ENABLED_SPS</t>
  </si>
  <si>
    <t>SIC1_ENABLED_SPM</t>
  </si>
  <si>
    <t>SIC1_DISABLED_THR</t>
  </si>
  <si>
    <t>SIC1_DISABLED_TAH</t>
  </si>
  <si>
    <t>SIC1_DISABLED_FLT</t>
  </si>
  <si>
    <t>SIC1_DISABLED_CMND</t>
  </si>
  <si>
    <t>SIC1_DISABLED_SPS</t>
  </si>
  <si>
    <t>SIC1_DISABLED_SPM</t>
  </si>
  <si>
    <t>POS4_TRAVEL_ZSO</t>
  </si>
  <si>
    <t>POS4_TRAVEL_ZSC</t>
  </si>
  <si>
    <t>POS4_TRAVEL_CMND</t>
  </si>
  <si>
    <t>POS4_OPENED_ZSO</t>
  </si>
  <si>
    <t>POS4_OPENED_ZSC</t>
  </si>
  <si>
    <t>POS4_OPENED_CMND</t>
  </si>
  <si>
    <t>POS4_FAULT_ZSO</t>
  </si>
  <si>
    <t>POS4_FAULT_ZSC</t>
  </si>
  <si>
    <t>POS4_FAULT_CMND</t>
  </si>
  <si>
    <t>POS4_CLOSED_ZSO</t>
  </si>
  <si>
    <t>POS4_CLOSED_ZSC</t>
  </si>
  <si>
    <t>POS4_CLOSED_CMND</t>
  </si>
  <si>
    <t>POS3_TRAVEL_ZSO</t>
  </si>
  <si>
    <t>POS3_TRAVEL_CMND</t>
  </si>
  <si>
    <t>POS3_OPENED_ZSO</t>
  </si>
  <si>
    <t>POS3_OPENED_CMND</t>
  </si>
  <si>
    <t>POS3_FAULT_ZSO</t>
  </si>
  <si>
    <t>POS3_FAULT_CMND</t>
  </si>
  <si>
    <t>POS3_CLOSED_ZSO</t>
  </si>
  <si>
    <t>POS3_CLOSED_CMND</t>
  </si>
  <si>
    <t>POS2_TRAVEL_ZSC</t>
  </si>
  <si>
    <t>POS2_TRAVEL_CMND</t>
  </si>
  <si>
    <t>POS2_OPENED_ZSC</t>
  </si>
  <si>
    <t>POS2_OPENED_CMND</t>
  </si>
  <si>
    <t>POS2_FAULT_ZSC</t>
  </si>
  <si>
    <t>POS2_FAULT_CMND</t>
  </si>
  <si>
    <t>POS2_CLOSED_ZSC</t>
  </si>
  <si>
    <t>POS2_CLOSED_CMND</t>
  </si>
  <si>
    <t>POS1_OPENED_CMND</t>
  </si>
  <si>
    <t>POS1_CLOSED_CMND</t>
  </si>
  <si>
    <t>UO_MX_SIP</t>
  </si>
  <si>
    <t>MX_SIP_EXn007</t>
  </si>
  <si>
    <t>MX_SIP_EXn015</t>
  </si>
  <si>
    <t>MX_SIP_EXn011</t>
  </si>
  <si>
    <t>MX_SIP_EXn014</t>
  </si>
  <si>
    <t>MX_SIP_EXn402</t>
  </si>
  <si>
    <t>MX_SIP_EXn006</t>
  </si>
  <si>
    <t>MX_SIP_EVn004</t>
  </si>
  <si>
    <t>MX_SIP_EVn008</t>
  </si>
  <si>
    <t>MX_SIP_ETn003</t>
  </si>
  <si>
    <t>MX_SIP_EEnnnn</t>
  </si>
  <si>
    <t>MX_SIP_EEn013</t>
  </si>
  <si>
    <t>MX_SIP_EMn009</t>
  </si>
  <si>
    <t>MX_SIP_EGn005</t>
  </si>
  <si>
    <t>MX_SIP_ECn002</t>
  </si>
  <si>
    <t>MX_SIP_ECn012</t>
  </si>
  <si>
    <t>MX_SIP_ECn001</t>
  </si>
  <si>
    <t>MX_SIP_EAn010</t>
  </si>
  <si>
    <t>UO_MX_SETUP_FILTER</t>
  </si>
  <si>
    <t>MX_SETUP_FILTER_EXn007</t>
  </si>
  <si>
    <t>MX_SETUP_FILTER_EXn011</t>
  </si>
  <si>
    <t>MX_SETUP_FILTER_EXn015</t>
  </si>
  <si>
    <t>MX_SETUP_FILTER_EXn014</t>
  </si>
  <si>
    <t>MX_SETUP_FILTER_EXn402</t>
  </si>
  <si>
    <t>MX_SETUP_FILTER_EXn006</t>
  </si>
  <si>
    <t>MX_SETUP_FILTER_EVn004</t>
  </si>
  <si>
    <t>MX_SETUP_FILTER_EVn008</t>
  </si>
  <si>
    <t>MX_SETUP_FILTER_ETn003</t>
  </si>
  <si>
    <t>MX_SETUP_FILTER_EEnnnn</t>
  </si>
  <si>
    <t>MX_SETUP_FILTER_EEn013</t>
  </si>
  <si>
    <t>MX_SETUP_FILTER_EMn009</t>
  </si>
  <si>
    <t>MX_SETUP_FILTER_EGn005</t>
  </si>
  <si>
    <t>MX_SETUP_FILTER_ECn002</t>
  </si>
  <si>
    <t>MX_SETUP_FILTER_ECn012</t>
  </si>
  <si>
    <t>MX_SETUP_FILTER_ECn001</t>
  </si>
  <si>
    <t>MX_SETUP_FILTER_EAn010</t>
  </si>
  <si>
    <t>UO_MX_SETUP_CIPSIP</t>
  </si>
  <si>
    <t>MX_SETUP_CIPSIP_EXn007</t>
  </si>
  <si>
    <t>MX_SETUP_CIPSIP_EXn011</t>
  </si>
  <si>
    <t>MX_SETUP_CIPSIP_EXn015</t>
  </si>
  <si>
    <t>MX_SETUP_CIPSIP_EXn014</t>
  </si>
  <si>
    <t>MX_SETUP_CIPSIP_EXn402</t>
  </si>
  <si>
    <t>MX_SETUP_CIPSIP_EXn006</t>
  </si>
  <si>
    <t>MX_SETUP_CIPSIP_EVn004</t>
  </si>
  <si>
    <t>MX_SETUP_CIPSIP_EVn008</t>
  </si>
  <si>
    <t>MX_SETUP_CIPSIP_ETn003</t>
  </si>
  <si>
    <t>MX_SETUP_CIPSIP_EEnnnn</t>
  </si>
  <si>
    <t>MX_SETUP_CIPSIP_EEn013</t>
  </si>
  <si>
    <t>MX_SETUP_CIPSIP_EMn009</t>
  </si>
  <si>
    <t>MX_SETUP_CIPSIP_EGn005</t>
  </si>
  <si>
    <t>MX_SETUP_CIPSIP_ECn002</t>
  </si>
  <si>
    <t>MX_SETUP_CIPSIP_ECn012</t>
  </si>
  <si>
    <t>MX_SETUP_CIPSIP_ECn001</t>
  </si>
  <si>
    <t>MX_SETUP_CIPSIP_EAn010</t>
  </si>
  <si>
    <t>UO_MX_SETUP</t>
  </si>
  <si>
    <t>Setup of Mx</t>
  </si>
  <si>
    <t>MX_SETUP_EXn007</t>
  </si>
  <si>
    <t>MX_SETUP_EXn015</t>
  </si>
  <si>
    <t>MX_SETUP_EXn011</t>
  </si>
  <si>
    <t>MX_SETUP_EXn014</t>
  </si>
  <si>
    <t>MX_SETUP_EXn402</t>
  </si>
  <si>
    <t>MX_SETUP_EXn006</t>
  </si>
  <si>
    <t>MX_SETUP_EVn004</t>
  </si>
  <si>
    <t>MX_SETUP_EVn008</t>
  </si>
  <si>
    <t>MX_SETUP_ETn003</t>
  </si>
  <si>
    <t>MX_SETUP_EEnnnn</t>
  </si>
  <si>
    <t>MX_SETUP_EEn013</t>
  </si>
  <si>
    <t>MX_SETUP_EMn009</t>
  </si>
  <si>
    <t>MX_SETUP_EGn005</t>
  </si>
  <si>
    <t>MX_SETUP_ECn002</t>
  </si>
  <si>
    <t>MX_SETUP_ECn012</t>
  </si>
  <si>
    <t>MX_SETUP_ECn001</t>
  </si>
  <si>
    <t>MX_SETUP_EAn010</t>
  </si>
  <si>
    <t>UO_MX_MAKE</t>
  </si>
  <si>
    <t>MX_MAKE_EXn007</t>
  </si>
  <si>
    <t>MX_MAKE_EXn015</t>
  </si>
  <si>
    <t>MX_MAKE_EXn011</t>
  </si>
  <si>
    <t>MX_MAKE_EXn014</t>
  </si>
  <si>
    <t>MX_MAKE_EXn402</t>
  </si>
  <si>
    <t>MX_MAKE_EXn006</t>
  </si>
  <si>
    <t>MX_MAKE_EVn004</t>
  </si>
  <si>
    <t>MX_MAKE_EVn008</t>
  </si>
  <si>
    <t>MX_MAKE_ETn003</t>
  </si>
  <si>
    <t>MX_MAKE_EEnnnn</t>
  </si>
  <si>
    <t>MX_MAKE_EEn013</t>
  </si>
  <si>
    <t>MX_MAKE_EMn009</t>
  </si>
  <si>
    <t>MX_MAKE_EGn005</t>
  </si>
  <si>
    <t>MX_MAKE_ECn002</t>
  </si>
  <si>
    <t>MX_MAKE_ECn012</t>
  </si>
  <si>
    <t>MX_MAKE_ECn001</t>
  </si>
  <si>
    <t>MX_MAKE_EAn010</t>
  </si>
  <si>
    <t>UO_MX_FILTER</t>
  </si>
  <si>
    <t>MX_FILTER_EXn007</t>
  </si>
  <si>
    <t>MX_FILTER_EXn015</t>
  </si>
  <si>
    <t>MX_FILTER_EXn011</t>
  </si>
  <si>
    <t>MX_FILTER_EXn014</t>
  </si>
  <si>
    <t>MX_FILTER_EXn402</t>
  </si>
  <si>
    <t>MX_FILTER_EXn006</t>
  </si>
  <si>
    <t>MX_FILTER_EVn004</t>
  </si>
  <si>
    <t>MX_FILTER_EVn008</t>
  </si>
  <si>
    <t>MX_FILTER_ETn003</t>
  </si>
  <si>
    <t>MX_FILTER_EEnnnn</t>
  </si>
  <si>
    <t>MX_FILTER_EEn013</t>
  </si>
  <si>
    <t>MX_FILTER_EMn009</t>
  </si>
  <si>
    <t>MX_FILTER_EGn005</t>
  </si>
  <si>
    <t>MX_FILTER_ECn002</t>
  </si>
  <si>
    <t>MX_FILTER_ECn012</t>
  </si>
  <si>
    <t>MX_FILTER_ECn001</t>
  </si>
  <si>
    <t>MX_FILTER_EAn010</t>
  </si>
  <si>
    <t>UO_MX_FILL</t>
  </si>
  <si>
    <t>MX_FILL_EXn007</t>
  </si>
  <si>
    <t>MX_FILL_EXn015</t>
  </si>
  <si>
    <t>MX_FILL_EXn011</t>
  </si>
  <si>
    <t>MX_FILL_EXn014</t>
  </si>
  <si>
    <t>MX_FILL_EXn402</t>
  </si>
  <si>
    <t>MX_FILL_EXn006</t>
  </si>
  <si>
    <t>MX_FILL_EVn004</t>
  </si>
  <si>
    <t>MX_FILL_EVn008</t>
  </si>
  <si>
    <t>MX_FILL_ETn003</t>
  </si>
  <si>
    <t>MX_FILL_EEnnnn</t>
  </si>
  <si>
    <t>MX_FILL_EEn013</t>
  </si>
  <si>
    <t>MX_FILL_EMn009</t>
  </si>
  <si>
    <t>MX_FILL_EGn005</t>
  </si>
  <si>
    <t>MX_FILL_ECn002</t>
  </si>
  <si>
    <t>MX_FILL_ECn012</t>
  </si>
  <si>
    <t>MX_FILL_ECn001</t>
  </si>
  <si>
    <t>MX_FILL_EAn010</t>
  </si>
  <si>
    <t>UO_MX_CIP</t>
  </si>
  <si>
    <t>MX_CIP_EXn007</t>
  </si>
  <si>
    <t>MX_CIP_EXn015</t>
  </si>
  <si>
    <t>MX_CIP_EXn011</t>
  </si>
  <si>
    <t>MX_CIP_EXn014</t>
  </si>
  <si>
    <t>MX_CIP_EXn402</t>
  </si>
  <si>
    <t>MX_CIP_EXn006</t>
  </si>
  <si>
    <t>MX_CIP_EVn004</t>
  </si>
  <si>
    <t>MX_CIP_EVn008</t>
  </si>
  <si>
    <t>MX_CIP_ETn003</t>
  </si>
  <si>
    <t>MX_CIP_EEnnnn</t>
  </si>
  <si>
    <t>MX_CIP_EEn013</t>
  </si>
  <si>
    <t>MX_CIP_EMn009</t>
  </si>
  <si>
    <t>MX_CIP_EGn005</t>
  </si>
  <si>
    <t>MX_CIP_ECn002</t>
  </si>
  <si>
    <t>MX_CIP_ECn012</t>
  </si>
  <si>
    <t>MX_CIP_ECn001</t>
  </si>
  <si>
    <t>MX_CIP_EAn010</t>
  </si>
  <si>
    <t>MOT1_STOPPED_RUN</t>
  </si>
  <si>
    <t>MOT1_STOPPED_FAULT</t>
  </si>
  <si>
    <t>MOT1_STOPPED_CMND</t>
  </si>
  <si>
    <t>MOT1_STARTING / STOPPING_RUN</t>
  </si>
  <si>
    <t>MOT1_STARTING / STOPPING_FAULT</t>
  </si>
  <si>
    <t>MOT1_STARTING / STOPPING_CMND</t>
  </si>
  <si>
    <t>MOT1_RUNNING_RUN</t>
  </si>
  <si>
    <t>MOT1_RUNNING_FAULT</t>
  </si>
  <si>
    <t>MOT1_RUNNING_CMND</t>
  </si>
  <si>
    <t>MOT1_FAULT_RUN</t>
  </si>
  <si>
    <t>MOT1_FAULT_FAULT</t>
  </si>
  <si>
    <t>MOT1_FAULT_CMND</t>
  </si>
  <si>
    <t>MOD1_REMOTE_DO</t>
  </si>
  <si>
    <t>MOD1_REMOTE_MOD</t>
  </si>
  <si>
    <t>MOD1_LOCAL_DO</t>
  </si>
  <si>
    <t>MOD1_LOCAL_MOD</t>
  </si>
  <si>
    <t>MOD1_CLOSED_DO</t>
  </si>
  <si>
    <t>MOD1_CLOSED_MOD</t>
  </si>
  <si>
    <t>MI1_FAULT_PV</t>
  </si>
  <si>
    <t>MI1_ENABLED_PV</t>
  </si>
  <si>
    <t>HE1_FAULT_DO</t>
  </si>
  <si>
    <t>Heating Element is switched on</t>
  </si>
  <si>
    <t>HE1_ENABLED_DO</t>
  </si>
  <si>
    <t>HE1_DISABLED_DO</t>
  </si>
  <si>
    <t>EMX6_SIP_ZSCn109</t>
  </si>
  <si>
    <t>EMX6_SIP_ZSCn111</t>
  </si>
  <si>
    <t>EMX6_SIP_DVn137</t>
  </si>
  <si>
    <t>EMX6_SIP_DVn135</t>
  </si>
  <si>
    <t>PH_EMX6_SETUP_SIP</t>
  </si>
  <si>
    <t>EMX6_SETUP_SIP_ZSCn109</t>
  </si>
  <si>
    <t>EMX6_SETUP_SIP_ZSCn111</t>
  </si>
  <si>
    <t>EMX6_SETUP_SIP_DVn137</t>
  </si>
  <si>
    <t>EMX6_SETUP_SIP_DVn135</t>
  </si>
  <si>
    <t>PH_EMX6_SETUP_CIP</t>
  </si>
  <si>
    <t>EMX6_SETUP_CIP_ZSCn109</t>
  </si>
  <si>
    <t>EMX6_SETUP_CIP_ZSCn111</t>
  </si>
  <si>
    <t>EMX6_SETUP_CIP_DVn137</t>
  </si>
  <si>
    <t>EMX6_SETUP_CIP_DVn135</t>
  </si>
  <si>
    <t>EMX6_FILTER_BLEED_ZSCn109</t>
  </si>
  <si>
    <t>EMX6_FILTER_BLEED_ZSCn111</t>
  </si>
  <si>
    <t>EMX6_FILTER_BLEED_DVn137</t>
  </si>
  <si>
    <t>EMX6_FILTER_BLEED_DVn135</t>
  </si>
  <si>
    <t>EMX6_FILTER_ZSCn109</t>
  </si>
  <si>
    <t>EMX6_FILTER_ZSCn111</t>
  </si>
  <si>
    <t>EMX6_FILTER_DVn137</t>
  </si>
  <si>
    <t>EMX6_FILTER_DVn135</t>
  </si>
  <si>
    <t>EMX6_CIP_ZSCn109</t>
  </si>
  <si>
    <t>EMX6_CIP_ZSCn111</t>
  </si>
  <si>
    <t>EMX6_CIP_DVn137</t>
  </si>
  <si>
    <t>EMX6_CIP_DVn135</t>
  </si>
  <si>
    <t>EMX5_FILL_PBn4101</t>
  </si>
  <si>
    <t>PH_EMX4_SIP_PULSE</t>
  </si>
  <si>
    <t>EMX4_SIP_PULSE_TISIP</t>
  </si>
  <si>
    <t>EMX4_SIP_PULSE_BAVSIP</t>
  </si>
  <si>
    <t>EMX4_SIP_PULSE_BAVCIP</t>
  </si>
  <si>
    <t>EMX4_SIP_TISIP</t>
  </si>
  <si>
    <t>EMX4_SIP_BAVSIP</t>
  </si>
  <si>
    <t>EMX4_SIP_BAVCIP</t>
  </si>
  <si>
    <t>EMX4_CIP_TISIP</t>
  </si>
  <si>
    <t>EMX4_CIP_BAVSIP</t>
  </si>
  <si>
    <t>EMX4_CIP_BAVCIP</t>
  </si>
  <si>
    <t>EMX2_SIP_ZSCn113</t>
  </si>
  <si>
    <t>EMX2_SIP_ZSCn111</t>
  </si>
  <si>
    <t>EMX2_SIP_ZSCn117</t>
  </si>
  <si>
    <t>EMX2_SIP_ZSCn115</t>
  </si>
  <si>
    <t>EMX2_SIP_DVn123</t>
  </si>
  <si>
    <t>EMX2_SIP_DVn125</t>
  </si>
  <si>
    <t>EMX2_SIP_DVn129</t>
  </si>
  <si>
    <t>EMX2_SIP_DVn127</t>
  </si>
  <si>
    <t>PH_EMX2_SETUP</t>
  </si>
  <si>
    <t>EMX2_SETUP_ZSCn113</t>
  </si>
  <si>
    <t>EMX2_SETUP_ZSCn111</t>
  </si>
  <si>
    <t>EMX2_SETUP_ZSCn117</t>
  </si>
  <si>
    <t>EMX2_SETUP_ZSCn115</t>
  </si>
  <si>
    <t>EMX2_SETUP_DVn123</t>
  </si>
  <si>
    <t>EMX2_SETUP_DVn125</t>
  </si>
  <si>
    <t>EMX2_SETUP_DVn129</t>
  </si>
  <si>
    <t>EMX2_SETUP_DVn127</t>
  </si>
  <si>
    <t>PH_EMX2_ISOLATE</t>
  </si>
  <si>
    <t>EMX2_ISOLATE_ZSCn113</t>
  </si>
  <si>
    <t>EMX2_ISOLATE_ZSCn111</t>
  </si>
  <si>
    <t>EMX2_ISOLATE_ZSCn117</t>
  </si>
  <si>
    <t>EMX2_ISOLATE_ZSCn115</t>
  </si>
  <si>
    <t>EMX2_ISOLATE_DVn123</t>
  </si>
  <si>
    <t>EMX2_ISOLATE_DVn125</t>
  </si>
  <si>
    <t>EMX2_ISOLATE_DVn129</t>
  </si>
  <si>
    <t>EMX2_ISOLATE_DVn127</t>
  </si>
  <si>
    <t>EMX2_FILTER_ZSCn113</t>
  </si>
  <si>
    <t>EMX2_FILTER_ZSCn111</t>
  </si>
  <si>
    <t>EMX2_FILTER_ZSCn117</t>
  </si>
  <si>
    <t>EMX2_FILTER_ZSCn115</t>
  </si>
  <si>
    <t>EMX2_FILTER_DVn123</t>
  </si>
  <si>
    <t>EMX2_FILTER_DVn125</t>
  </si>
  <si>
    <t>EMX2_FILTER_DVn129</t>
  </si>
  <si>
    <t>EMX2_FILTER_DVn127</t>
  </si>
  <si>
    <t>EMX2_FILL_SY_ZSCn113</t>
  </si>
  <si>
    <t>EMX2_FILL_SY_ZSCn111</t>
  </si>
  <si>
    <t>EMX2_FILL_SY_ZSCn117</t>
  </si>
  <si>
    <t>EMX2_FILL_SY_ZSCn115</t>
  </si>
  <si>
    <t>EMX2_FILL_SY_DVn123</t>
  </si>
  <si>
    <t>EMX2_FILL_SY_DVn125</t>
  </si>
  <si>
    <t>EMX2_FILL_SY_DVn129</t>
  </si>
  <si>
    <t>EMX2_FILL_SY_DVn127</t>
  </si>
  <si>
    <t>EMX2_FILL_MX_ZSCn113</t>
  </si>
  <si>
    <t>EMX2_FILL_MX_ZSCn111</t>
  </si>
  <si>
    <t>EMX2_FILL_MX_ZSCn117</t>
  </si>
  <si>
    <t>EMX2_FILL_MX_ZSCn115</t>
  </si>
  <si>
    <t>EMX2_FILL_MX_DVn123</t>
  </si>
  <si>
    <t>EMX2_FILL_MX_DVn125</t>
  </si>
  <si>
    <t>EMX2_FILL_MX_DVn129</t>
  </si>
  <si>
    <t>EMX2_FILL_MX_DVn127</t>
  </si>
  <si>
    <t>EMX2_CIP_SY_ZSCn113</t>
  </si>
  <si>
    <t>EMX2_CIP_SY_ZSCn111</t>
  </si>
  <si>
    <t>EMX2_CIP_SY_ZSCn117</t>
  </si>
  <si>
    <t>EMX2_CIP_SY_ZSCn115</t>
  </si>
  <si>
    <t>EMX2_CIP_SY_DVn123</t>
  </si>
  <si>
    <t>EMX2_CIP_SY_DVn125</t>
  </si>
  <si>
    <t>EMX2_CIP_SY_DVn129</t>
  </si>
  <si>
    <t>EMX2_CIP_SY_DVn127</t>
  </si>
  <si>
    <t>EMX1_SIP_ZSCn113</t>
  </si>
  <si>
    <t>EMX1_SIP_ZSCn115</t>
  </si>
  <si>
    <t>EMX1_SIP_DVn173</t>
  </si>
  <si>
    <t>EMX1_SIP_DVn171</t>
  </si>
  <si>
    <t>PH_EMX1_SETUP_FILTER</t>
  </si>
  <si>
    <t>EMX1_SETUP_FILTER_ZSCn113</t>
  </si>
  <si>
    <t>EMX1_SETUP_FILTER_ZSCn115</t>
  </si>
  <si>
    <t>EMX1_SETUP_FILTER_DVn173</t>
  </si>
  <si>
    <t>EMX1_SETUP_FILTER_DVn171</t>
  </si>
  <si>
    <t>PH_EMX1_SETUP_CIPSIP</t>
  </si>
  <si>
    <t>EMX1_SETUP_CIPSIP_ZSCn113</t>
  </si>
  <si>
    <t>EMX1_SETUP_CIPSIP_ZSCn115</t>
  </si>
  <si>
    <t>EMX1_SETUP_CIPSIP_DVn173</t>
  </si>
  <si>
    <t>EMX1_SETUP_CIPSIP_DVn171</t>
  </si>
  <si>
    <t>EMX1_FILTER_ZSCn113</t>
  </si>
  <si>
    <t>EMX1_FILTER_ZSCn115</t>
  </si>
  <si>
    <t>EMX1_FILTER_DVn173</t>
  </si>
  <si>
    <t>EMX1_FILTER_DVn171</t>
  </si>
  <si>
    <t>EMX1_CIP_MX_ZSCn113</t>
  </si>
  <si>
    <t>EMX1_CIP_MX_ZSCn115</t>
  </si>
  <si>
    <t>EMX1_CIP_MX_DVn173</t>
  </si>
  <si>
    <t>EMX1_CIP_MX_DVn171</t>
  </si>
  <si>
    <t>EMX1_CIP_MMFLX_ZSCn113</t>
  </si>
  <si>
    <t>EMX1_CIP_MMFLX_ZSCn115</t>
  </si>
  <si>
    <t>EMX1_CIP_MMFLX_DVn173</t>
  </si>
  <si>
    <t>EMX1_CIP_MMFLX_DVn171</t>
  </si>
  <si>
    <t>PH_EMV2_PULSE</t>
  </si>
  <si>
    <t>EMV2_PULSE_DVn119</t>
  </si>
  <si>
    <t>EMV2_PULSE_DVn117</t>
  </si>
  <si>
    <t>EMV2_CHARGE_DVn119</t>
  </si>
  <si>
    <t>EMV2_CHARGE_DVn117</t>
  </si>
  <si>
    <t>PH_EMV1_MANWAY</t>
  </si>
  <si>
    <t>EMV1_MANWAY_ZSCn101</t>
  </si>
  <si>
    <t>EMV1_MANWAY_TIn105</t>
  </si>
  <si>
    <t>EMV1_MANWAY_DVn121</t>
  </si>
  <si>
    <t>EMV1_MANWAY_RDn101</t>
  </si>
  <si>
    <t>PH_EMV1_ISOLATE</t>
  </si>
  <si>
    <t>EMV1_ISOLATE_ZSCn101</t>
  </si>
  <si>
    <t>EMV1_ISOLATE_TIn105</t>
  </si>
  <si>
    <t>EMV1_ISOLATE_DVn121</t>
  </si>
  <si>
    <t>EMV1_ISOLATE_RDn101</t>
  </si>
  <si>
    <t>EMV1_DISCHARGE_ZSCn101</t>
  </si>
  <si>
    <t>EMV1_DISCHARGE_TIn105</t>
  </si>
  <si>
    <t>EMV1_DISCHARGE_DVn121</t>
  </si>
  <si>
    <t>EMV1_DISCHARGE_RDn101</t>
  </si>
  <si>
    <t>PH_EMT1_PREEMPT</t>
  </si>
  <si>
    <t>EMT1_PREEMPT_TIn109</t>
  </si>
  <si>
    <t>EMT1_PREEMPT_TCn109</t>
  </si>
  <si>
    <t>EMT1_PREEMPT_BAVn167</t>
  </si>
  <si>
    <t>EMT1_PREEMPT_BVn151</t>
  </si>
  <si>
    <t>EMT1_PREEMPT_BAVn169</t>
  </si>
  <si>
    <t>EMT1_PREEMPT_BVn153</t>
  </si>
  <si>
    <t>EMT1_PREEMPT_TCVn157</t>
  </si>
  <si>
    <t>PH_EMT1_DRAIN</t>
  </si>
  <si>
    <t>EMT1_DRAIN_TIn109</t>
  </si>
  <si>
    <t>EMT1_DRAIN_TCn109</t>
  </si>
  <si>
    <t>EMT1_DRAIN_BAVn167</t>
  </si>
  <si>
    <t>EMT1_DRAIN_BVn151</t>
  </si>
  <si>
    <t>EMT1_DRAIN_BAVn169</t>
  </si>
  <si>
    <t>EMT1_DRAIN_BVn153</t>
  </si>
  <si>
    <t>EMT1_DRAIN_TCVn157</t>
  </si>
  <si>
    <t>PH_EMT1_COOL</t>
  </si>
  <si>
    <t>EMT1_COOL_TIn109</t>
  </si>
  <si>
    <t>EMT1_COOL_TCn109</t>
  </si>
  <si>
    <t>EMT1_COOL_BAVn167</t>
  </si>
  <si>
    <t>EMT1_COOL_BVn151</t>
  </si>
  <si>
    <t>EMT1_COOL_BAVn169</t>
  </si>
  <si>
    <t>EMT1_COOL_BVn153</t>
  </si>
  <si>
    <t>EMT1_COOL_TCVn157</t>
  </si>
  <si>
    <t>EMS2_ENABLED_ESnnnn</t>
  </si>
  <si>
    <t>EMS2_ENABLED_ESn100</t>
  </si>
  <si>
    <t>EMS2_ENABLED_ASLn000</t>
  </si>
  <si>
    <t>EMS1_ENABLED_ESnnnn</t>
  </si>
  <si>
    <t>EMS1_ENABLED_ESn100</t>
  </si>
  <si>
    <t>EMS1_ENABLED_ASLn000</t>
  </si>
  <si>
    <t>PH_EMM1_TARE</t>
  </si>
  <si>
    <t>EMM1_TARE_MIn101</t>
  </si>
  <si>
    <t>PH_EMM1_MEASURE</t>
  </si>
  <si>
    <t>EMM1_MEASURE_MIn101</t>
  </si>
  <si>
    <t>SIP of Gas Filter</t>
  </si>
  <si>
    <t>EMG1_SIP_TIn101</t>
  </si>
  <si>
    <t>EMG1_SIP_TIn103</t>
  </si>
  <si>
    <t>EMG1_SIP_BAVn141</t>
  </si>
  <si>
    <t>EMG1_SIP_HEn101</t>
  </si>
  <si>
    <t>EMG1_FILTER_TIn101</t>
  </si>
  <si>
    <t>EMG1_FILTER_TIn103</t>
  </si>
  <si>
    <t>EMG1_FILTER_BAVn141</t>
  </si>
  <si>
    <t>EMG1_FILTER_HEn101</t>
  </si>
  <si>
    <t>PH_EMC5_VACUUM</t>
  </si>
  <si>
    <t>EMC5_VACUUM_VPn001</t>
  </si>
  <si>
    <t>EMC5_VACUUM_VPn000</t>
  </si>
  <si>
    <t>PH_EMC3_SETUP</t>
  </si>
  <si>
    <t>EMC3_SETUP_ZSCn103</t>
  </si>
  <si>
    <t>EMC3_SETUP_ZSCn105</t>
  </si>
  <si>
    <t>EMC3_SETUP_ZSCn107</t>
  </si>
  <si>
    <t>EMC3_SETUP_DVn111</t>
  </si>
  <si>
    <t>EMC3_SETUP_DVn113</t>
  </si>
  <si>
    <t>EMC3_SETUP_DVn109</t>
  </si>
  <si>
    <t>EMC3_SETUP_DVn115</t>
  </si>
  <si>
    <t>PH_EMC3_ISOLATE</t>
  </si>
  <si>
    <t>EMC3_ISOLATE_ZSCn103</t>
  </si>
  <si>
    <t>EMC3_ISOLATE_ZSCn105</t>
  </si>
  <si>
    <t>EMC3_ISOLATE_ZSCn107</t>
  </si>
  <si>
    <t>EMC3_ISOLATE_DVn111</t>
  </si>
  <si>
    <t>EMC3_ISOLATE_DVn113</t>
  </si>
  <si>
    <t>EMC3_ISOLATE_DVn109</t>
  </si>
  <si>
    <t>EMC3_ISOLATE_DVn115</t>
  </si>
  <si>
    <t>PH_EMC3_FLUSH</t>
  </si>
  <si>
    <t>EMC3_FLUSH_ZSCn103</t>
  </si>
  <si>
    <t>EMC3_FLUSH_ZSCn105</t>
  </si>
  <si>
    <t>EMC3_FLUSH_ZSCn107</t>
  </si>
  <si>
    <t>EMC3_FLUSH_DVn111</t>
  </si>
  <si>
    <t>EMC3_FLUSH_DVn113</t>
  </si>
  <si>
    <t>EMC3_FLUSH_DVn109</t>
  </si>
  <si>
    <t>EMC3_FLUSH_DVn115</t>
  </si>
  <si>
    <t>PH_EMC2_SETUP</t>
  </si>
  <si>
    <t>EMC2_SETUP_ZSCn103</t>
  </si>
  <si>
    <t>EMC2_SETUP_ZSCn105</t>
  </si>
  <si>
    <t>EMC2_SETUP_ZSCn107</t>
  </si>
  <si>
    <t>EMC2_SETUP_DVn111</t>
  </si>
  <si>
    <t>EMC2_SETUP_DVn113</t>
  </si>
  <si>
    <t>EMC2_SETUP_DVn109</t>
  </si>
  <si>
    <t>EMC2_SETUP_DVn115</t>
  </si>
  <si>
    <t>PH_EMC2_ISOLATE</t>
  </si>
  <si>
    <t>EMC2_ISOLATE_ZSCn103</t>
  </si>
  <si>
    <t>EMC2_ISOLATE_ZSCn105</t>
  </si>
  <si>
    <t>EMC2_ISOLATE_ZSCn107</t>
  </si>
  <si>
    <t>EMC2_ISOLATE_DVn111</t>
  </si>
  <si>
    <t>EMC2_ISOLATE_DVn113</t>
  </si>
  <si>
    <t>EMC2_ISOLATE_DVn109</t>
  </si>
  <si>
    <t>EMC2_ISOLATE_DVn115</t>
  </si>
  <si>
    <t>PH_EMC2_FLUSH</t>
  </si>
  <si>
    <t>EMC2_FLUSH_ZSCn103</t>
  </si>
  <si>
    <t>EMC2_FLUSH_ZSCn105</t>
  </si>
  <si>
    <t>EMC2_FLUSH_ZSCn107</t>
  </si>
  <si>
    <t>EMC2_FLUSH_DVn111</t>
  </si>
  <si>
    <t>EMC2_FLUSH_DVn113</t>
  </si>
  <si>
    <t>EMC2_FLUSH_DVn109</t>
  </si>
  <si>
    <t>EMC2_FLUSH_DVn115</t>
  </si>
  <si>
    <t>PH_EMC2_CHARGE</t>
  </si>
  <si>
    <t>EMC2_CHARGE_ZSCn103</t>
  </si>
  <si>
    <t>EMC2_CHARGE_ZSCn105</t>
  </si>
  <si>
    <t>EMC2_CHARGE_ZSCn107</t>
  </si>
  <si>
    <t>EMC2_CHARGE_DVn111</t>
  </si>
  <si>
    <t>EMC2_CHARGE_DVn113</t>
  </si>
  <si>
    <t>EMC2_CHARGE_DVn109</t>
  </si>
  <si>
    <t>EMC2_CHARGE_DVn115</t>
  </si>
  <si>
    <t>EMC1_VALVE_BAVn139</t>
  </si>
  <si>
    <t>EMC1_VALVE_DVn101</t>
  </si>
  <si>
    <t>EMC1_VALVE_DVn107</t>
  </si>
  <si>
    <t>EMC1_VALVE_DVn105</t>
  </si>
  <si>
    <t>EMC1_VALVE_DVn103</t>
  </si>
  <si>
    <t>EMC1_VALVE_PIn103</t>
  </si>
  <si>
    <t>EMC1_VALVE_PCn103</t>
  </si>
  <si>
    <t>EMC1_PRESSURE_BAVn139</t>
  </si>
  <si>
    <t>EMC1_PRESSURE_DVn101</t>
  </si>
  <si>
    <t>EMC1_PRESSURE_DVn107</t>
  </si>
  <si>
    <t>EMC1_PRESSURE_DVn105</t>
  </si>
  <si>
    <t>EMC1_PRESSURE_DVn103</t>
  </si>
  <si>
    <t>EMC1_PRESSURE_PIn103</t>
  </si>
  <si>
    <t>EMC1_PRESSURE_PCn103</t>
  </si>
  <si>
    <t>PH_EMA1_MIX</t>
  </si>
  <si>
    <t>EMA1_MIX_AGn101</t>
  </si>
  <si>
    <t>DI1_ENABLED_DI</t>
  </si>
  <si>
    <t>DI1_ALARM_DI</t>
  </si>
  <si>
    <t>ClassDescription</t>
  </si>
  <si>
    <t>keyCheck</t>
  </si>
  <si>
    <t>check</t>
  </si>
  <si>
    <t>keyDoubleCheck</t>
  </si>
  <si>
    <t>Shared Vessels Transfer Lines</t>
  </si>
  <si>
    <t>Shared Filtration line SMFLx to Vessels Transfer Lines</t>
  </si>
  <si>
    <t>EMX_SMFL_DRN</t>
  </si>
  <si>
    <t>childAcquire</t>
  </si>
  <si>
    <t>fcSFCMode</t>
  </si>
  <si>
    <t>PCMX</t>
  </si>
  <si>
    <t>PCSY</t>
  </si>
  <si>
    <t>Mixing Vessel System Process Cell</t>
  </si>
  <si>
    <t>Storage Vessel System Process Cell</t>
  </si>
  <si>
    <t>_pcmx_</t>
  </si>
  <si>
    <t>_pcsy_</t>
  </si>
  <si>
    <t>CIPSIP</t>
  </si>
  <si>
    <t>A;_x000D_
INTERLOCK</t>
  </si>
  <si>
    <t>"idbDI1".@@INSTANCE@@.DI_PV;</t>
  </si>
  <si>
    <t>"idbDI2".@@INSTANCE@@.DI_PV;</t>
  </si>
  <si>
    <t>"idbZSC1".@@INSTANCE@@.DI_PV;</t>
  </si>
  <si>
    <t>"idbZSC2".@@INSTANCE@@.DI_PV;</t>
  </si>
  <si>
    <t>A;_x000D_
INTERLOCK_x000D_
A (O;_x000D_
(;
L "idbPOS4".BAV1139.DEV_STATE;
L "dbCONST".CM.POSx_DEV_STATE.OPENED;
==I;
);_x000D_
O;_x000D_
(;
L "idbPOS2".DV1101.DEV_STATE;
L "dbCONST".CM.POSx_DEV_STATE.OPENED;
==I;
);_x000D_
O;_x000D_
(;
L "idbPOS2".DV1103.DEV_STATE;
L "dbCONST".CM.POSx_DEV_STATE.OPENED;
==I;
);_x000D_
) A (O;_x000D_
(;
L "idbPOS2".DV1105.DEV_STATE;
L "dbCONST".CM.POSx_DEV_STATE.OPENED;
==I;
);_x000D_
O;_x000D_
(;
L "idbPOS2".DV1107.DEV_STATE;
L "dbCONST".CM.POSx_DEV_STATE.OPENED;
==I;
);_x000D_
);</t>
  </si>
  <si>
    <t>O;_x000D_
"idbZSC2".ZSC1103.DI_PV;_x000D_
O;_x000D_
"idbZSC2".ZSC1107.DI_PV;</t>
  </si>
  <si>
    <t>O;_x000D_
"idbZSC2".ZSC1105.DI_PV;_x000D_
O;_x000D_
"idbZSC2".ZSC1107.DI_PV;</t>
  </si>
  <si>
    <t>O;_x000D_
(;
L "idbPOS2".DV1109.DEV_STATE;
L "dbCONST".CM.POSx_DEV_STATE.OPENED;
==I;
);_x000D_
O;_x000D_
(;
L "idbPOS4".DV1111.DEV_STATE;
L "dbCONST".CM.POSx_DEV_STATE.OPENED;
==I;
);_x000D_
O;_x000D_
(;
L "idbPOS4".DV1113.DEV_STATE;
L "dbCONST".CM.POSx_DEV_STATE.OPENED;
==I;
);_x000D_
O;_x000D_
(;
L "idbPOS2".DV1115.DEV_STATE;
L "dbCONST".CM.POSx_DEV_STATE.OPENED;
==I;
);_x000D_
O;_x000D_
(;
L "idbPOS4".BAV3139.DEV_STATE;
L "dbCONST".CM.POSx_DEV_STATE.OPENED;
==I;
);_x000D_
O;_x000D_
(;
L "idbPOS2".DV3101.DEV_STATE;
L "dbCONST".CM.POSx_DEV_STATE.OPENED;
==I;
);</t>
  </si>
  <si>
    <t>O;_x000D_
"idbZSC2".ZSC3103.DI_PV;_x000D_
O;_x000D_
"idbZSC2".ZSC3107.DI_PV;</t>
  </si>
  <si>
    <t>O;_x000D_
"idbZSC2".ZSC3105.DI_PV;_x000D_
O;_x000D_
"idbZSC2".ZSC3107.DI_PV;</t>
  </si>
  <si>
    <t>O;_x000D_
(;
L "idbPOS2".DV3103.DEV_STATE;
L "dbCONST".CM.POSx_DEV_STATE.OPENED;
==I;
);_x000D_
O;_x000D_
(;
L "idbPOS2".DV3105.DEV_STATE;
L "dbCONST".CM.POSx_DEV_STATE.OPENED;
==I;
);_x000D_
O;_x000D_
(;
L "idbPOS2".DV3107.DEV_STATE;
L "dbCONST".CM.POSx_DEV_STATE.OPENED;
==I;
);_x000D_
O;_x000D_
INTERLOCK_x000D_
O;_x000D_
(;
L "idbPOS2".DV3109.DEV_STATE;
L "dbCONST".CM.POSx_DEV_STATE.OPENED;
==I;
);_x000D_
O;_x000D_
(;
L "idbPOS4".DV3111.DEV_STATE;
L "dbCONST".CM.POSx_DEV_STATE.OPENED;
==I;
);_x000D_
O;_x000D_
(;
L "idbPOS4".DV3113.DEV_STATE;
L "dbCONST".CM.POSx_DEV_STATE.OPENED;
==I;
);_x000D_
O;_x000D_
(;
L "idbPOS2".DV3115.DEV_STATE;
L "dbCONST".CM.POSx_DEV_STATE.OPENED;
==I;
);</t>
  </si>
  <si>
    <t>A;_x000D_
"idbZSC2".ZSC1113.DI_PV;_x000D_
A;_x000D_
"idbZSC2".ZSC1115.DI_PV;</t>
  </si>
  <si>
    <t>A;_x000D_
"idbZSC2".ZSC1115.DI_PV;</t>
  </si>
  <si>
    <t>A;_x000D_
"idbZSC2".ZSC1109.DI_PV;_x000D_
A;_x000D_
"idbZSC2".ZSC1111.DI_PV;</t>
  </si>
  <si>
    <t>A;_x000D_
"idbZSC2".ZSC3111.DI_PV;</t>
  </si>
  <si>
    <t>A;_x000D_
"idbZSC2".ZSC3111.DI_PV;_x000D_
A;_x000D_
"idbZSC2".ZSC4113.DI_PV;</t>
  </si>
  <si>
    <t>A;_x000D_
"idbZSC2".ZSC3111.DI_PV;_x000D_
A;_x000D_
"idbZSC2".ZSC3113.DI_PV;_x000D_
A;_x000D_
"idbZSC2".ZSC4113.DI_PV;</t>
  </si>
  <si>
    <t>A;_x000D_
"idbZSC2".ZSC3115.DI_PV;_x000D_
A;_x000D_
"idbZSC2".ZSC3117.DI_PV;</t>
  </si>
  <si>
    <t>A;_x000D_
"idbZSC1".ZSC1101.DI_PV;</t>
  </si>
  <si>
    <t>A;_x000D_
"idbZSC1".ZSC3101.DI_PV;</t>
  </si>
  <si>
    <t>A(O;_x000D_
(;
L "idbPOS4".BAV1167.DEV_STATE;
L "dbCONST".CM.POSx_DEV_STATE.OPENED;
==I;
);_x000D_
O);_x000D_
(;
L "idbPOS4".BAV1169.DEV_STATE;
L "dbCONST".CM.POSx_DEV_STATE.OPENED;
==I;
);</t>
  </si>
  <si>
    <t>A(O;_x000D_
"idbDI1".ES1100.DI_PV;_x000D_
O);_x000D_
"idbDI1".ES1101.DI_PV;</t>
  </si>
  <si>
    <t>A;_x000D_
"idbDI1".ES3100.DI_PV;</t>
  </si>
  <si>
    <t>A;_x000D_
"idbDI2".PB74101.DI_PV;</t>
  </si>
  <si>
    <t>A;_x000D_
"idbDI1".ASL3000.DI_PV;</t>
  </si>
  <si>
    <t>A;_x000D_
"idbDI1".ASL1000.DI_PV;</t>
  </si>
  <si>
    <t>A;_x000D_
"idbZSC2".ZSC1113.DI_PV;_x000D_
A;_x000D_
"idbZSC2".ZSC1109.DI_PV;_x000D_
A;_x000D_
INTERLOCK</t>
  </si>
  <si>
    <t>A;_x000D_
INTERLOCK_x000D_
A (O;_x000D_
"idbZSC2".ZSC3111.DI_PV;_x000D_
O);_x000D_
"idbZSC2".ZSC3113.DI_PV;_x000D_
A (O;_x000D_
"idbZSC2".ZSC3115.DI_PV;_x000D_
O);_x000D_
"idbZSC2".ZSC3117.DI_PV;</t>
  </si>
  <si>
    <t>#INTERLOCK;</t>
  </si>
  <si>
    <t>(;
L "idbPOS1".@@INSTANCE@@.STATE;
L "dbCONST".CM.POS1_STATE.@@STATE@@;
==I;
);</t>
  </si>
  <si>
    <t>(;
L "idbPOS2".@@INSTANCE@@.STATE;
L "dbCONST".CM.POS2_STATE.@@STATE@@;
==I;
);</t>
  </si>
  <si>
    <t>(;
L "idbPOS3".@@INSTANCE@@.STATE;
L "dbCONST".CM.POS3_STATE.@@STATE@@;
==I;
);</t>
  </si>
  <si>
    <t>(;
L "idbPOS4".@@INSTANCE@@.STATE;
L "dbCONST".CM.POS4_STATE.@@STATE@@;
==I;
);</t>
  </si>
  <si>
    <t>gStateTimer</t>
  </si>
  <si>
    <t>gVar</t>
  </si>
  <si>
    <t>gTag</t>
  </si>
  <si>
    <t>timerTransition</t>
  </si>
  <si>
    <t>BLK</t>
  </si>
  <si>
    <t>deg C</t>
  </si>
  <si>
    <t>Calculated Nett mass value = Current mass - Tare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</si>
</sst>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font>
      <sz val="11"/>
      <color theme="1"/>
      <name val="Calibri"/>
      <family val="2"/>
      <scheme val="minor"/>
    </font>
    <font>
      <sz val="11"/>
      <name val="Calibri"/>
      <family val="2"/>
    </font>
    <font>
      <sz val="11"/>
      <color rgb="FFFF0000"/>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u/>
      <sz val="11"/>
      <color rgb="FF0000FF"/>
      <name val="Calibri"/>
      <family val="2"/>
    </font>
    <font>
      <b/>
      <sz val="11"/>
      <name val="Calibri"/>
      <family val="2"/>
    </font>
    <font>
      <sz val="11"/>
      <color rgb="FF000000"/>
      <name val="Arial"/>
      <family val="2"/>
    </font>
    <font>
      <u/>
      <sz val="11"/>
      <color theme="10"/>
      <name val="Calibri"/>
      <family val="2"/>
      <scheme val="minor"/>
    </font>
    <font>
      <b/>
      <sz val="11"/>
      <name val="Calibri"/>
      <family val="2"/>
      <scheme val="minor"/>
    </font>
    <font>
      <sz val="10"/>
      <name val="Arial"/>
      <family val="2"/>
    </font>
    <font>
      <sz val="20"/>
      <name val="Arial"/>
      <family val="2"/>
    </font>
    <font>
      <sz val="8"/>
      <name val="Arial"/>
      <family val="2"/>
    </font>
    <font>
      <b/>
      <sz val="8"/>
      <name val="Arial"/>
      <family val="2"/>
    </font>
    <font>
      <b/>
      <sz val="10"/>
      <color theme="0"/>
      <name val="Arial"/>
      <family val="2"/>
    </font>
    <font>
      <sz val="11"/>
      <color rgb="FFFF0000"/>
      <name val="Calibri"/>
      <family val="2"/>
    </font>
    <font>
      <sz val="11"/>
      <color rgb="FF92D050"/>
      <name val="Calibri"/>
      <family val="2"/>
    </font>
    <font>
      <sz val="11"/>
      <name val="Calibri"/>
      <charset val="134"/>
    </font>
  </fonts>
  <fills count="18">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99FF"/>
        <bgColor indexed="64"/>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thin">
        <color indexed="64"/>
      </left>
      <right/>
      <top/>
      <bottom style="thin">
        <color indexed="64"/>
      </bottom>
      <diagonal/>
    </border>
    <border>
      <left style="hair">
        <color indexed="64"/>
      </left>
      <right style="hair">
        <color indexed="64"/>
      </right>
      <top/>
      <bottom style="hair">
        <color indexed="64"/>
      </bottom>
      <diagonal/>
    </border>
    <border>
      <left style="thin">
        <color indexed="64"/>
      </left>
      <right/>
      <top/>
      <bottom/>
      <diagonal/>
    </border>
    <border>
      <left style="thin">
        <color indexed="64"/>
      </left>
      <right style="hair">
        <color indexed="64"/>
      </right>
      <top/>
      <bottom/>
      <diagonal/>
    </border>
    <border>
      <left style="thin">
        <color rgb="FF000000"/>
      </left>
      <right/>
      <top/>
      <bottom style="thin">
        <color rgb="FF000000"/>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right style="hair">
        <color indexed="64"/>
      </right>
      <top style="hair">
        <color indexed="64"/>
      </top>
      <bottom style="hair">
        <color indexed="64"/>
      </bottom>
      <diagonal/>
    </border>
    <border>
      <left style="thin">
        <color indexed="64"/>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style="thin">
        <color rgb="FF000000"/>
      </right>
      <top style="thin">
        <color indexed="64"/>
      </top>
      <bottom style="thin">
        <color indexed="64"/>
      </bottom>
      <diagonal/>
    </border>
    <border>
      <left/>
      <right/>
      <top style="thin">
        <color rgb="FF000000"/>
      </top>
      <bottom/>
      <diagonal/>
    </border>
    <border>
      <left style="thin">
        <color indexed="64"/>
      </left>
      <right style="thin">
        <color rgb="FF000000"/>
      </right>
      <top style="thin">
        <color indexed="64"/>
      </top>
      <bottom/>
      <diagonal/>
    </border>
  </borders>
  <cellStyleXfs count="3">
    <xf numFmtId="0" fontId="0" fillId="0" borderId="0"/>
    <xf numFmtId="0" fontId="13" fillId="0" borderId="0" applyNumberFormat="0" applyFill="0" applyBorder="0" applyAlignment="0" applyProtection="0"/>
    <xf numFmtId="0" fontId="15" fillId="0" borderId="0"/>
  </cellStyleXfs>
  <cellXfs count="326">
    <xf numFmtId="0" fontId="0" fillId="0" borderId="0" xfId="0"/>
    <xf numFmtId="0" fontId="0" fillId="0" borderId="0" xfId="0" quotePrefix="1"/>
    <xf numFmtId="0" fontId="4" fillId="0" borderId="0" xfId="0" applyFont="1" applyAlignment="1">
      <alignment horizontal="left" vertical="top" wrapText="1"/>
    </xf>
    <xf numFmtId="0" fontId="4" fillId="0" borderId="0" xfId="0" applyFont="1" applyAlignment="1">
      <alignment horizontal="left" vertical="top"/>
    </xf>
    <xf numFmtId="164" fontId="2" fillId="0" borderId="0" xfId="0" applyNumberFormat="1" applyFont="1" applyAlignment="1">
      <alignment horizontal="left" vertical="top"/>
    </xf>
    <xf numFmtId="1" fontId="2" fillId="0" borderId="0" xfId="0" applyNumberFormat="1" applyFont="1" applyAlignment="1">
      <alignment horizontal="left" vertical="top"/>
    </xf>
    <xf numFmtId="1" fontId="0" fillId="0" borderId="0" xfId="0" applyNumberFormat="1" applyFont="1" applyAlignment="1">
      <alignment horizontal="left" vertical="top"/>
    </xf>
    <xf numFmtId="0" fontId="4" fillId="0" borderId="0" xfId="0" applyFont="1" applyBorder="1" applyAlignment="1">
      <alignment horizontal="left" vertical="top" wrapText="1"/>
    </xf>
    <xf numFmtId="0" fontId="2" fillId="0" borderId="0" xfId="0" applyFont="1" applyAlignment="1">
      <alignment horizontal="left" vertical="top"/>
    </xf>
    <xf numFmtId="0" fontId="3" fillId="0" borderId="0" xfId="0" applyFont="1" applyAlignment="1">
      <alignment horizontal="left" vertical="top" wrapText="1"/>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justify" vertical="top"/>
    </xf>
    <xf numFmtId="0" fontId="0"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6" fillId="0" borderId="0" xfId="0" applyFont="1" applyFill="1" applyBorder="1" applyAlignment="1">
      <alignment vertical="top"/>
    </xf>
    <xf numFmtId="0" fontId="0" fillId="0" borderId="0" xfId="0"/>
    <xf numFmtId="0" fontId="6" fillId="0" borderId="0" xfId="0" applyFont="1" applyFill="1" applyAlignment="1">
      <alignment horizontal="left" vertical="top"/>
    </xf>
    <xf numFmtId="0" fontId="6" fillId="0" borderId="0" xfId="0" applyFont="1" applyFill="1" applyAlignment="1">
      <alignment horizontal="left" vertical="top" wrapText="1"/>
    </xf>
    <xf numFmtId="0" fontId="0" fillId="0" borderId="0" xfId="0" applyFont="1" applyFill="1" applyAlignment="1">
      <alignment horizontal="left" vertical="top" wrapText="1"/>
    </xf>
    <xf numFmtId="0" fontId="4" fillId="0" borderId="0" xfId="0" applyFont="1" applyFill="1" applyAlignment="1">
      <alignment horizontal="left" vertical="top"/>
    </xf>
    <xf numFmtId="0" fontId="4"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Fill="1" applyAlignment="1">
      <alignment vertical="top"/>
    </xf>
    <xf numFmtId="0" fontId="7" fillId="0" borderId="0" xfId="0" applyFont="1" applyAlignment="1">
      <alignment vertical="top"/>
    </xf>
    <xf numFmtId="0" fontId="7" fillId="0" borderId="0" xfId="0" applyFont="1" applyAlignment="1">
      <alignment vertical="top" wrapText="1"/>
    </xf>
    <xf numFmtId="0" fontId="6" fillId="0" borderId="0" xfId="0" applyFont="1" applyAlignment="1">
      <alignment vertical="top" wrapText="1"/>
    </xf>
    <xf numFmtId="0" fontId="0" fillId="0" borderId="0" xfId="0" applyFont="1" applyAlignment="1">
      <alignment vertical="top" wrapText="1"/>
    </xf>
    <xf numFmtId="0" fontId="6" fillId="0" borderId="0" xfId="0" applyFont="1" applyFill="1" applyBorder="1" applyAlignment="1">
      <alignment vertical="top" wrapText="1"/>
    </xf>
    <xf numFmtId="0" fontId="0" fillId="0" borderId="0" xfId="0" applyFont="1" applyFill="1" applyBorder="1" applyAlignment="1">
      <alignment horizontal="left" vertical="top"/>
    </xf>
    <xf numFmtId="0" fontId="8" fillId="0" borderId="0" xfId="0" applyFont="1" applyFill="1" applyBorder="1" applyAlignment="1">
      <alignment horizontal="left" vertical="top"/>
    </xf>
    <xf numFmtId="0" fontId="7" fillId="0" borderId="0" xfId="0" applyFont="1" applyAlignment="1">
      <alignment horizontal="left" vertical="top" wrapText="1"/>
    </xf>
    <xf numFmtId="0" fontId="0" fillId="0" borderId="0" xfId="0" applyFont="1" applyFill="1" applyBorder="1" applyAlignment="1">
      <alignment horizontal="left" vertical="top" wrapText="1"/>
    </xf>
    <xf numFmtId="0" fontId="0" fillId="0" borderId="0" xfId="0" applyAlignment="1">
      <alignment horizontal="left" vertical="top"/>
    </xf>
    <xf numFmtId="0" fontId="5" fillId="0" borderId="0" xfId="0" applyFont="1" applyFill="1" applyAlignment="1">
      <alignment vertical="top" wrapText="1"/>
    </xf>
    <xf numFmtId="0" fontId="5" fillId="0" borderId="0" xfId="0" applyFont="1" applyFill="1" applyAlignment="1">
      <alignment horizontal="left" vertical="top" wrapText="1"/>
    </xf>
    <xf numFmtId="0" fontId="5" fillId="0" borderId="0" xfId="0" applyFont="1" applyAlignment="1">
      <alignment vertical="top"/>
    </xf>
    <xf numFmtId="0" fontId="5" fillId="0" borderId="0" xfId="0" applyFont="1" applyAlignment="1">
      <alignment vertical="top" wrapText="1"/>
    </xf>
    <xf numFmtId="0" fontId="16" fillId="0" borderId="0" xfId="2" applyFont="1" applyAlignment="1">
      <alignment vertical="center"/>
    </xf>
    <xf numFmtId="0" fontId="15" fillId="0" borderId="0" xfId="2" applyAlignment="1">
      <alignment vertical="center"/>
    </xf>
    <xf numFmtId="0" fontId="15" fillId="3" borderId="7" xfId="2" applyFill="1" applyBorder="1" applyAlignment="1">
      <alignment textRotation="90"/>
    </xf>
    <xf numFmtId="0" fontId="17" fillId="0" borderId="0" xfId="2" applyFont="1" applyAlignment="1">
      <alignment horizontal="center" textRotation="90"/>
    </xf>
    <xf numFmtId="0" fontId="15" fillId="3" borderId="15" xfId="2" applyFill="1" applyBorder="1" applyAlignment="1">
      <alignment textRotation="90"/>
    </xf>
    <xf numFmtId="0" fontId="15" fillId="0" borderId="15" xfId="2" applyBorder="1" applyAlignment="1">
      <alignment horizontal="center" textRotation="90"/>
    </xf>
    <xf numFmtId="0" fontId="15" fillId="0" borderId="0" xfId="2" applyAlignment="1">
      <alignment horizontal="center" textRotation="90"/>
    </xf>
    <xf numFmtId="0" fontId="15" fillId="0" borderId="0" xfId="2" applyAlignment="1">
      <alignment vertical="center" wrapText="1"/>
    </xf>
    <xf numFmtId="0" fontId="15" fillId="0" borderId="0" xfId="2" applyAlignment="1">
      <alignment horizontal="center" vertical="center"/>
    </xf>
    <xf numFmtId="0" fontId="15" fillId="0" borderId="20" xfId="2" applyFill="1" applyBorder="1" applyAlignment="1">
      <alignment horizontal="center" vertical="center"/>
    </xf>
    <xf numFmtId="0" fontId="14" fillId="0" borderId="0" xfId="0" applyFont="1" applyFill="1" applyAlignment="1">
      <alignment horizontal="left" vertical="top"/>
    </xf>
    <xf numFmtId="0" fontId="5" fillId="0" borderId="0" xfId="0" applyFont="1" applyFill="1" applyAlignment="1">
      <alignment horizontal="left" vertical="top"/>
    </xf>
    <xf numFmtId="49" fontId="5" fillId="0" borderId="0" xfId="0" applyNumberFormat="1" applyFont="1" applyFill="1" applyAlignment="1">
      <alignment horizontal="left" vertical="top"/>
    </xf>
    <xf numFmtId="0" fontId="9" fillId="0" borderId="0" xfId="0" applyFont="1"/>
    <xf numFmtId="0" fontId="9" fillId="0" borderId="0" xfId="0" applyFont="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Fill="1" applyAlignment="1">
      <alignment horizontal="left" vertical="top"/>
    </xf>
    <xf numFmtId="0" fontId="9" fillId="0" borderId="0" xfId="0" applyFont="1" applyFill="1" applyAlignment="1">
      <alignment horizontal="left" vertical="top" wrapText="1"/>
    </xf>
    <xf numFmtId="0" fontId="14" fillId="0" borderId="0" xfId="0" applyFont="1" applyFill="1" applyAlignment="1">
      <alignment vertical="top"/>
    </xf>
    <xf numFmtId="0" fontId="5" fillId="0" borderId="0" xfId="0" applyFont="1" applyFill="1" applyAlignment="1">
      <alignment vertical="top"/>
    </xf>
    <xf numFmtId="0" fontId="6" fillId="0" borderId="0" xfId="0" applyFont="1" applyFill="1" applyAlignment="1">
      <alignment vertical="top"/>
    </xf>
    <xf numFmtId="0" fontId="0" fillId="0" borderId="0" xfId="0" applyFont="1" applyFill="1" applyAlignment="1">
      <alignment vertical="top" wrapText="1"/>
    </xf>
    <xf numFmtId="15" fontId="0" fillId="0" borderId="0" xfId="0" applyNumberFormat="1"/>
    <xf numFmtId="0" fontId="14"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7" fillId="0" borderId="0" xfId="0" applyFont="1" applyFill="1" applyAlignment="1">
      <alignment vertical="top"/>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horizontal="justify" vertical="top" wrapText="1"/>
    </xf>
    <xf numFmtId="0" fontId="0" fillId="0" borderId="0" xfId="0" applyFont="1" applyFill="1" applyBorder="1" applyAlignment="1">
      <alignment vertical="top"/>
    </xf>
    <xf numFmtId="0" fontId="4" fillId="0" borderId="0" xfId="0" applyFont="1" applyFill="1" applyBorder="1" applyAlignment="1">
      <alignment vertical="top"/>
    </xf>
    <xf numFmtId="0" fontId="4" fillId="6" borderId="0" xfId="0" applyFont="1" applyFill="1" applyAlignment="1">
      <alignment horizontal="left" vertical="top" wrapText="1"/>
    </xf>
    <xf numFmtId="0" fontId="15" fillId="0" borderId="0" xfId="2" applyAlignment="1">
      <alignment horizontal="center"/>
    </xf>
    <xf numFmtId="0" fontId="15" fillId="0" borderId="0" xfId="2" applyFill="1" applyBorder="1"/>
    <xf numFmtId="0" fontId="15" fillId="0" borderId="19" xfId="2" applyFill="1" applyBorder="1"/>
    <xf numFmtId="0" fontId="15" fillId="0" borderId="0" xfId="2" applyFill="1" applyAlignment="1">
      <alignment horizontal="center" vertical="center"/>
    </xf>
    <xf numFmtId="0" fontId="15" fillId="0" borderId="20" xfId="2" applyFill="1" applyBorder="1" applyAlignment="1">
      <alignment horizontal="center"/>
    </xf>
    <xf numFmtId="0" fontId="15" fillId="2" borderId="26" xfId="2" applyFill="1" applyBorder="1" applyAlignment="1">
      <alignment horizontal="left"/>
    </xf>
    <xf numFmtId="0" fontId="15" fillId="2" borderId="19" xfId="2" applyFill="1" applyBorder="1"/>
    <xf numFmtId="0" fontId="15" fillId="2" borderId="15" xfId="2" applyFill="1" applyBorder="1" applyAlignment="1">
      <alignment horizontal="left"/>
    </xf>
    <xf numFmtId="0" fontId="15" fillId="6" borderId="0" xfId="2" applyFill="1" applyAlignment="1">
      <alignment horizontal="center" vertical="center"/>
    </xf>
    <xf numFmtId="0" fontId="15" fillId="6" borderId="20" xfId="2" applyFill="1" applyBorder="1" applyAlignment="1">
      <alignment horizontal="center" vertical="center"/>
    </xf>
    <xf numFmtId="0" fontId="15" fillId="6" borderId="20" xfId="2" applyFill="1" applyBorder="1" applyAlignment="1">
      <alignment horizontal="center"/>
    </xf>
    <xf numFmtId="0" fontId="15" fillId="6" borderId="26" xfId="2" applyFill="1" applyBorder="1" applyAlignment="1">
      <alignment horizontal="left"/>
    </xf>
    <xf numFmtId="0" fontId="15" fillId="6" borderId="19" xfId="2" applyFill="1" applyBorder="1"/>
    <xf numFmtId="0" fontId="15" fillId="6" borderId="15" xfId="2" applyFill="1" applyBorder="1" applyAlignment="1">
      <alignment horizontal="left"/>
    </xf>
    <xf numFmtId="0" fontId="19" fillId="6" borderId="15" xfId="2" applyFont="1" applyFill="1" applyBorder="1" applyAlignment="1">
      <alignment horizontal="left"/>
    </xf>
    <xf numFmtId="0" fontId="15" fillId="0" borderId="26" xfId="2" applyFill="1" applyBorder="1" applyAlignment="1">
      <alignment horizontal="left"/>
    </xf>
    <xf numFmtId="0" fontId="15" fillId="0" borderId="15" xfId="2" applyFill="1" applyBorder="1" applyAlignment="1">
      <alignment horizontal="left"/>
    </xf>
    <xf numFmtId="0" fontId="15" fillId="0" borderId="27" xfId="2" applyFill="1" applyBorder="1" applyAlignment="1">
      <alignment horizontal="left"/>
    </xf>
    <xf numFmtId="0" fontId="15" fillId="0" borderId="29" xfId="2" applyFill="1" applyBorder="1" applyAlignment="1">
      <alignment horizontal="left"/>
    </xf>
    <xf numFmtId="0" fontId="15" fillId="0" borderId="16" xfId="2" applyFill="1" applyBorder="1"/>
    <xf numFmtId="0" fontId="15" fillId="0" borderId="7" xfId="2" applyFill="1" applyBorder="1" applyAlignment="1">
      <alignment horizontal="left"/>
    </xf>
    <xf numFmtId="0" fontId="15" fillId="0" borderId="25" xfId="2" applyFill="1" applyBorder="1" applyAlignment="1">
      <alignment vertical="center"/>
    </xf>
    <xf numFmtId="0" fontId="15" fillId="0" borderId="30" xfId="2" applyFill="1" applyBorder="1" applyAlignment="1">
      <alignment horizontal="left"/>
    </xf>
    <xf numFmtId="0" fontId="15" fillId="0" borderId="14" xfId="2" applyFill="1" applyBorder="1"/>
    <xf numFmtId="0" fontId="15" fillId="0" borderId="24" xfId="2" applyFill="1" applyBorder="1"/>
    <xf numFmtId="0" fontId="15" fillId="0" borderId="10" xfId="2" applyFill="1" applyBorder="1" applyAlignment="1">
      <alignment horizontal="left"/>
    </xf>
    <xf numFmtId="0" fontId="15" fillId="0" borderId="31" xfId="2" applyFill="1" applyBorder="1" applyAlignment="1">
      <alignment horizontal="center"/>
    </xf>
    <xf numFmtId="0" fontId="15" fillId="0" borderId="22" xfId="2" applyFill="1" applyBorder="1"/>
    <xf numFmtId="0" fontId="15" fillId="0" borderId="21" xfId="2" applyFill="1" applyBorder="1"/>
    <xf numFmtId="0" fontId="15" fillId="0" borderId="25" xfId="2" applyBorder="1" applyAlignment="1">
      <alignment horizontal="center" vertical="center"/>
    </xf>
    <xf numFmtId="0" fontId="15" fillId="3" borderId="25" xfId="2" applyFill="1" applyBorder="1" applyAlignment="1">
      <alignment horizontal="center" vertical="center"/>
    </xf>
    <xf numFmtId="0" fontId="15" fillId="6" borderId="0" xfId="2" applyFill="1" applyBorder="1"/>
    <xf numFmtId="0" fontId="15" fillId="2" borderId="0" xfId="2" applyFill="1" applyBorder="1"/>
    <xf numFmtId="0" fontId="15" fillId="0" borderId="0" xfId="2" applyAlignment="1">
      <alignment horizontal="left"/>
    </xf>
    <xf numFmtId="0" fontId="17" fillId="0" borderId="0" xfId="2" applyFont="1" applyAlignment="1">
      <alignment horizontal="left" textRotation="90"/>
    </xf>
    <xf numFmtId="0" fontId="15" fillId="0" borderId="0" xfId="2" applyAlignment="1">
      <alignment horizontal="left" textRotation="90"/>
    </xf>
    <xf numFmtId="0" fontId="15" fillId="0" borderId="0" xfId="2" applyFill="1" applyAlignment="1">
      <alignment horizontal="left"/>
    </xf>
    <xf numFmtId="0" fontId="15" fillId="6" borderId="0" xfId="2" applyFill="1" applyAlignment="1">
      <alignment horizontal="left"/>
    </xf>
    <xf numFmtId="0" fontId="0" fillId="0" borderId="0" xfId="0" applyAlignment="1">
      <alignment horizontal="left" vertical="top" wrapText="1"/>
    </xf>
    <xf numFmtId="0" fontId="9" fillId="0" borderId="0" xfId="0" applyFont="1" applyAlignment="1">
      <alignment horizontal="right"/>
    </xf>
    <xf numFmtId="0" fontId="15" fillId="4" borderId="20" xfId="2" applyFill="1" applyBorder="1" applyAlignment="1">
      <alignment horizontal="center" vertical="center"/>
    </xf>
    <xf numFmtId="0" fontId="0" fillId="0" borderId="0" xfId="0" applyAlignment="1">
      <alignment wrapText="1"/>
    </xf>
    <xf numFmtId="0" fontId="5" fillId="7" borderId="0" xfId="0" applyFont="1" applyFill="1" applyAlignment="1">
      <alignment horizontal="left" vertical="top"/>
    </xf>
    <xf numFmtId="0" fontId="14" fillId="0" borderId="0" xfId="0" applyFont="1" applyAlignment="1">
      <alignment horizontal="left" vertical="top"/>
    </xf>
    <xf numFmtId="0" fontId="9"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10" xfId="0" applyFont="1" applyFill="1" applyBorder="1" applyAlignment="1">
      <alignment horizontal="center" vertical="top"/>
    </xf>
    <xf numFmtId="0" fontId="1" fillId="0" borderId="10" xfId="0" applyFont="1" applyFill="1" applyBorder="1" applyAlignment="1">
      <alignment horizontal="center" vertical="top"/>
    </xf>
    <xf numFmtId="0" fontId="1" fillId="0" borderId="10" xfId="0" applyFont="1" applyFill="1" applyBorder="1" applyAlignment="1">
      <alignment horizontal="left" vertical="top" wrapText="1"/>
    </xf>
    <xf numFmtId="0" fontId="1" fillId="0" borderId="33" xfId="0" applyFont="1" applyFill="1" applyBorder="1" applyAlignment="1">
      <alignment vertical="top" wrapText="1"/>
    </xf>
    <xf numFmtId="0" fontId="1" fillId="0" borderId="34" xfId="0" applyFont="1" applyFill="1" applyBorder="1" applyAlignment="1">
      <alignment horizontal="center" vertical="top"/>
    </xf>
    <xf numFmtId="0" fontId="1" fillId="0" borderId="34" xfId="0" applyFont="1" applyFill="1" applyBorder="1" applyAlignment="1">
      <alignment vertical="top" wrapText="1"/>
    </xf>
    <xf numFmtId="0" fontId="1" fillId="0" borderId="34" xfId="0" applyFont="1" applyFill="1" applyBorder="1" applyAlignment="1">
      <alignment vertical="top"/>
    </xf>
    <xf numFmtId="0" fontId="1" fillId="0" borderId="28" xfId="0" applyFont="1" applyFill="1" applyBorder="1" applyAlignment="1">
      <alignment vertical="top"/>
    </xf>
    <xf numFmtId="0" fontId="0" fillId="0" borderId="24" xfId="0" applyFont="1" applyFill="1" applyBorder="1" applyAlignment="1">
      <alignment vertical="top"/>
    </xf>
    <xf numFmtId="0" fontId="0" fillId="0" borderId="10" xfId="0" applyFont="1" applyFill="1" applyBorder="1" applyAlignment="1">
      <alignment vertical="top"/>
    </xf>
    <xf numFmtId="0" fontId="0" fillId="0" borderId="3" xfId="0" applyFont="1" applyFill="1" applyBorder="1" applyAlignment="1">
      <alignment horizontal="center" vertical="top"/>
    </xf>
    <xf numFmtId="0" fontId="0" fillId="7" borderId="3" xfId="0" applyFont="1" applyFill="1" applyBorder="1" applyAlignment="1">
      <alignment horizontal="left" vertical="top"/>
    </xf>
    <xf numFmtId="0" fontId="0" fillId="0" borderId="3" xfId="0" applyFont="1" applyFill="1" applyBorder="1" applyAlignment="1">
      <alignment vertical="top"/>
    </xf>
    <xf numFmtId="0" fontId="0" fillId="0" borderId="3" xfId="0" applyFont="1" applyFill="1" applyBorder="1" applyAlignment="1">
      <alignment horizontal="left" vertical="top"/>
    </xf>
    <xf numFmtId="0" fontId="0" fillId="0" borderId="3" xfId="0" applyFont="1" applyFill="1" applyBorder="1" applyAlignment="1">
      <alignment vertical="top" wrapText="1"/>
    </xf>
    <xf numFmtId="0" fontId="1" fillId="0" borderId="22" xfId="0" applyFont="1" applyFill="1" applyBorder="1" applyAlignment="1">
      <alignment vertical="top"/>
    </xf>
    <xf numFmtId="0" fontId="1" fillId="0" borderId="7" xfId="0" applyFont="1" applyFill="1" applyBorder="1" applyAlignment="1">
      <alignment horizontal="center" vertical="top"/>
    </xf>
    <xf numFmtId="0" fontId="1" fillId="0" borderId="7" xfId="0" applyFont="1" applyFill="1" applyBorder="1" applyAlignment="1">
      <alignment horizontal="left" vertical="top" wrapText="1"/>
    </xf>
    <xf numFmtId="0" fontId="13" fillId="0" borderId="8" xfId="1" applyFill="1" applyBorder="1" applyAlignment="1">
      <alignment vertical="top" wrapText="1"/>
    </xf>
    <xf numFmtId="0" fontId="1" fillId="0" borderId="6" xfId="0" applyFont="1" applyFill="1" applyBorder="1" applyAlignment="1">
      <alignment vertical="top"/>
    </xf>
    <xf numFmtId="0" fontId="1" fillId="0" borderId="6" xfId="0" applyFont="1" applyFill="1" applyBorder="1" applyAlignment="1">
      <alignment horizontal="center" vertical="top"/>
    </xf>
    <xf numFmtId="0" fontId="1" fillId="0" borderId="6" xfId="0" applyFont="1" applyFill="1" applyBorder="1" applyAlignment="1">
      <alignment vertical="top" wrapText="1"/>
    </xf>
    <xf numFmtId="0" fontId="12" fillId="0" borderId="6" xfId="0" applyFont="1" applyFill="1" applyBorder="1" applyAlignment="1">
      <alignment vertical="top"/>
    </xf>
    <xf numFmtId="0" fontId="1" fillId="0" borderId="9" xfId="0" applyFont="1" applyFill="1" applyBorder="1" applyAlignment="1">
      <alignment vertical="top"/>
    </xf>
    <xf numFmtId="0" fontId="0" fillId="0" borderId="18" xfId="0" applyFont="1" applyFill="1" applyBorder="1" applyAlignment="1">
      <alignment vertical="top"/>
    </xf>
    <xf numFmtId="0" fontId="1" fillId="0" borderId="3" xfId="0" applyFont="1" applyFill="1" applyBorder="1" applyAlignment="1">
      <alignment horizontal="center" vertical="top"/>
    </xf>
    <xf numFmtId="0" fontId="1" fillId="0" borderId="3" xfId="0" applyFont="1" applyFill="1" applyBorder="1" applyAlignment="1">
      <alignment horizontal="left" vertical="top" wrapText="1"/>
    </xf>
    <xf numFmtId="0" fontId="13" fillId="0" borderId="3" xfId="1" applyFill="1" applyBorder="1" applyAlignment="1">
      <alignment vertical="top" wrapText="1"/>
    </xf>
    <xf numFmtId="0" fontId="1" fillId="0" borderId="3" xfId="0" applyFont="1" applyFill="1" applyBorder="1" applyAlignment="1">
      <alignment vertical="top"/>
    </xf>
    <xf numFmtId="0" fontId="0" fillId="0" borderId="3" xfId="0" applyBorder="1" applyAlignment="1">
      <alignment horizontal="center" vertical="top" wrapText="1"/>
    </xf>
    <xf numFmtId="0" fontId="1" fillId="0" borderId="3" xfId="0" applyFont="1" applyFill="1" applyBorder="1" applyAlignment="1">
      <alignment vertical="top" wrapText="1"/>
    </xf>
    <xf numFmtId="0" fontId="0" fillId="0" borderId="3" xfId="0" applyBorder="1" applyAlignment="1">
      <alignment horizontal="center" vertical="top"/>
    </xf>
    <xf numFmtId="0" fontId="0" fillId="0" borderId="3" xfId="0" applyFill="1" applyBorder="1" applyAlignment="1">
      <alignment horizontal="center" vertical="top"/>
    </xf>
    <xf numFmtId="0" fontId="1" fillId="0" borderId="35" xfId="0" applyFont="1" applyFill="1" applyBorder="1" applyAlignment="1">
      <alignment vertical="top"/>
    </xf>
    <xf numFmtId="0" fontId="0" fillId="0" borderId="3" xfId="0" applyFill="1" applyBorder="1" applyAlignment="1">
      <alignment horizontal="left" vertical="top"/>
    </xf>
    <xf numFmtId="0" fontId="0" fillId="0" borderId="3" xfId="0" applyFill="1" applyBorder="1" applyAlignment="1">
      <alignment vertical="top"/>
    </xf>
    <xf numFmtId="0" fontId="0" fillId="0" borderId="3" xfId="0" applyFill="1" applyBorder="1" applyAlignment="1">
      <alignment vertical="top" wrapText="1"/>
    </xf>
    <xf numFmtId="0" fontId="0" fillId="0" borderId="18" xfId="0" applyFill="1" applyBorder="1" applyAlignment="1">
      <alignment vertical="top"/>
    </xf>
    <xf numFmtId="0" fontId="0" fillId="0" borderId="0" xfId="0" applyFill="1" applyAlignment="1">
      <alignment vertical="top"/>
    </xf>
    <xf numFmtId="0" fontId="0" fillId="0" borderId="35" xfId="0" applyFill="1" applyBorder="1" applyAlignment="1">
      <alignment vertical="top"/>
    </xf>
    <xf numFmtId="0" fontId="1" fillId="0" borderId="5" xfId="0" applyFont="1" applyFill="1" applyBorder="1" applyAlignment="1">
      <alignment horizontal="center" vertical="top"/>
    </xf>
    <xf numFmtId="0" fontId="0" fillId="0" borderId="3" xfId="0" applyFill="1" applyBorder="1" applyAlignment="1">
      <alignment horizontal="center" vertical="center"/>
    </xf>
    <xf numFmtId="0" fontId="1" fillId="0" borderId="3" xfId="0" applyFont="1" applyFill="1" applyBorder="1" applyAlignment="1">
      <alignment horizontal="center" vertical="top" wrapText="1"/>
    </xf>
    <xf numFmtId="0" fontId="10" fillId="0" borderId="4" xfId="0" applyFont="1" applyFill="1" applyBorder="1" applyAlignment="1">
      <alignment vertical="top" wrapText="1"/>
    </xf>
    <xf numFmtId="0" fontId="1" fillId="0" borderId="1" xfId="0" applyFont="1" applyFill="1" applyBorder="1" applyAlignment="1">
      <alignment horizontal="center" vertical="top"/>
    </xf>
    <xf numFmtId="0" fontId="21" fillId="0" borderId="1" xfId="0" applyFont="1" applyFill="1" applyBorder="1" applyAlignment="1">
      <alignment horizontal="center" vertical="top" wrapText="1"/>
    </xf>
    <xf numFmtId="0" fontId="1" fillId="0" borderId="1" xfId="0" applyFont="1" applyFill="1" applyBorder="1" applyAlignment="1">
      <alignment vertical="top"/>
    </xf>
    <xf numFmtId="0" fontId="1" fillId="0" borderId="1" xfId="0" applyFont="1" applyFill="1" applyBorder="1" applyAlignment="1">
      <alignment vertical="top" wrapText="1"/>
    </xf>
    <xf numFmtId="0" fontId="20" fillId="2" borderId="1" xfId="0" applyFont="1" applyFill="1" applyBorder="1" applyAlignment="1">
      <alignment horizontal="center" vertical="top" wrapText="1"/>
    </xf>
    <xf numFmtId="0" fontId="1" fillId="0" borderId="2" xfId="0" applyFont="1" applyFill="1" applyBorder="1" applyAlignment="1">
      <alignment vertical="top"/>
    </xf>
    <xf numFmtId="0" fontId="4" fillId="0" borderId="0" xfId="0" applyFont="1" applyFill="1" applyBorder="1" applyAlignment="1">
      <alignment horizontal="left" vertical="top"/>
    </xf>
    <xf numFmtId="0" fontId="1" fillId="0" borderId="1" xfId="0" applyFont="1" applyFill="1" applyBorder="1" applyAlignment="1">
      <alignment horizontal="center" vertical="top" wrapText="1"/>
    </xf>
    <xf numFmtId="0" fontId="1" fillId="0" borderId="35" xfId="0" applyFont="1" applyFill="1" applyBorder="1" applyAlignment="1">
      <alignment vertical="top" wrapText="1"/>
    </xf>
    <xf numFmtId="0" fontId="13" fillId="0" borderId="4" xfId="1" applyFill="1" applyBorder="1" applyAlignment="1">
      <alignment vertical="top" wrapText="1"/>
    </xf>
    <xf numFmtId="0" fontId="20" fillId="0" borderId="1" xfId="0" applyFont="1"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20" fillId="0" borderId="1" xfId="0" applyFont="1" applyFill="1" applyBorder="1" applyAlignment="1">
      <alignment vertical="top"/>
    </xf>
    <xf numFmtId="0" fontId="0" fillId="0" borderId="35" xfId="0" applyFont="1" applyFill="1" applyBorder="1" applyAlignment="1">
      <alignment vertical="top"/>
    </xf>
    <xf numFmtId="0" fontId="0" fillId="0" borderId="1" xfId="0" applyFont="1" applyFill="1" applyBorder="1" applyAlignment="1">
      <alignment horizontal="center" vertical="top"/>
    </xf>
    <xf numFmtId="0" fontId="0" fillId="0" borderId="3" xfId="0" applyFont="1" applyFill="1" applyBorder="1" applyAlignment="1">
      <alignment horizontal="left" vertical="top" wrapText="1"/>
    </xf>
    <xf numFmtId="0" fontId="0" fillId="0" borderId="1" xfId="0" applyFont="1" applyFill="1" applyBorder="1" applyAlignment="1">
      <alignment vertical="top"/>
    </xf>
    <xf numFmtId="0" fontId="0" fillId="0" borderId="2" xfId="0" applyFont="1" applyFill="1" applyBorder="1" applyAlignment="1">
      <alignment vertical="top"/>
    </xf>
    <xf numFmtId="0" fontId="1" fillId="0" borderId="2" xfId="0" applyFont="1" applyFill="1" applyBorder="1" applyAlignment="1">
      <alignment horizontal="center" vertical="top"/>
    </xf>
    <xf numFmtId="0" fontId="0" fillId="0" borderId="3" xfId="0" applyBorder="1" applyAlignment="1">
      <alignment horizontal="left" vertical="top"/>
    </xf>
    <xf numFmtId="0" fontId="4" fillId="0" borderId="1" xfId="0" applyFont="1" applyFill="1" applyBorder="1" applyAlignment="1">
      <alignment horizontal="center" vertical="top" wrapText="1"/>
    </xf>
    <xf numFmtId="0" fontId="1" fillId="0" borderId="4" xfId="0" applyFont="1" applyFill="1" applyBorder="1" applyAlignment="1">
      <alignment vertical="top" wrapText="1"/>
    </xf>
    <xf numFmtId="0" fontId="20" fillId="0" borderId="1" xfId="0" applyFont="1" applyFill="1" applyBorder="1" applyAlignment="1">
      <alignment horizontal="center" vertical="top"/>
    </xf>
    <xf numFmtId="0" fontId="1" fillId="6" borderId="1" xfId="0" applyFont="1" applyFill="1" applyBorder="1" applyAlignment="1">
      <alignment horizontal="center" vertical="top"/>
    </xf>
    <xf numFmtId="0" fontId="1" fillId="7" borderId="1" xfId="0" applyFont="1" applyFill="1" applyBorder="1" applyAlignment="1">
      <alignment vertical="top"/>
    </xf>
    <xf numFmtId="0" fontId="1" fillId="0" borderId="0" xfId="0" applyFont="1" applyFill="1" applyBorder="1" applyAlignment="1">
      <alignment horizontal="center" vertical="top"/>
    </xf>
    <xf numFmtId="0" fontId="20" fillId="0" borderId="32" xfId="0" applyFont="1" applyFill="1" applyBorder="1" applyAlignment="1">
      <alignment horizontal="center" vertical="top"/>
    </xf>
    <xf numFmtId="0" fontId="1" fillId="0" borderId="0" xfId="0" applyFont="1" applyFill="1" applyBorder="1" applyAlignment="1">
      <alignment vertical="top"/>
    </xf>
    <xf numFmtId="0" fontId="5" fillId="0" borderId="1" xfId="1" applyFont="1" applyFill="1" applyBorder="1" applyAlignment="1">
      <alignment horizontal="center" vertical="top" wrapText="1"/>
    </xf>
    <xf numFmtId="0" fontId="0" fillId="0" borderId="35" xfId="0" applyFont="1" applyFill="1" applyBorder="1" applyAlignment="1">
      <alignment vertical="top" wrapText="1"/>
    </xf>
    <xf numFmtId="0" fontId="0" fillId="0" borderId="3" xfId="0" applyBorder="1" applyAlignment="1">
      <alignment vertical="top" wrapText="1"/>
    </xf>
    <xf numFmtId="0" fontId="20" fillId="0" borderId="11" xfId="0" applyFont="1" applyFill="1" applyBorder="1" applyAlignment="1">
      <alignment horizontal="center" vertical="top"/>
    </xf>
    <xf numFmtId="0" fontId="13" fillId="0" borderId="0" xfId="1" applyFill="1" applyBorder="1" applyAlignment="1">
      <alignment vertical="top" wrapText="1"/>
    </xf>
    <xf numFmtId="0" fontId="20" fillId="0" borderId="2" xfId="0" applyFont="1" applyFill="1" applyBorder="1" applyAlignment="1">
      <alignment horizontal="center" vertical="top"/>
    </xf>
    <xf numFmtId="0" fontId="1" fillId="0" borderId="12" xfId="0" applyFont="1" applyFill="1" applyBorder="1" applyAlignment="1">
      <alignment vertical="top"/>
    </xf>
    <xf numFmtId="0" fontId="1" fillId="0" borderId="13" xfId="0" applyFont="1" applyFill="1" applyBorder="1" applyAlignment="1">
      <alignment vertical="top"/>
    </xf>
    <xf numFmtId="0" fontId="0" fillId="0" borderId="3" xfId="0" applyFill="1" applyBorder="1" applyAlignment="1">
      <alignment horizontal="left" vertical="top" wrapText="1"/>
    </xf>
    <xf numFmtId="0" fontId="0" fillId="0" borderId="3" xfId="0" applyBorder="1" applyAlignment="1">
      <alignment vertical="top"/>
    </xf>
    <xf numFmtId="0" fontId="0" fillId="0" borderId="3" xfId="0" applyFont="1" applyFill="1" applyBorder="1" applyAlignment="1">
      <alignment horizontal="center" vertical="top" wrapText="1"/>
    </xf>
    <xf numFmtId="0" fontId="0" fillId="0" borderId="7" xfId="0" applyFont="1" applyFill="1" applyBorder="1" applyAlignment="1">
      <alignment horizontal="left" vertical="top" wrapText="1"/>
    </xf>
    <xf numFmtId="0" fontId="13" fillId="0" borderId="7" xfId="1" applyFill="1" applyBorder="1" applyAlignment="1">
      <alignment vertical="top" wrapText="1"/>
    </xf>
    <xf numFmtId="0" fontId="0" fillId="0" borderId="7" xfId="0" applyFont="1" applyFill="1" applyBorder="1" applyAlignment="1">
      <alignment vertical="top"/>
    </xf>
    <xf numFmtId="0" fontId="1" fillId="0" borderId="8" xfId="0" applyFont="1" applyFill="1" applyBorder="1" applyAlignment="1">
      <alignment horizontal="center" vertical="top"/>
    </xf>
    <xf numFmtId="0" fontId="0" fillId="0" borderId="7" xfId="0" applyFont="1" applyFill="1" applyBorder="1" applyAlignment="1">
      <alignment vertical="top" wrapText="1"/>
    </xf>
    <xf numFmtId="0" fontId="0" fillId="0" borderId="7" xfId="0" applyFont="1" applyFill="1" applyBorder="1" applyAlignment="1">
      <alignment horizontal="center" vertical="top"/>
    </xf>
    <xf numFmtId="0" fontId="0" fillId="0" borderId="21" xfId="0" applyFont="1" applyFill="1" applyBorder="1" applyAlignment="1">
      <alignment vertical="top"/>
    </xf>
    <xf numFmtId="0" fontId="20" fillId="0" borderId="3" xfId="0" applyFont="1" applyFill="1" applyBorder="1" applyAlignment="1">
      <alignment horizontal="center" vertical="top"/>
    </xf>
    <xf numFmtId="0" fontId="0" fillId="0" borderId="7" xfId="0" applyFont="1" applyFill="1" applyBorder="1" applyAlignment="1">
      <alignment horizontal="left" vertical="top"/>
    </xf>
    <xf numFmtId="0" fontId="10" fillId="0" borderId="8" xfId="0" applyFont="1" applyFill="1" applyBorder="1" applyAlignment="1">
      <alignment vertical="top" wrapText="1"/>
    </xf>
    <xf numFmtId="0" fontId="20" fillId="0" borderId="6" xfId="0" applyFont="1" applyFill="1" applyBorder="1" applyAlignment="1">
      <alignment vertical="top" wrapText="1"/>
    </xf>
    <xf numFmtId="0" fontId="20" fillId="0" borderId="6" xfId="0" applyFont="1" applyFill="1" applyBorder="1" applyAlignment="1">
      <alignment horizontal="center" vertical="top"/>
    </xf>
    <xf numFmtId="0" fontId="0" fillId="0" borderId="0" xfId="0" applyFont="1" applyFill="1" applyAlignment="1">
      <alignment horizontal="center" vertical="top"/>
    </xf>
    <xf numFmtId="0" fontId="5" fillId="8" borderId="0" xfId="0" applyFont="1" applyFill="1" applyAlignment="1">
      <alignment horizontal="left" vertical="top"/>
    </xf>
    <xf numFmtId="0" fontId="5" fillId="8" borderId="0" xfId="0" applyFont="1" applyFill="1" applyAlignment="1">
      <alignment vertical="top"/>
    </xf>
    <xf numFmtId="0" fontId="5" fillId="8" borderId="0" xfId="0" applyFont="1" applyFill="1" applyAlignment="1">
      <alignment vertical="top" wrapText="1"/>
    </xf>
    <xf numFmtId="0" fontId="5" fillId="8" borderId="0" xfId="0" applyFont="1" applyFill="1" applyAlignment="1">
      <alignment horizontal="left" vertical="top" wrapText="1"/>
    </xf>
    <xf numFmtId="49" fontId="5" fillId="8" borderId="0" xfId="0" applyNumberFormat="1" applyFont="1" applyFill="1" applyAlignment="1">
      <alignment horizontal="left" vertical="top"/>
    </xf>
    <xf numFmtId="0" fontId="5" fillId="9" borderId="0" xfId="0" applyFont="1" applyFill="1" applyAlignment="1">
      <alignment horizontal="left" vertical="top"/>
    </xf>
    <xf numFmtId="0" fontId="5" fillId="9" borderId="0" xfId="0" applyFont="1" applyFill="1" applyAlignment="1">
      <alignment vertical="top"/>
    </xf>
    <xf numFmtId="0" fontId="5" fillId="9" borderId="0" xfId="0" applyFont="1" applyFill="1" applyAlignment="1">
      <alignment vertical="top" wrapText="1"/>
    </xf>
    <xf numFmtId="0" fontId="5" fillId="9" borderId="0" xfId="0" applyFont="1" applyFill="1" applyAlignment="1">
      <alignment horizontal="left" vertical="top" wrapText="1"/>
    </xf>
    <xf numFmtId="49" fontId="5" fillId="9" borderId="0" xfId="0" applyNumberFormat="1" applyFont="1" applyFill="1" applyAlignment="1">
      <alignment horizontal="left" vertical="top"/>
    </xf>
    <xf numFmtId="0" fontId="5" fillId="10" borderId="0" xfId="0" applyFont="1" applyFill="1" applyAlignment="1">
      <alignment horizontal="left" vertical="top"/>
    </xf>
    <xf numFmtId="0" fontId="5" fillId="10" borderId="0" xfId="0" applyFont="1" applyFill="1" applyAlignment="1">
      <alignment vertical="top"/>
    </xf>
    <xf numFmtId="49" fontId="5" fillId="10" borderId="0" xfId="0" applyNumberFormat="1" applyFont="1" applyFill="1" applyAlignment="1">
      <alignment horizontal="left" vertical="top"/>
    </xf>
    <xf numFmtId="0" fontId="5" fillId="10" borderId="0" xfId="0" applyFont="1" applyFill="1" applyAlignment="1">
      <alignment vertical="top" wrapText="1"/>
    </xf>
    <xf numFmtId="0" fontId="5" fillId="10" borderId="0" xfId="0" applyFont="1" applyFill="1" applyAlignment="1">
      <alignment horizontal="left" vertical="top" wrapText="1"/>
    </xf>
    <xf numFmtId="0" fontId="5" fillId="11" borderId="0" xfId="0" applyFont="1" applyFill="1" applyAlignment="1">
      <alignment vertical="top"/>
    </xf>
    <xf numFmtId="0" fontId="5" fillId="11" borderId="0" xfId="0" applyFont="1" applyFill="1" applyAlignment="1">
      <alignment horizontal="left" vertical="top"/>
    </xf>
    <xf numFmtId="0" fontId="5" fillId="11" borderId="0" xfId="0" applyFont="1" applyFill="1" applyAlignment="1">
      <alignment vertical="top" wrapText="1"/>
    </xf>
    <xf numFmtId="49" fontId="5" fillId="11" borderId="0" xfId="0" applyNumberFormat="1" applyFont="1" applyFill="1" applyAlignment="1">
      <alignment horizontal="left" vertical="top"/>
    </xf>
    <xf numFmtId="0" fontId="5" fillId="12" borderId="0" xfId="0" applyFont="1" applyFill="1" applyAlignment="1">
      <alignment vertical="top"/>
    </xf>
    <xf numFmtId="0" fontId="5" fillId="12" borderId="0" xfId="0" applyFont="1" applyFill="1" applyAlignment="1">
      <alignment horizontal="left" vertical="top"/>
    </xf>
    <xf numFmtId="0" fontId="5" fillId="12" borderId="0" xfId="0" applyFont="1" applyFill="1" applyAlignment="1">
      <alignment vertical="top" wrapText="1"/>
    </xf>
    <xf numFmtId="0" fontId="17" fillId="0" borderId="0" xfId="2" applyFont="1" applyAlignment="1">
      <alignment vertical="center"/>
    </xf>
    <xf numFmtId="0" fontId="15" fillId="0" borderId="23" xfId="2" applyFill="1" applyBorder="1" applyAlignment="1">
      <alignment horizontal="center" vertical="center"/>
    </xf>
    <xf numFmtId="0" fontId="15" fillId="0" borderId="25" xfId="2" applyFill="1" applyBorder="1" applyAlignment="1">
      <alignment horizontal="center" vertical="center"/>
    </xf>
    <xf numFmtId="0" fontId="15" fillId="0" borderId="26" xfId="2" applyFill="1" applyBorder="1"/>
    <xf numFmtId="0" fontId="15" fillId="0" borderId="17" xfId="2" applyFill="1" applyBorder="1"/>
    <xf numFmtId="0" fontId="15" fillId="0" borderId="3" xfId="2" applyFill="1" applyBorder="1" applyAlignment="1">
      <alignment horizontal="left"/>
    </xf>
    <xf numFmtId="0" fontId="2"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15" fillId="0" borderId="15" xfId="2" applyFill="1" applyBorder="1" applyAlignment="1">
      <alignment textRotation="90"/>
    </xf>
    <xf numFmtId="0" fontId="15" fillId="0" borderId="26" xfId="2" applyBorder="1" applyAlignment="1">
      <alignment horizontal="center" textRotation="90"/>
    </xf>
    <xf numFmtId="0" fontId="15" fillId="0" borderId="0" xfId="2" applyBorder="1" applyAlignment="1">
      <alignment horizontal="center" vertical="center"/>
    </xf>
    <xf numFmtId="0" fontId="17" fillId="0" borderId="0" xfId="2" applyFont="1" applyBorder="1" applyAlignment="1">
      <alignment horizontal="center" textRotation="90"/>
    </xf>
    <xf numFmtId="0" fontId="15" fillId="0" borderId="0" xfId="2" applyBorder="1" applyAlignment="1">
      <alignment horizontal="center" textRotation="90"/>
    </xf>
    <xf numFmtId="0" fontId="15" fillId="0" borderId="0" xfId="2" applyFill="1" applyBorder="1" applyAlignment="1">
      <alignment horizontal="center" vertical="center"/>
    </xf>
    <xf numFmtId="0" fontId="15" fillId="6" borderId="0" xfId="2" applyFill="1" applyBorder="1" applyAlignment="1">
      <alignment horizontal="center" vertical="center"/>
    </xf>
    <xf numFmtId="0" fontId="15" fillId="0" borderId="0" xfId="2" applyBorder="1" applyAlignment="1">
      <alignment vertical="center"/>
    </xf>
    <xf numFmtId="0" fontId="15" fillId="3" borderId="21" xfId="2" applyFill="1" applyBorder="1" applyAlignment="1">
      <alignment horizontal="left" vertical="center"/>
    </xf>
    <xf numFmtId="0" fontId="15" fillId="3" borderId="21" xfId="2" applyFill="1" applyBorder="1" applyAlignment="1">
      <alignment vertical="center"/>
    </xf>
    <xf numFmtId="0" fontId="15" fillId="3" borderId="16" xfId="2" applyFill="1" applyBorder="1" applyAlignment="1">
      <alignment vertical="center"/>
    </xf>
    <xf numFmtId="0" fontId="15" fillId="0" borderId="36" xfId="2" applyFill="1" applyBorder="1" applyAlignment="1">
      <alignment horizontal="left"/>
    </xf>
    <xf numFmtId="0" fontId="15" fillId="0" borderId="36" xfId="2" applyFill="1" applyBorder="1"/>
    <xf numFmtId="0" fontId="5" fillId="13" borderId="0" xfId="0" applyFont="1" applyFill="1" applyAlignment="1">
      <alignment horizontal="left" vertical="top"/>
    </xf>
    <xf numFmtId="0" fontId="5" fillId="13" borderId="0" xfId="0" applyFont="1" applyFill="1" applyAlignment="1">
      <alignment vertical="top"/>
    </xf>
    <xf numFmtId="0" fontId="5" fillId="13" borderId="0" xfId="0" applyFont="1" applyFill="1" applyAlignment="1">
      <alignment vertical="top" wrapText="1"/>
    </xf>
    <xf numFmtId="0" fontId="5" fillId="14" borderId="0" xfId="0" applyFont="1" applyFill="1" applyAlignment="1">
      <alignment horizontal="left" vertical="top"/>
    </xf>
    <xf numFmtId="0" fontId="5" fillId="14" borderId="0" xfId="0" applyFont="1" applyFill="1" applyAlignment="1">
      <alignment vertical="top"/>
    </xf>
    <xf numFmtId="0" fontId="5" fillId="14" borderId="0" xfId="0" applyFont="1" applyFill="1" applyAlignment="1">
      <alignment vertical="top" wrapText="1"/>
    </xf>
    <xf numFmtId="0" fontId="5" fillId="14" borderId="0" xfId="0" applyFont="1" applyFill="1" applyAlignment="1">
      <alignment horizontal="left" vertical="top" wrapText="1"/>
    </xf>
    <xf numFmtId="49" fontId="5" fillId="14" borderId="0" xfId="0" applyNumberFormat="1" applyFont="1" applyFill="1" applyAlignment="1">
      <alignment horizontal="left" vertical="top"/>
    </xf>
    <xf numFmtId="0" fontId="5" fillId="15" borderId="0" xfId="0" applyFont="1" applyFill="1" applyAlignment="1">
      <alignment horizontal="left" vertical="top"/>
    </xf>
    <xf numFmtId="0" fontId="5" fillId="15" borderId="0" xfId="0" applyFont="1" applyFill="1" applyAlignment="1">
      <alignment vertical="top"/>
    </xf>
    <xf numFmtId="0" fontId="5" fillId="15" borderId="0" xfId="0" applyFont="1" applyFill="1" applyAlignment="1">
      <alignment vertical="top" wrapText="1"/>
    </xf>
    <xf numFmtId="0" fontId="5" fillId="15" borderId="0" xfId="0" applyFont="1" applyFill="1" applyAlignment="1">
      <alignment horizontal="left" vertical="top" wrapText="1"/>
    </xf>
    <xf numFmtId="0" fontId="5" fillId="16" borderId="0" xfId="0" applyFont="1" applyFill="1" applyAlignment="1">
      <alignment horizontal="left" vertical="top"/>
    </xf>
    <xf numFmtId="0" fontId="5" fillId="16" borderId="0" xfId="0" applyFont="1" applyFill="1" applyAlignment="1">
      <alignment vertical="top"/>
    </xf>
    <xf numFmtId="0" fontId="5" fillId="16" borderId="0" xfId="0" applyFont="1" applyFill="1" applyAlignment="1">
      <alignment vertical="top" wrapText="1"/>
    </xf>
    <xf numFmtId="0" fontId="1" fillId="0" borderId="14" xfId="0" applyFont="1" applyFill="1" applyBorder="1" applyAlignment="1">
      <alignment vertical="top"/>
    </xf>
    <xf numFmtId="0" fontId="1" fillId="0" borderId="37" xfId="0" applyFont="1" applyFill="1" applyBorder="1" applyAlignment="1">
      <alignment horizontal="center" vertical="top"/>
    </xf>
    <xf numFmtId="0" fontId="1" fillId="0" borderId="11" xfId="0" applyFont="1" applyFill="1" applyBorder="1" applyAlignment="1">
      <alignment horizontal="center" vertical="top"/>
    </xf>
    <xf numFmtId="0" fontId="0" fillId="5" borderId="3" xfId="0" applyFont="1" applyFill="1" applyBorder="1" applyAlignment="1">
      <alignment horizontal="left" vertical="top"/>
    </xf>
    <xf numFmtId="0" fontId="5" fillId="0" borderId="3" xfId="0" applyFont="1" applyFill="1" applyBorder="1" applyAlignment="1">
      <alignment horizontal="center" vertical="top" wrapText="1"/>
    </xf>
    <xf numFmtId="0" fontId="5" fillId="0" borderId="7" xfId="0" applyFont="1" applyFill="1" applyBorder="1" applyAlignment="1">
      <alignment horizontal="center" vertical="top"/>
    </xf>
    <xf numFmtId="0" fontId="1" fillId="0" borderId="8" xfId="0" applyFont="1" applyFill="1" applyBorder="1" applyAlignment="1">
      <alignment vertical="top" wrapText="1"/>
    </xf>
    <xf numFmtId="0" fontId="0" fillId="0" borderId="0" xfId="0" applyAlignment="1">
      <alignment horizontal="center" vertical="top"/>
    </xf>
    <xf numFmtId="0" fontId="0" fillId="7" borderId="7" xfId="0" applyFont="1" applyFill="1" applyBorder="1" applyAlignment="1">
      <alignment horizontal="left" vertical="top"/>
    </xf>
    <xf numFmtId="0" fontId="0" fillId="0" borderId="7" xfId="0" quotePrefix="1" applyFont="1" applyFill="1" applyBorder="1" applyAlignment="1">
      <alignment horizontal="center" vertical="top"/>
    </xf>
    <xf numFmtId="0" fontId="1" fillId="0" borderId="7" xfId="0" applyFont="1" applyFill="1" applyBorder="1" applyAlignment="1">
      <alignment vertical="top"/>
    </xf>
    <xf numFmtId="0" fontId="0" fillId="0" borderId="7" xfId="0" applyFont="1" applyFill="1" applyBorder="1" applyAlignment="1">
      <alignment horizontal="center" vertical="top" wrapText="1"/>
    </xf>
    <xf numFmtId="0" fontId="0" fillId="0" borderId="22" xfId="0" applyFont="1" applyFill="1" applyBorder="1" applyAlignment="1">
      <alignment vertical="top" wrapText="1"/>
    </xf>
    <xf numFmtId="0" fontId="1" fillId="0" borderId="7" xfId="0" applyFont="1" applyFill="1" applyBorder="1" applyAlignment="1">
      <alignment horizontal="center" vertical="top" wrapText="1"/>
    </xf>
    <xf numFmtId="0" fontId="0" fillId="0" borderId="7" xfId="0" applyBorder="1" applyAlignment="1">
      <alignment vertical="top" wrapText="1"/>
    </xf>
    <xf numFmtId="0" fontId="20" fillId="0" borderId="38" xfId="0" applyFont="1" applyFill="1" applyBorder="1" applyAlignment="1">
      <alignment horizontal="center" vertical="top"/>
    </xf>
    <xf numFmtId="0" fontId="1" fillId="0" borderId="9" xfId="0" applyFont="1" applyFill="1" applyBorder="1" applyAlignment="1">
      <alignment horizontal="center" vertical="top"/>
    </xf>
    <xf numFmtId="0" fontId="1" fillId="0" borderId="39" xfId="0" applyFont="1" applyFill="1" applyBorder="1" applyAlignment="1">
      <alignment horizontal="center" vertical="top"/>
    </xf>
    <xf numFmtId="0" fontId="0" fillId="0" borderId="7" xfId="0" applyFill="1" applyBorder="1" applyAlignment="1">
      <alignment horizontal="center" vertical="top"/>
    </xf>
    <xf numFmtId="0" fontId="0" fillId="0" borderId="10" xfId="0" applyFont="1" applyFill="1" applyBorder="1" applyAlignment="1">
      <alignment horizontal="left" vertical="top"/>
    </xf>
    <xf numFmtId="0" fontId="14" fillId="0" borderId="0" xfId="0" applyFont="1" applyFill="1" applyAlignment="1">
      <alignment horizontal="right" vertical="top"/>
    </xf>
    <xf numFmtId="0" fontId="5" fillId="0" borderId="0" xfId="0" applyFont="1" applyFill="1" applyAlignment="1">
      <alignment horizontal="right" vertical="top"/>
    </xf>
    <xf numFmtId="0" fontId="1" fillId="0" borderId="2" xfId="0" applyFont="1" applyFill="1" applyBorder="1" applyAlignment="1">
      <alignment vertical="top" wrapText="1"/>
    </xf>
    <xf numFmtId="0" fontId="1" fillId="0" borderId="34" xfId="0" applyFont="1" applyFill="1" applyBorder="1" applyAlignment="1">
      <alignment horizontal="center" vertical="top" wrapText="1"/>
    </xf>
    <xf numFmtId="0" fontId="1" fillId="0" borderId="37" xfId="0" applyFont="1" applyFill="1" applyBorder="1" applyAlignment="1">
      <alignment horizontal="center" vertical="top" wrapText="1"/>
    </xf>
    <xf numFmtId="0" fontId="1" fillId="0" borderId="1" xfId="0" applyFont="1" applyFill="1" applyBorder="1" applyAlignment="1">
      <alignment horizontal="left" vertical="top"/>
    </xf>
    <xf numFmtId="0" fontId="0" fillId="2" borderId="35" xfId="0" applyFont="1" applyFill="1" applyBorder="1" applyAlignment="1">
      <alignment vertical="top" wrapText="1"/>
    </xf>
    <xf numFmtId="0" fontId="1" fillId="0" borderId="7" xfId="0" applyFont="1" applyFill="1" applyBorder="1" applyAlignment="1">
      <alignment vertical="top" wrapText="1"/>
    </xf>
    <xf numFmtId="0" fontId="1" fillId="0" borderId="6" xfId="0" applyFont="1" applyFill="1" applyBorder="1" applyAlignment="1">
      <alignment horizontal="left" vertical="top"/>
    </xf>
    <xf numFmtId="49" fontId="9" fillId="0" borderId="0" xfId="0" applyNumberFormat="1" applyFont="1" applyAlignment="1">
      <alignment vertical="top"/>
    </xf>
    <xf numFmtId="49" fontId="6" fillId="0" borderId="0" xfId="0" applyNumberFormat="1" applyFont="1" applyFill="1" applyAlignment="1">
      <alignment horizontal="left" vertical="top" wrapText="1"/>
    </xf>
    <xf numFmtId="49" fontId="0" fillId="0" borderId="0" xfId="0" quotePrefix="1" applyNumberFormat="1" applyFont="1" applyFill="1" applyAlignment="1">
      <alignment horizontal="left" vertical="top"/>
    </xf>
    <xf numFmtId="0" fontId="0" fillId="0" borderId="0" xfId="0" quotePrefix="1" applyAlignment="1">
      <alignment horizontal="left" vertical="top" wrapText="1"/>
    </xf>
    <xf numFmtId="0" fontId="5" fillId="17" borderId="0" xfId="0" applyFont="1" applyFill="1" applyAlignment="1">
      <alignment horizontal="left" vertical="top" wrapText="1"/>
    </xf>
    <xf numFmtId="0" fontId="5" fillId="17" borderId="0" xfId="0" applyFont="1" applyFill="1" applyAlignment="1">
      <alignment horizontal="left" vertical="top"/>
    </xf>
    <xf numFmtId="0" fontId="0" fillId="0" borderId="0" xfId="0" applyAlignment="1">
      <alignment vertical="top"/>
    </xf>
    <xf numFmtId="0" fontId="22" fillId="0" borderId="0" xfId="0" applyFont="1" applyAlignment="1">
      <alignment horizontal="left" vertical="top"/>
    </xf>
    <xf numFmtId="0" fontId="15" fillId="0" borderId="23" xfId="2" applyFill="1" applyBorder="1" applyAlignment="1">
      <alignment horizontal="center" vertical="center"/>
    </xf>
    <xf numFmtId="0" fontId="15" fillId="0" borderId="25" xfId="2" applyFill="1" applyBorder="1" applyAlignment="1">
      <alignment horizontal="center" vertical="center"/>
    </xf>
    <xf numFmtId="0" fontId="18" fillId="0" borderId="0" xfId="2" applyFont="1" applyAlignment="1">
      <alignment vertical="center" wrapText="1"/>
    </xf>
    <xf numFmtId="0" fontId="17" fillId="0" borderId="0" xfId="2" applyFont="1" applyAlignment="1">
      <alignment vertical="center"/>
    </xf>
    <xf numFmtId="0" fontId="17" fillId="0" borderId="17" xfId="2" applyFont="1" applyBorder="1" applyAlignment="1">
      <alignment vertical="center"/>
    </xf>
  </cellXfs>
  <cellStyles count="3">
    <cellStyle name="Hyperlink" xfId="1" builtinId="8"/>
    <cellStyle name="Normal" xfId="0" builtinId="0"/>
    <cellStyle name="Normal 2" xfId="2"/>
  </cellStyles>
  <dxfs count="70">
    <dxf>
      <fill>
        <patternFill>
          <bgColor rgb="FFFFFF00"/>
        </patternFill>
      </fill>
    </dxf>
    <dxf>
      <fill>
        <patternFill>
          <bgColor rgb="FFFFFF00"/>
        </patternFill>
      </fill>
    </dxf>
    <dxf>
      <fill>
        <patternFill>
          <bgColor theme="8"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8" Type="http://schemas.openxmlformats.org/officeDocument/2006/relationships/hyperlink" Target="http://endress.org.ua/pdf/MTR44.pdf" TargetMode="External"/><Relationship Id="rId13" Type="http://schemas.openxmlformats.org/officeDocument/2006/relationships/hyperlink" Target="http://www.merckmillipore.com/SG/en/Products/8VKb.qB.qhAAAAFBLR8e15j1,nav" TargetMode="External"/><Relationship Id="rId18" Type="http://schemas.openxmlformats.org/officeDocument/2006/relationships/hyperlink" Target="http://eu.idec.com/en/download/download.aspx?download=EP14301EstopHW2" TargetMode="External"/><Relationship Id="rId26" Type="http://schemas.openxmlformats.org/officeDocument/2006/relationships/hyperlink" Target="http://vactech.com.my/wp-content/uploads/2014/02/VC-202-VC-303.pdf" TargetMode="External"/><Relationship Id="rId3" Type="http://schemas.openxmlformats.org/officeDocument/2006/relationships/hyperlink" Target="http://www.hp.com/ctg/Manual/c01549447.pdf" TargetMode="External"/><Relationship Id="rId21" Type="http://schemas.openxmlformats.org/officeDocument/2006/relationships/hyperlink" Target="http://www.merckmillipore.com/SG/en/Products/8VKb.qB.qhAAAAFBLR8e15j1,nav" TargetMode="External"/><Relationship Id="rId7" Type="http://schemas.openxmlformats.org/officeDocument/2006/relationships/hyperlink" Target="https://www.festo.com/net/et_ee/SupportPortal/default.aspx?q=530411" TargetMode="External"/><Relationship Id="rId12" Type="http://schemas.openxmlformats.org/officeDocument/2006/relationships/hyperlink" Target="http://www.meca-inox.com/site2016/wp-content/themes/glissando/downloads/catalogue%20V15%20FR-GB%202015_link.pdf" TargetMode="External"/><Relationship Id="rId17" Type="http://schemas.openxmlformats.org/officeDocument/2006/relationships/hyperlink" Target="http://www.merckmillipore.com/SG/en/Products/8VKb.qB.qhAAAAFBLR8e15j1,nav" TargetMode="External"/><Relationship Id="rId25" Type="http://schemas.openxmlformats.org/officeDocument/2006/relationships/hyperlink" Target="http://www.meca-inox.com/site2016/wp-content/themes/glissando/downloads/catalogue%20V15%20FR-GB%202015_link.pdf" TargetMode="External"/><Relationship Id="rId2" Type="http://schemas.openxmlformats.org/officeDocument/2006/relationships/hyperlink" Target="https://mall.industry.siemens.com/mall/en/WW/Catalog/Product/6AV2144-8UC10-0AA0" TargetMode="External"/><Relationship Id="rId16" Type="http://schemas.openxmlformats.org/officeDocument/2006/relationships/hyperlink" Target="http://www.merckmillipore.com/SG/en/Products/8VKb.qB.qhAAAAFBLR8e15j1,nav" TargetMode="External"/><Relationship Id="rId20" Type="http://schemas.openxmlformats.org/officeDocument/2006/relationships/hyperlink" Target="https://uk.rs-online.com/web/p/push-button-complete-units/6096338/?origin=PSF_421270|alt" TargetMode="External"/><Relationship Id="rId29" Type="http://schemas.openxmlformats.org/officeDocument/2006/relationships/hyperlink" Target="Specification\HJ230-104270%20Drawing%20(Heating%20Jacket).pdf" TargetMode="External"/><Relationship Id="rId1" Type="http://schemas.openxmlformats.org/officeDocument/2006/relationships/hyperlink" Target="http://www.vpcsolucionesindustriales.com.co/images/CatalogoEATON.pdf" TargetMode="External"/><Relationship Id="rId6" Type="http://schemas.openxmlformats.org/officeDocument/2006/relationships/hyperlink" Target="https://portal.endress.com/wa001/sap(bD1lbiZjPTIwMA==)/bc/bsp/euh/dla/extern/detail.htm?no_heading=x&amp;xmaster=x&amp;xdesign=x&amp;language=en&amp;key=DLA000000000000005000498675301000" TargetMode="External"/><Relationship Id="rId11" Type="http://schemas.openxmlformats.org/officeDocument/2006/relationships/hyperlink" Target="http://www.meca-inox.com/site2016/wp-content/themes/glissando/downloads/catalogue%20V15%20FR-GB%202015_link.pdf" TargetMode="External"/><Relationship Id="rId24" Type="http://schemas.openxmlformats.org/officeDocument/2006/relationships/hyperlink" Target="http://www.meca-inox.com/site2016/wp-content/themes/glissando/downloads/catalogue%20V15%20FR-GB%202015_link.pdf" TargetMode="External"/><Relationship Id="rId32" Type="http://schemas.openxmlformats.org/officeDocument/2006/relationships/printerSettings" Target="../printerSettings/printerSettings10.bin"/><Relationship Id="rId5" Type="http://schemas.openxmlformats.org/officeDocument/2006/relationships/hyperlink" Target="http://www.printerworks.com/DataSheets/CP3525datasheet.pdf" TargetMode="External"/><Relationship Id="rId15" Type="http://schemas.openxmlformats.org/officeDocument/2006/relationships/hyperlink" Target="http://www.merckmillipore.com/SG/en/Products/8VKb.qB.qhAAAAFBLR8e15j1,nav" TargetMode="External"/><Relationship Id="rId23" Type="http://schemas.openxmlformats.org/officeDocument/2006/relationships/hyperlink" Target="http://www.escoglobal.com/product/laminar-flow-cabinets/airstream-gen-3-laminar-flow-clean-benches-vertical-stainless-steel-side-wall/LVS/" TargetMode="External"/><Relationship Id="rId28" Type="http://schemas.openxmlformats.org/officeDocument/2006/relationships/hyperlink" Target="Specification\Heat%20Exchanger\ABC%20HX%20MPI%20Project.pdf" TargetMode="External"/><Relationship Id="rId10" Type="http://schemas.openxmlformats.org/officeDocument/2006/relationships/hyperlink" Target="http://www.meca-inox.com/site2016/wp-content/themes/glissando/downloads/catalogue%20V15%20FR-GB%202015_link.pdf" TargetMode="External"/><Relationship Id="rId19" Type="http://schemas.openxmlformats.org/officeDocument/2006/relationships/hyperlink" Target="http://www.meca-inox.com/site2016/wp-content/themes/glissando/downloads/catalogue%20V15%20FR-GB%202015_link.pdf" TargetMode="External"/><Relationship Id="rId31" Type="http://schemas.openxmlformats.org/officeDocument/2006/relationships/hyperlink" Target="http://eu.idec.com/en/download/download.aspx?download=EP14301EstopHW2" TargetMode="External"/><Relationship Id="rId4" Type="http://schemas.openxmlformats.org/officeDocument/2006/relationships/hyperlink" Target="https://www.ifm.com/gb/en/product/IFT200" TargetMode="External"/><Relationship Id="rId9" Type="http://schemas.openxmlformats.org/officeDocument/2006/relationships/hyperlink" Target="http://www.meca-inox.com/site2016/wp-content/themes/glissando/downloads/catalogue%20V15%20FR-GB%202015_link.pdf" TargetMode="External"/><Relationship Id="rId14" Type="http://schemas.openxmlformats.org/officeDocument/2006/relationships/hyperlink" Target="http://www.merckmillipore.com/SG/en/Products/8VKb.qB.qhAAAAFBLR8e15j1,nav" TargetMode="External"/><Relationship Id="rId22" Type="http://schemas.openxmlformats.org/officeDocument/2006/relationships/hyperlink" Target="https://www.endress.com/en/Field-instruments-overview/Temperature-measurement-thermometers-transmitters/Pt100-thermometer-modular-design-TR24" TargetMode="External"/><Relationship Id="rId27" Type="http://schemas.openxmlformats.org/officeDocument/2006/relationships/hyperlink" Target="https://www.mt.com/my/en/home/products/Industrial_Weighing_Solutions/AutomPrecision/load-cell-and-weigh-module/compression/SWC515-pinmount.html" TargetMode="External"/><Relationship Id="rId30" Type="http://schemas.openxmlformats.org/officeDocument/2006/relationships/hyperlink" Target="Specification\HJ230-104270%20Drawing%20(Heating%20Jacket).pdf" TargetMode="Externa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7"/>
  <sheetViews>
    <sheetView workbookViewId="0">
      <pane ySplit="1" topLeftCell="A2" activePane="bottomLeft" state="frozen"/>
      <selection pane="bottomLeft" activeCell="C28" sqref="C28"/>
    </sheetView>
  </sheetViews>
  <sheetFormatPr defaultColWidth="9.140625" defaultRowHeight="15"/>
  <cols>
    <col min="1" max="1" width="16.85546875" style="26" bestFit="1" customWidth="1"/>
    <col min="2" max="2" width="9.28515625" style="26" bestFit="1" customWidth="1"/>
    <col min="3" max="3" width="4.140625" style="26" bestFit="1" customWidth="1"/>
    <col min="4" max="4" width="11.5703125" style="26" bestFit="1" customWidth="1"/>
    <col min="5" max="5" width="12.85546875" style="26" bestFit="1" customWidth="1"/>
    <col min="6" max="6" width="15" style="26" bestFit="1" customWidth="1"/>
    <col min="7" max="7" width="53.140625" style="26" customWidth="1"/>
    <col min="8" max="8" width="28.28515625" style="26" customWidth="1"/>
    <col min="9" max="16384" width="9.140625" style="26"/>
  </cols>
  <sheetData>
    <row r="1" spans="1:7" s="61" customFormat="1">
      <c r="A1" s="61" t="s">
        <v>1051</v>
      </c>
      <c r="B1" s="61" t="s">
        <v>1052</v>
      </c>
      <c r="C1" s="61" t="s">
        <v>886</v>
      </c>
      <c r="D1" s="61" t="s">
        <v>885</v>
      </c>
      <c r="E1" s="61" t="s">
        <v>884</v>
      </c>
      <c r="F1" s="61" t="s">
        <v>883</v>
      </c>
      <c r="G1" s="61" t="s">
        <v>1</v>
      </c>
    </row>
    <row r="2" spans="1:7">
      <c r="A2" s="26" t="s">
        <v>1053</v>
      </c>
      <c r="B2" s="26" t="s">
        <v>179</v>
      </c>
      <c r="C2" s="26">
        <v>1</v>
      </c>
      <c r="D2" s="26" t="s">
        <v>881</v>
      </c>
      <c r="E2" s="71">
        <v>43052</v>
      </c>
      <c r="F2" s="26" t="s">
        <v>854</v>
      </c>
      <c r="G2" s="26" t="s">
        <v>880</v>
      </c>
    </row>
    <row r="3" spans="1:7">
      <c r="A3" s="26" t="s">
        <v>1053</v>
      </c>
      <c r="B3" s="26" t="s">
        <v>172</v>
      </c>
      <c r="C3" s="26">
        <v>1</v>
      </c>
      <c r="D3" s="26" t="s">
        <v>881</v>
      </c>
      <c r="E3" s="71">
        <v>43052</v>
      </c>
      <c r="F3" s="26" t="s">
        <v>854</v>
      </c>
      <c r="G3" s="26" t="s">
        <v>880</v>
      </c>
    </row>
    <row r="4" spans="1:7">
      <c r="A4" s="26" t="s">
        <v>1053</v>
      </c>
      <c r="B4" s="26" t="s">
        <v>181</v>
      </c>
      <c r="C4" s="26">
        <v>1</v>
      </c>
      <c r="D4" s="26" t="s">
        <v>881</v>
      </c>
      <c r="E4" s="71">
        <v>43052</v>
      </c>
      <c r="F4" s="26" t="s">
        <v>854</v>
      </c>
      <c r="G4" s="26" t="s">
        <v>880</v>
      </c>
    </row>
    <row r="5" spans="1:7">
      <c r="A5" s="26" t="s">
        <v>1053</v>
      </c>
      <c r="B5" s="26" t="s">
        <v>179</v>
      </c>
      <c r="C5" s="26">
        <v>2</v>
      </c>
      <c r="D5" s="26" t="s">
        <v>881</v>
      </c>
      <c r="E5" s="71">
        <v>43053</v>
      </c>
      <c r="F5" s="26" t="s">
        <v>854</v>
      </c>
      <c r="G5" s="26" t="s">
        <v>882</v>
      </c>
    </row>
    <row r="6" spans="1:7">
      <c r="A6" s="26" t="s">
        <v>1053</v>
      </c>
      <c r="B6" s="26" t="s">
        <v>195</v>
      </c>
      <c r="C6" s="26">
        <v>1</v>
      </c>
      <c r="D6" s="26" t="s">
        <v>881</v>
      </c>
      <c r="E6" s="71">
        <v>43052</v>
      </c>
      <c r="F6" s="26" t="s">
        <v>854</v>
      </c>
      <c r="G6" s="26" t="s">
        <v>880</v>
      </c>
    </row>
    <row r="7" spans="1:7">
      <c r="A7" s="26" t="s">
        <v>1053</v>
      </c>
      <c r="B7" s="26" t="s">
        <v>170</v>
      </c>
      <c r="C7" s="26">
        <v>1</v>
      </c>
      <c r="D7" s="26" t="s">
        <v>881</v>
      </c>
      <c r="E7" s="71">
        <v>43052</v>
      </c>
      <c r="F7" s="26" t="s">
        <v>854</v>
      </c>
      <c r="G7" s="26" t="s">
        <v>880</v>
      </c>
    </row>
    <row r="8" spans="1:7">
      <c r="A8" s="26" t="s">
        <v>1053</v>
      </c>
      <c r="B8" s="26" t="s">
        <v>193</v>
      </c>
      <c r="C8" s="26">
        <v>1</v>
      </c>
      <c r="D8" s="26" t="s">
        <v>881</v>
      </c>
      <c r="E8" s="71">
        <v>43052</v>
      </c>
      <c r="F8" s="26" t="s">
        <v>854</v>
      </c>
      <c r="G8" s="26" t="s">
        <v>880</v>
      </c>
    </row>
    <row r="9" spans="1:7">
      <c r="A9" s="26" t="s">
        <v>1053</v>
      </c>
      <c r="B9" s="26" t="s">
        <v>182</v>
      </c>
      <c r="C9" s="26">
        <v>1</v>
      </c>
      <c r="D9" s="26" t="s">
        <v>881</v>
      </c>
      <c r="E9" s="71">
        <v>43052</v>
      </c>
      <c r="F9" s="26" t="s">
        <v>854</v>
      </c>
      <c r="G9" s="26" t="s">
        <v>880</v>
      </c>
    </row>
    <row r="10" spans="1:7">
      <c r="A10" s="26" t="s">
        <v>1053</v>
      </c>
      <c r="B10" s="26" t="s">
        <v>173</v>
      </c>
      <c r="C10" s="26">
        <v>1</v>
      </c>
      <c r="D10" s="26" t="s">
        <v>881</v>
      </c>
      <c r="E10" s="71">
        <v>43052</v>
      </c>
      <c r="F10" s="26" t="s">
        <v>854</v>
      </c>
      <c r="G10" s="26" t="s">
        <v>880</v>
      </c>
    </row>
    <row r="11" spans="1:7">
      <c r="A11" s="26" t="s">
        <v>1053</v>
      </c>
      <c r="B11" s="26" t="s">
        <v>198</v>
      </c>
      <c r="C11" s="26">
        <v>1</v>
      </c>
      <c r="D11" s="26" t="s">
        <v>881</v>
      </c>
      <c r="E11" s="71">
        <v>43052</v>
      </c>
      <c r="F11" s="26" t="s">
        <v>854</v>
      </c>
      <c r="G11" s="26" t="s">
        <v>880</v>
      </c>
    </row>
    <row r="12" spans="1:7">
      <c r="A12" s="26" t="s">
        <v>1053</v>
      </c>
      <c r="B12" s="26" t="s">
        <v>196</v>
      </c>
      <c r="C12" s="26">
        <v>1</v>
      </c>
      <c r="D12" s="26" t="s">
        <v>881</v>
      </c>
      <c r="E12" s="71">
        <v>43052</v>
      </c>
      <c r="F12" s="26" t="s">
        <v>854</v>
      </c>
      <c r="G12" s="26" t="s">
        <v>880</v>
      </c>
    </row>
    <row r="13" spans="1:7">
      <c r="A13" s="26" t="s">
        <v>1053</v>
      </c>
      <c r="B13" s="26" t="s">
        <v>178</v>
      </c>
      <c r="C13" s="26">
        <v>1</v>
      </c>
      <c r="D13" s="26" t="s">
        <v>881</v>
      </c>
      <c r="E13" s="71">
        <v>43052</v>
      </c>
      <c r="F13" s="26" t="s">
        <v>854</v>
      </c>
      <c r="G13" s="26" t="s">
        <v>880</v>
      </c>
    </row>
    <row r="14" spans="1:7">
      <c r="A14" s="26" t="s">
        <v>1053</v>
      </c>
      <c r="B14" s="26" t="s">
        <v>177</v>
      </c>
      <c r="C14" s="26">
        <v>1</v>
      </c>
      <c r="D14" s="26" t="s">
        <v>881</v>
      </c>
      <c r="E14" s="71">
        <v>43052</v>
      </c>
      <c r="F14" s="26" t="s">
        <v>854</v>
      </c>
      <c r="G14" s="26" t="s">
        <v>880</v>
      </c>
    </row>
    <row r="15" spans="1:7">
      <c r="A15" s="26" t="s">
        <v>1053</v>
      </c>
      <c r="B15" s="26" t="s">
        <v>191</v>
      </c>
      <c r="C15" s="26">
        <v>1</v>
      </c>
      <c r="D15" s="26" t="s">
        <v>881</v>
      </c>
      <c r="E15" s="71">
        <v>43052</v>
      </c>
      <c r="F15" s="26" t="s">
        <v>854</v>
      </c>
      <c r="G15" s="26" t="s">
        <v>880</v>
      </c>
    </row>
    <row r="16" spans="1:7">
      <c r="A16" s="26" t="s">
        <v>1053</v>
      </c>
      <c r="B16" s="26" t="s">
        <v>189</v>
      </c>
      <c r="C16" s="26">
        <v>1</v>
      </c>
      <c r="D16" s="26" t="s">
        <v>881</v>
      </c>
      <c r="E16" s="71">
        <v>43052</v>
      </c>
      <c r="F16" s="26" t="s">
        <v>854</v>
      </c>
      <c r="G16" s="26" t="s">
        <v>880</v>
      </c>
    </row>
    <row r="17" spans="1:7">
      <c r="A17" s="26" t="s">
        <v>1053</v>
      </c>
      <c r="B17" s="26" t="s">
        <v>188</v>
      </c>
      <c r="C17" s="26">
        <v>1</v>
      </c>
      <c r="D17" s="26" t="s">
        <v>881</v>
      </c>
      <c r="E17" s="71">
        <v>43052</v>
      </c>
      <c r="F17" s="26" t="s">
        <v>854</v>
      </c>
      <c r="G17" s="26" t="s">
        <v>880</v>
      </c>
    </row>
    <row r="18" spans="1:7">
      <c r="A18" s="26" t="s">
        <v>1053</v>
      </c>
      <c r="B18" s="26" t="s">
        <v>175</v>
      </c>
      <c r="C18" s="26">
        <v>1</v>
      </c>
      <c r="D18" s="26" t="s">
        <v>881</v>
      </c>
      <c r="E18" s="71">
        <v>43052</v>
      </c>
      <c r="F18" s="26" t="s">
        <v>854</v>
      </c>
      <c r="G18" s="26" t="s">
        <v>880</v>
      </c>
    </row>
    <row r="19" spans="1:7">
      <c r="A19" s="26" t="s">
        <v>1053</v>
      </c>
      <c r="B19" s="26" t="s">
        <v>186</v>
      </c>
      <c r="C19" s="26">
        <v>1</v>
      </c>
      <c r="D19" s="26" t="s">
        <v>881</v>
      </c>
      <c r="E19" s="71">
        <v>43052</v>
      </c>
      <c r="F19" s="26" t="s">
        <v>854</v>
      </c>
      <c r="G19" s="26" t="s">
        <v>880</v>
      </c>
    </row>
    <row r="20" spans="1:7">
      <c r="A20" s="26" t="s">
        <v>1053</v>
      </c>
      <c r="B20" s="26" t="s">
        <v>184</v>
      </c>
      <c r="C20" s="26">
        <v>1</v>
      </c>
      <c r="D20" s="26" t="s">
        <v>881</v>
      </c>
      <c r="E20" s="71">
        <v>43052</v>
      </c>
      <c r="F20" s="26" t="s">
        <v>854</v>
      </c>
      <c r="G20" s="26" t="s">
        <v>880</v>
      </c>
    </row>
    <row r="21" spans="1:7">
      <c r="A21" s="26" t="s">
        <v>1053</v>
      </c>
      <c r="B21" s="26" t="s">
        <v>1054</v>
      </c>
      <c r="C21" s="26">
        <v>1</v>
      </c>
      <c r="D21" s="26" t="s">
        <v>881</v>
      </c>
      <c r="E21" s="71">
        <v>43052</v>
      </c>
      <c r="F21" s="26" t="s">
        <v>854</v>
      </c>
      <c r="G21" s="26" t="s">
        <v>880</v>
      </c>
    </row>
    <row r="22" spans="1:7">
      <c r="A22" s="26" t="s">
        <v>1055</v>
      </c>
      <c r="B22" s="26" t="s">
        <v>1055</v>
      </c>
      <c r="C22" s="26">
        <v>1</v>
      </c>
      <c r="D22" s="26" t="s">
        <v>881</v>
      </c>
      <c r="E22" s="71">
        <v>43086</v>
      </c>
      <c r="F22" s="26" t="s">
        <v>854</v>
      </c>
      <c r="G22" s="26" t="s">
        <v>880</v>
      </c>
    </row>
    <row r="23" spans="1:7">
      <c r="A23" s="26" t="s">
        <v>1056</v>
      </c>
      <c r="B23" s="26" t="s">
        <v>1056</v>
      </c>
      <c r="C23" s="26">
        <v>1</v>
      </c>
      <c r="D23" s="26" t="s">
        <v>881</v>
      </c>
      <c r="E23" s="71">
        <v>43112</v>
      </c>
      <c r="F23" s="26" t="s">
        <v>854</v>
      </c>
      <c r="G23" s="26" t="s">
        <v>1723</v>
      </c>
    </row>
    <row r="24" spans="1:7">
      <c r="A24" s="26" t="s">
        <v>1617</v>
      </c>
      <c r="B24" s="26" t="s">
        <v>20</v>
      </c>
      <c r="C24" s="26">
        <v>1</v>
      </c>
      <c r="D24" s="26" t="s">
        <v>881</v>
      </c>
      <c r="E24" s="71">
        <v>43052</v>
      </c>
      <c r="F24" s="26" t="s">
        <v>854</v>
      </c>
      <c r="G24" s="26" t="s">
        <v>880</v>
      </c>
    </row>
    <row r="25" spans="1:7">
      <c r="A25" s="26" t="s">
        <v>1617</v>
      </c>
      <c r="B25" s="26" t="s">
        <v>20</v>
      </c>
      <c r="C25" s="26">
        <v>2</v>
      </c>
      <c r="D25" s="26" t="s">
        <v>881</v>
      </c>
      <c r="E25" s="71">
        <v>43146</v>
      </c>
      <c r="F25" s="26" t="s">
        <v>854</v>
      </c>
      <c r="G25" s="26" t="s">
        <v>1618</v>
      </c>
    </row>
    <row r="26" spans="1:7">
      <c r="A26" s="26" t="s">
        <v>1056</v>
      </c>
      <c r="B26" s="26" t="s">
        <v>1056</v>
      </c>
      <c r="C26" s="26">
        <v>2</v>
      </c>
      <c r="D26" s="26" t="s">
        <v>881</v>
      </c>
      <c r="E26" s="71">
        <v>43165</v>
      </c>
      <c r="F26" s="26" t="s">
        <v>854</v>
      </c>
      <c r="G26" s="26" t="s">
        <v>2072</v>
      </c>
    </row>
    <row r="27" spans="1:7">
      <c r="A27" s="26" t="s">
        <v>1055</v>
      </c>
      <c r="B27" s="26" t="s">
        <v>1055</v>
      </c>
      <c r="C27" s="26">
        <v>2</v>
      </c>
      <c r="D27" s="26" t="s">
        <v>881</v>
      </c>
      <c r="E27" s="71">
        <v>43165</v>
      </c>
      <c r="F27" s="26" t="s">
        <v>854</v>
      </c>
      <c r="G27" s="26" t="s">
        <v>2095</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4"/>
  <sheetViews>
    <sheetView workbookViewId="0">
      <pane ySplit="1" topLeftCell="A2" activePane="bottomLeft" state="frozen"/>
      <selection pane="bottomLeft" activeCell="D10" sqref="D10"/>
    </sheetView>
  </sheetViews>
  <sheetFormatPr defaultColWidth="9.140625" defaultRowHeight="15"/>
  <cols>
    <col min="1" max="1" width="5.7109375" style="10" bestFit="1" customWidth="1"/>
    <col min="2" max="2" width="7.28515625" style="10" bestFit="1" customWidth="1"/>
    <col min="3" max="3" width="6.42578125" style="10" bestFit="1" customWidth="1"/>
    <col min="4" max="4" width="10.85546875" style="10" bestFit="1" customWidth="1"/>
    <col min="5" max="5" width="56" style="10" bestFit="1" customWidth="1"/>
    <col min="6" max="6" width="7.5703125" style="10" bestFit="1" customWidth="1"/>
    <col min="7" max="7" width="61" style="10" bestFit="1" customWidth="1"/>
    <col min="8" max="16384" width="9.140625" style="10"/>
  </cols>
  <sheetData>
    <row r="1" spans="1:7" s="61" customFormat="1">
      <c r="A1" s="61" t="s">
        <v>846</v>
      </c>
      <c r="B1" s="61" t="s">
        <v>2</v>
      </c>
      <c r="C1" s="61" t="s">
        <v>79</v>
      </c>
      <c r="D1" s="61" t="s">
        <v>100</v>
      </c>
      <c r="E1" s="61" t="s">
        <v>99</v>
      </c>
      <c r="F1" s="61" t="s">
        <v>98</v>
      </c>
      <c r="G1" s="61" t="s">
        <v>97</v>
      </c>
    </row>
    <row r="2" spans="1:7" customFormat="1">
      <c r="A2" s="10" t="s">
        <v>847</v>
      </c>
      <c r="B2" s="20">
        <f>VLOOKUP(C2,tblClass!B:C,2,FALSE)</f>
        <v>15</v>
      </c>
      <c r="C2" t="s">
        <v>179</v>
      </c>
      <c r="D2" t="s">
        <v>160</v>
      </c>
      <c r="E2" t="s">
        <v>159</v>
      </c>
      <c r="F2" t="s">
        <v>86</v>
      </c>
      <c r="G2" s="1" t="s">
        <v>278</v>
      </c>
    </row>
    <row r="3" spans="1:7" customFormat="1">
      <c r="A3" s="10" t="s">
        <v>847</v>
      </c>
      <c r="B3" s="20">
        <f>VLOOKUP(C3,tblClass!B:C,2,FALSE)</f>
        <v>18</v>
      </c>
      <c r="C3" t="s">
        <v>181</v>
      </c>
      <c r="D3" t="s">
        <v>156</v>
      </c>
      <c r="E3" t="s">
        <v>155</v>
      </c>
      <c r="F3" t="s">
        <v>90</v>
      </c>
      <c r="G3" t="s">
        <v>276</v>
      </c>
    </row>
    <row r="4" spans="1:7" customFormat="1">
      <c r="A4" s="10" t="s">
        <v>847</v>
      </c>
      <c r="B4" s="20">
        <f>VLOOKUP(C4,tblClass!B:C,2,FALSE)</f>
        <v>18</v>
      </c>
      <c r="C4" t="s">
        <v>181</v>
      </c>
      <c r="D4" t="s">
        <v>158</v>
      </c>
      <c r="E4" t="s">
        <v>157</v>
      </c>
      <c r="F4" t="s">
        <v>86</v>
      </c>
      <c r="G4" t="s">
        <v>275</v>
      </c>
    </row>
    <row r="5" spans="1:7" customFormat="1">
      <c r="A5" s="10" t="s">
        <v>847</v>
      </c>
      <c r="B5" s="20">
        <f>VLOOKUP(C5,tblClass!B:C,2,FALSE)</f>
        <v>20</v>
      </c>
      <c r="C5" t="s">
        <v>170</v>
      </c>
      <c r="D5" t="s">
        <v>237</v>
      </c>
      <c r="E5" t="s">
        <v>1242</v>
      </c>
      <c r="F5" t="s">
        <v>86</v>
      </c>
      <c r="G5" s="1" t="s">
        <v>278</v>
      </c>
    </row>
    <row r="6" spans="1:7" customFormat="1">
      <c r="A6" s="10" t="s">
        <v>847</v>
      </c>
      <c r="B6" s="20">
        <f>VLOOKUP(C6,tblClass!B:C,2,FALSE)</f>
        <v>21</v>
      </c>
      <c r="C6" t="s">
        <v>182</v>
      </c>
      <c r="D6" t="s">
        <v>163</v>
      </c>
      <c r="E6" t="s">
        <v>267</v>
      </c>
      <c r="F6" t="s">
        <v>90</v>
      </c>
      <c r="G6" t="s">
        <v>268</v>
      </c>
    </row>
    <row r="7" spans="1:7" customFormat="1">
      <c r="A7" s="10" t="s">
        <v>847</v>
      </c>
      <c r="B7" s="20">
        <f>VLOOKUP(C7,tblClass!B:C,2,FALSE)</f>
        <v>21</v>
      </c>
      <c r="C7" t="s">
        <v>182</v>
      </c>
      <c r="D7" t="s">
        <v>162</v>
      </c>
      <c r="E7" t="s">
        <v>269</v>
      </c>
      <c r="F7" t="s">
        <v>86</v>
      </c>
      <c r="G7" t="s">
        <v>274</v>
      </c>
    </row>
    <row r="8" spans="1:7" customFormat="1">
      <c r="A8" s="10" t="s">
        <v>847</v>
      </c>
      <c r="B8" s="20">
        <f>VLOOKUP(C8,tblClass!B:C,2,FALSE)</f>
        <v>21</v>
      </c>
      <c r="C8" t="s">
        <v>182</v>
      </c>
      <c r="D8" t="s">
        <v>161</v>
      </c>
      <c r="E8" t="s">
        <v>270</v>
      </c>
      <c r="F8" t="s">
        <v>90</v>
      </c>
      <c r="G8" t="s">
        <v>271</v>
      </c>
    </row>
    <row r="9" spans="1:7" customFormat="1">
      <c r="A9" s="10" t="s">
        <v>847</v>
      </c>
      <c r="B9" s="20">
        <f>VLOOKUP(C9,tblClass!B:C,2,FALSE)</f>
        <v>21</v>
      </c>
      <c r="C9" t="s">
        <v>182</v>
      </c>
      <c r="D9" t="s">
        <v>59</v>
      </c>
      <c r="E9" t="s">
        <v>272</v>
      </c>
      <c r="F9" t="s">
        <v>86</v>
      </c>
      <c r="G9" t="s">
        <v>273</v>
      </c>
    </row>
    <row r="10" spans="1:7" customFormat="1">
      <c r="A10" s="10" t="s">
        <v>847</v>
      </c>
      <c r="B10" s="20">
        <f>VLOOKUP(C10,tblClass!B:C,2,FALSE)</f>
        <v>26</v>
      </c>
      <c r="C10" t="s">
        <v>177</v>
      </c>
      <c r="D10" t="s">
        <v>154</v>
      </c>
      <c r="E10" t="s">
        <v>152</v>
      </c>
      <c r="F10" t="s">
        <v>86</v>
      </c>
      <c r="G10" t="s">
        <v>249</v>
      </c>
    </row>
    <row r="11" spans="1:7" customFormat="1">
      <c r="A11" s="10" t="s">
        <v>847</v>
      </c>
      <c r="B11" s="20">
        <f>VLOOKUP(C11,tblClass!B:C,2,FALSE)</f>
        <v>26</v>
      </c>
      <c r="C11" t="s">
        <v>177</v>
      </c>
      <c r="D11" t="s">
        <v>153</v>
      </c>
      <c r="E11" t="s">
        <v>152</v>
      </c>
      <c r="F11" t="s">
        <v>86</v>
      </c>
      <c r="G11" t="s">
        <v>250</v>
      </c>
    </row>
    <row r="12" spans="1:7" customFormat="1">
      <c r="A12" s="10" t="s">
        <v>847</v>
      </c>
      <c r="B12" s="20">
        <f>VLOOKUP(C12,tblClass!B:C,2,FALSE)</f>
        <v>27</v>
      </c>
      <c r="C12" s="26" t="s">
        <v>191</v>
      </c>
      <c r="D12" t="s">
        <v>129</v>
      </c>
      <c r="E12" t="s">
        <v>128</v>
      </c>
      <c r="F12" t="s">
        <v>86</v>
      </c>
      <c r="G12" t="s">
        <v>257</v>
      </c>
    </row>
    <row r="13" spans="1:7" customFormat="1">
      <c r="A13" s="10" t="s">
        <v>847</v>
      </c>
      <c r="B13" s="20">
        <f>VLOOKUP(C13,tblClass!B:C,2,FALSE)</f>
        <v>27</v>
      </c>
      <c r="C13" s="26" t="s">
        <v>191</v>
      </c>
      <c r="D13" t="s">
        <v>149</v>
      </c>
      <c r="E13" t="s">
        <v>148</v>
      </c>
      <c r="F13" t="s">
        <v>90</v>
      </c>
      <c r="G13" t="s">
        <v>252</v>
      </c>
    </row>
    <row r="14" spans="1:7" customFormat="1">
      <c r="A14" s="10" t="s">
        <v>847</v>
      </c>
      <c r="B14" s="20">
        <f>VLOOKUP(C14,tblClass!B:C,2,FALSE)</f>
        <v>27</v>
      </c>
      <c r="C14" s="26" t="s">
        <v>191</v>
      </c>
      <c r="D14" t="s">
        <v>151</v>
      </c>
      <c r="E14" t="s">
        <v>150</v>
      </c>
      <c r="F14" t="s">
        <v>86</v>
      </c>
      <c r="G14" t="s">
        <v>251</v>
      </c>
    </row>
    <row r="15" spans="1:7" customFormat="1">
      <c r="A15" s="10" t="s">
        <v>847</v>
      </c>
      <c r="B15" s="20">
        <f>VLOOKUP(C15,tblClass!B:C,2,FALSE)</f>
        <v>27</v>
      </c>
      <c r="C15" t="s">
        <v>191</v>
      </c>
      <c r="D15" t="s">
        <v>147</v>
      </c>
      <c r="E15" t="s">
        <v>146</v>
      </c>
      <c r="F15" t="s">
        <v>90</v>
      </c>
      <c r="G15" s="26" t="s">
        <v>253</v>
      </c>
    </row>
    <row r="16" spans="1:7" customFormat="1">
      <c r="A16" s="10" t="s">
        <v>847</v>
      </c>
      <c r="B16" s="20">
        <f>VLOOKUP(C16,tblClass!B:C,2,FALSE)</f>
        <v>27</v>
      </c>
      <c r="C16" t="s">
        <v>191</v>
      </c>
      <c r="D16" t="s">
        <v>145</v>
      </c>
      <c r="E16" t="s">
        <v>144</v>
      </c>
      <c r="F16" t="s">
        <v>86</v>
      </c>
      <c r="G16" t="s">
        <v>254</v>
      </c>
    </row>
    <row r="17" spans="1:7" customFormat="1">
      <c r="A17" s="10" t="s">
        <v>847</v>
      </c>
      <c r="B17" s="20">
        <f>VLOOKUP(C17,tblClass!B:C,2,FALSE)</f>
        <v>27</v>
      </c>
      <c r="C17" t="s">
        <v>191</v>
      </c>
      <c r="D17" t="s">
        <v>127</v>
      </c>
      <c r="E17" t="s">
        <v>142</v>
      </c>
      <c r="F17" t="s">
        <v>86</v>
      </c>
      <c r="G17" t="s">
        <v>256</v>
      </c>
    </row>
    <row r="18" spans="1:7" customFormat="1">
      <c r="A18" s="10" t="s">
        <v>847</v>
      </c>
      <c r="B18" s="20">
        <f>VLOOKUP(C18,tblClass!B:C,2,FALSE)</f>
        <v>27</v>
      </c>
      <c r="C18" t="s">
        <v>191</v>
      </c>
      <c r="D18" t="s">
        <v>134</v>
      </c>
      <c r="E18" t="s">
        <v>143</v>
      </c>
      <c r="F18" t="s">
        <v>86</v>
      </c>
      <c r="G18" s="26" t="s">
        <v>255</v>
      </c>
    </row>
    <row r="19" spans="1:7" customFormat="1">
      <c r="A19" s="10" t="s">
        <v>847</v>
      </c>
      <c r="B19" s="20">
        <f>VLOOKUP(C19,tblClass!B:C,2,FALSE)</f>
        <v>29</v>
      </c>
      <c r="C19" t="s">
        <v>188</v>
      </c>
      <c r="D19" t="s">
        <v>127</v>
      </c>
      <c r="E19" t="s">
        <v>258</v>
      </c>
      <c r="F19" t="s">
        <v>90</v>
      </c>
      <c r="G19" t="s">
        <v>259</v>
      </c>
    </row>
    <row r="20" spans="1:7" customFormat="1">
      <c r="A20" s="10" t="s">
        <v>847</v>
      </c>
      <c r="B20" s="20">
        <f>VLOOKUP(C20,tblClass!B:C,2,FALSE)</f>
        <v>29</v>
      </c>
      <c r="C20" t="s">
        <v>188</v>
      </c>
      <c r="D20" t="s">
        <v>168</v>
      </c>
      <c r="E20" t="s">
        <v>260</v>
      </c>
      <c r="F20" t="s">
        <v>86</v>
      </c>
      <c r="G20" t="s">
        <v>266</v>
      </c>
    </row>
    <row r="21" spans="1:7" customFormat="1">
      <c r="A21" s="10" t="s">
        <v>847</v>
      </c>
      <c r="B21" s="20">
        <f>VLOOKUP(C21,tblClass!B:C,2,FALSE)</f>
        <v>29</v>
      </c>
      <c r="C21" t="s">
        <v>188</v>
      </c>
      <c r="D21" t="s">
        <v>167</v>
      </c>
      <c r="E21" t="s">
        <v>262</v>
      </c>
      <c r="F21" t="s">
        <v>90</v>
      </c>
      <c r="G21" t="s">
        <v>263</v>
      </c>
    </row>
    <row r="22" spans="1:7" customFormat="1">
      <c r="A22" s="10" t="s">
        <v>847</v>
      </c>
      <c r="B22" s="20">
        <f>VLOOKUP(C22,tblClass!B:C,2,FALSE)</f>
        <v>29</v>
      </c>
      <c r="C22" t="s">
        <v>188</v>
      </c>
      <c r="D22" t="s">
        <v>166</v>
      </c>
      <c r="E22" t="s">
        <v>264</v>
      </c>
      <c r="F22" t="s">
        <v>86</v>
      </c>
      <c r="G22" t="s">
        <v>265</v>
      </c>
    </row>
    <row r="23" spans="1:7" customFormat="1">
      <c r="A23" s="10" t="s">
        <v>847</v>
      </c>
      <c r="B23" s="20">
        <f>VLOOKUP(C23,tblClass!B:C,2,FALSE)</f>
        <v>30</v>
      </c>
      <c r="C23" t="s">
        <v>175</v>
      </c>
      <c r="D23" t="s">
        <v>127</v>
      </c>
      <c r="E23" t="s">
        <v>258</v>
      </c>
      <c r="F23" t="s">
        <v>90</v>
      </c>
      <c r="G23" t="s">
        <v>259</v>
      </c>
    </row>
    <row r="24" spans="1:7" customFormat="1">
      <c r="A24" s="10" t="s">
        <v>847</v>
      </c>
      <c r="B24" s="20">
        <f>VLOOKUP(C24,tblClass!B:C,2,FALSE)</f>
        <v>30</v>
      </c>
      <c r="C24" t="s">
        <v>175</v>
      </c>
      <c r="D24" t="s">
        <v>168</v>
      </c>
      <c r="E24" t="s">
        <v>260</v>
      </c>
      <c r="F24" t="s">
        <v>86</v>
      </c>
      <c r="G24" t="s">
        <v>261</v>
      </c>
    </row>
    <row r="25" spans="1:7" customFormat="1">
      <c r="A25" s="10" t="s">
        <v>847</v>
      </c>
      <c r="B25" s="20">
        <f>VLOOKUP(C25,tblClass!B:C,2,FALSE)</f>
        <v>30</v>
      </c>
      <c r="C25" t="s">
        <v>175</v>
      </c>
      <c r="D25" t="s">
        <v>167</v>
      </c>
      <c r="E25" t="s">
        <v>262</v>
      </c>
      <c r="F25" t="s">
        <v>90</v>
      </c>
      <c r="G25" t="s">
        <v>263</v>
      </c>
    </row>
    <row r="26" spans="1:7" customFormat="1">
      <c r="A26" s="10" t="s">
        <v>847</v>
      </c>
      <c r="B26" s="20">
        <f>VLOOKUP(C26,tblClass!B:C,2,FALSE)</f>
        <v>30</v>
      </c>
      <c r="C26" t="s">
        <v>175</v>
      </c>
      <c r="D26" t="s">
        <v>166</v>
      </c>
      <c r="E26" t="s">
        <v>264</v>
      </c>
      <c r="F26" t="s">
        <v>86</v>
      </c>
      <c r="G26" t="s">
        <v>265</v>
      </c>
    </row>
    <row r="27" spans="1:7" customFormat="1">
      <c r="A27" s="10" t="s">
        <v>847</v>
      </c>
      <c r="B27" s="20">
        <f>VLOOKUP(C27,tblClass!B:C,2,FALSE)</f>
        <v>31</v>
      </c>
      <c r="C27" t="s">
        <v>186</v>
      </c>
      <c r="D27" t="s">
        <v>165</v>
      </c>
      <c r="E27" t="s">
        <v>164</v>
      </c>
      <c r="F27" t="s">
        <v>86</v>
      </c>
      <c r="G27" t="s">
        <v>277</v>
      </c>
    </row>
    <row r="28" spans="1:7">
      <c r="A28" s="10" t="s">
        <v>20</v>
      </c>
      <c r="B28" s="20">
        <f>VLOOKUP(C28,tblClass!B:C,2,FALSE)</f>
        <v>34</v>
      </c>
      <c r="C28" s="10" t="s">
        <v>113</v>
      </c>
      <c r="D28" s="10" t="s">
        <v>92</v>
      </c>
      <c r="E28" s="10" t="s">
        <v>96</v>
      </c>
      <c r="F28" s="10" t="s">
        <v>90</v>
      </c>
      <c r="G28" s="10" t="s">
        <v>95</v>
      </c>
    </row>
    <row r="29" spans="1:7">
      <c r="A29" s="10" t="s">
        <v>20</v>
      </c>
      <c r="B29" s="20">
        <f>VLOOKUP(C29,tblClass!B:C,2,FALSE)</f>
        <v>35</v>
      </c>
      <c r="C29" s="10" t="s">
        <v>112</v>
      </c>
      <c r="D29" s="10" t="s">
        <v>88</v>
      </c>
      <c r="E29" s="10" t="s">
        <v>87</v>
      </c>
      <c r="F29" s="10" t="s">
        <v>86</v>
      </c>
      <c r="G29" s="10" t="s">
        <v>85</v>
      </c>
    </row>
    <row r="30" spans="1:7">
      <c r="A30" s="10" t="s">
        <v>20</v>
      </c>
      <c r="B30" s="20">
        <f>VLOOKUP(C30,tblClass!B:C,2,FALSE)</f>
        <v>35</v>
      </c>
      <c r="C30" s="10" t="s">
        <v>112</v>
      </c>
      <c r="D30" s="10" t="s">
        <v>92</v>
      </c>
      <c r="E30" s="10" t="s">
        <v>94</v>
      </c>
      <c r="F30" s="10" t="s">
        <v>90</v>
      </c>
      <c r="G30" s="10" t="s">
        <v>93</v>
      </c>
    </row>
    <row r="31" spans="1:7">
      <c r="A31" s="10" t="s">
        <v>20</v>
      </c>
      <c r="B31" s="20">
        <f>VLOOKUP(C31,tblClass!B:C,2,FALSE)</f>
        <v>36</v>
      </c>
      <c r="C31" s="10" t="s">
        <v>111</v>
      </c>
      <c r="D31" s="10" t="s">
        <v>88</v>
      </c>
      <c r="E31" s="10" t="s">
        <v>87</v>
      </c>
      <c r="F31" s="10" t="s">
        <v>86</v>
      </c>
      <c r="G31" s="10" t="s">
        <v>85</v>
      </c>
    </row>
    <row r="32" spans="1:7">
      <c r="A32" s="10" t="s">
        <v>20</v>
      </c>
      <c r="B32" s="20">
        <f>VLOOKUP(C32,tblClass!B:C,2,FALSE)</f>
        <v>42</v>
      </c>
      <c r="C32" s="10" t="s">
        <v>397</v>
      </c>
      <c r="D32" s="10" t="s">
        <v>92</v>
      </c>
      <c r="E32" s="10" t="s">
        <v>91</v>
      </c>
      <c r="F32" s="10" t="s">
        <v>90</v>
      </c>
      <c r="G32" s="10" t="s">
        <v>89</v>
      </c>
    </row>
    <row r="33" spans="1:7">
      <c r="A33" s="10" t="s">
        <v>20</v>
      </c>
      <c r="B33" s="20">
        <f>VLOOKUP(C33,tblClass!B:C,2,FALSE)</f>
        <v>43</v>
      </c>
      <c r="C33" s="43" t="s">
        <v>110</v>
      </c>
      <c r="D33" s="10" t="s">
        <v>88</v>
      </c>
      <c r="E33" s="10" t="s">
        <v>87</v>
      </c>
      <c r="F33" s="10" t="s">
        <v>86</v>
      </c>
      <c r="G33" s="10" t="s">
        <v>85</v>
      </c>
    </row>
    <row r="34" spans="1:7">
      <c r="A34" s="10" t="s">
        <v>20</v>
      </c>
      <c r="B34" s="20">
        <f>VLOOKUP(C34,tblClass!B:C,2,FALSE)</f>
        <v>45</v>
      </c>
      <c r="C34" s="10" t="s">
        <v>104</v>
      </c>
      <c r="D34" s="10" t="s">
        <v>88</v>
      </c>
      <c r="E34" s="10" t="s">
        <v>87</v>
      </c>
      <c r="F34" s="10" t="s">
        <v>86</v>
      </c>
      <c r="G34" s="10" t="s">
        <v>85</v>
      </c>
    </row>
    <row r="35" spans="1:7">
      <c r="A35" s="10" t="s">
        <v>20</v>
      </c>
      <c r="B35" s="20">
        <f>VLOOKUP(C35,tblClass!B:C,2,FALSE)</f>
        <v>46</v>
      </c>
      <c r="C35" s="10" t="s">
        <v>103</v>
      </c>
      <c r="D35" s="10" t="s">
        <v>88</v>
      </c>
      <c r="E35" s="10" t="s">
        <v>87</v>
      </c>
      <c r="F35" s="10" t="s">
        <v>86</v>
      </c>
      <c r="G35" s="10" t="s">
        <v>85</v>
      </c>
    </row>
    <row r="36" spans="1:7">
      <c r="A36" s="10" t="s">
        <v>20</v>
      </c>
      <c r="B36" s="20">
        <f>VLOOKUP(C36,tblClass!B:C,2,FALSE)</f>
        <v>47</v>
      </c>
      <c r="C36" s="10" t="s">
        <v>102</v>
      </c>
      <c r="D36" s="10" t="s">
        <v>88</v>
      </c>
      <c r="E36" s="10" t="s">
        <v>87</v>
      </c>
      <c r="F36" s="10" t="s">
        <v>86</v>
      </c>
      <c r="G36" s="10" t="s">
        <v>85</v>
      </c>
    </row>
    <row r="37" spans="1:7">
      <c r="A37" s="10" t="s">
        <v>20</v>
      </c>
      <c r="B37" s="20">
        <f>VLOOKUP(C37,tblClass!B:C,2,FALSE)</f>
        <v>48</v>
      </c>
      <c r="C37" s="10" t="s">
        <v>618</v>
      </c>
      <c r="D37" s="10" t="s">
        <v>88</v>
      </c>
      <c r="E37" s="10" t="s">
        <v>87</v>
      </c>
      <c r="F37" s="10" t="s">
        <v>86</v>
      </c>
      <c r="G37" s="10" t="s">
        <v>85</v>
      </c>
    </row>
    <row r="38" spans="1:7">
      <c r="A38" s="10" t="s">
        <v>20</v>
      </c>
      <c r="B38" s="20">
        <f>VLOOKUP(C38,tblClass!B:C,2,FALSE)</f>
        <v>49</v>
      </c>
      <c r="C38" s="10" t="s">
        <v>958</v>
      </c>
      <c r="D38" s="10" t="s">
        <v>88</v>
      </c>
      <c r="E38" s="10" t="s">
        <v>87</v>
      </c>
      <c r="F38" s="10" t="s">
        <v>86</v>
      </c>
      <c r="G38" s="10" t="s">
        <v>85</v>
      </c>
    </row>
    <row r="39" spans="1:7">
      <c r="A39" s="10" t="s">
        <v>850</v>
      </c>
      <c r="B39" s="20" t="e">
        <f>VLOOKUP(C39,tblClass!B:C,2,FALSE)</f>
        <v>#N/A</v>
      </c>
      <c r="C39" s="15" t="s">
        <v>396</v>
      </c>
      <c r="D39" s="16" t="s">
        <v>237</v>
      </c>
      <c r="E39" s="10" t="s">
        <v>853</v>
      </c>
      <c r="F39" s="10" t="s">
        <v>86</v>
      </c>
      <c r="G39" s="10" t="s">
        <v>448</v>
      </c>
    </row>
    <row r="40" spans="1:7">
      <c r="A40" s="10" t="s">
        <v>850</v>
      </c>
      <c r="B40" s="20" t="e">
        <f>VLOOKUP(C40,tblClass!B:C,2,FALSE)</f>
        <v>#N/A</v>
      </c>
      <c r="C40" s="15" t="s">
        <v>396</v>
      </c>
      <c r="D40" s="10" t="s">
        <v>88</v>
      </c>
      <c r="E40" s="10" t="s">
        <v>87</v>
      </c>
      <c r="F40" s="10" t="s">
        <v>90</v>
      </c>
      <c r="G40" s="10" t="s">
        <v>449</v>
      </c>
    </row>
    <row r="41" spans="1:7">
      <c r="A41" s="10" t="s">
        <v>850</v>
      </c>
      <c r="B41" s="20">
        <f>VLOOKUP(C41,tblClass!B:C,2,FALSE)</f>
        <v>53</v>
      </c>
      <c r="C41" s="15" t="s">
        <v>84</v>
      </c>
      <c r="D41" s="16" t="s">
        <v>237</v>
      </c>
      <c r="E41" s="10" t="s">
        <v>853</v>
      </c>
      <c r="F41" s="10" t="s">
        <v>90</v>
      </c>
      <c r="G41" s="10" t="s">
        <v>449</v>
      </c>
    </row>
    <row r="42" spans="1:7">
      <c r="A42" s="10" t="s">
        <v>850</v>
      </c>
      <c r="B42" s="20">
        <f>VLOOKUP(C42,tblClass!B:C,2,FALSE)</f>
        <v>53</v>
      </c>
      <c r="C42" s="15" t="s">
        <v>84</v>
      </c>
      <c r="D42" s="10" t="s">
        <v>88</v>
      </c>
      <c r="E42" s="10" t="s">
        <v>87</v>
      </c>
      <c r="F42" s="10" t="s">
        <v>86</v>
      </c>
      <c r="G42" s="10" t="s">
        <v>448</v>
      </c>
    </row>
    <row r="43" spans="1:7">
      <c r="A43" s="10" t="s">
        <v>850</v>
      </c>
      <c r="B43" s="20">
        <f>VLOOKUP(C43,tblClass!B:C,2,FALSE)</f>
        <v>54</v>
      </c>
      <c r="C43" s="15" t="s">
        <v>81</v>
      </c>
      <c r="D43" s="16" t="s">
        <v>237</v>
      </c>
      <c r="E43" s="10" t="s">
        <v>853</v>
      </c>
      <c r="F43" s="10" t="s">
        <v>90</v>
      </c>
      <c r="G43" s="10" t="s">
        <v>449</v>
      </c>
    </row>
    <row r="44" spans="1:7">
      <c r="A44" s="10" t="s">
        <v>850</v>
      </c>
      <c r="B44" s="20">
        <f>VLOOKUP(C44,tblClass!B:C,2,FALSE)</f>
        <v>54</v>
      </c>
      <c r="C44" s="17" t="s">
        <v>81</v>
      </c>
      <c r="D44" s="10" t="s">
        <v>88</v>
      </c>
      <c r="E44" s="10" t="s">
        <v>87</v>
      </c>
      <c r="F44" s="10" t="s">
        <v>86</v>
      </c>
      <c r="G44" s="10" t="s">
        <v>448</v>
      </c>
    </row>
  </sheetData>
  <sortState ref="A2:G44">
    <sortCondition ref="A2:A44"/>
    <sortCondition ref="C2:C44"/>
    <sortCondition ref="D2:D44"/>
  </sortState>
  <customSheetViews>
    <customSheetView guid="{4E99A606-D838-4301-BC15-EBCE9268D467}">
      <selection activeCell="F2" sqref="F2"/>
      <pageMargins left="0.7" right="0.7" top="0.75" bottom="0.75" header="0.3" footer="0.3"/>
    </customSheetView>
    <customSheetView guid="{110130AE-6B7A-400C-9087-9FE18A4EAE57}">
      <selection activeCell="D17" sqref="D17"/>
      <pageMargins left="0.7" right="0.7" top="0.75" bottom="0.75" header="0.3" footer="0.3"/>
    </customSheetView>
    <customSheetView guid="{54D6457F-6E57-4006-8BE4-69BD5A7E9427}">
      <selection activeCell="D17" sqref="D17"/>
      <pageMargins left="0.7" right="0.7" top="0.75" bottom="0.75" header="0.3" footer="0.3"/>
    </customSheetView>
    <customSheetView guid="{817BAD22-EB98-4D97-A9A3-930AC2610A1D}">
      <selection activeCell="D17" sqref="D17"/>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94"/>
  <sheetViews>
    <sheetView tabSelected="1" topLeftCell="B1" zoomScale="85" zoomScaleNormal="85" workbookViewId="0">
      <pane ySplit="1" topLeftCell="A52" activePane="bottomLeft" state="frozen"/>
      <selection pane="bottomLeft" activeCell="J78" sqref="J78"/>
    </sheetView>
  </sheetViews>
  <sheetFormatPr defaultColWidth="9.140625" defaultRowHeight="15"/>
  <cols>
    <col min="1" max="1" width="5.7109375" style="20" bestFit="1" customWidth="1"/>
    <col min="2" max="2" width="7.28515625" style="20" bestFit="1" customWidth="1"/>
    <col min="3" max="3" width="14.85546875" style="21" bestFit="1" customWidth="1"/>
    <col min="4" max="4" width="9.7109375" style="21" bestFit="1" customWidth="1"/>
    <col min="5" max="5" width="15.85546875" style="21" bestFit="1" customWidth="1"/>
    <col min="6" max="6" width="14.42578125" style="21" bestFit="1" customWidth="1"/>
    <col min="7" max="7" width="18.85546875" style="21" customWidth="1"/>
    <col min="8" max="8" width="14.7109375" style="21" bestFit="1" customWidth="1"/>
    <col min="9" max="9" width="19.140625" style="21" bestFit="1" customWidth="1"/>
    <col min="10" max="10" width="84.140625" style="36" bestFit="1" customWidth="1"/>
    <col min="11" max="11" width="6.42578125" style="21" bestFit="1" customWidth="1"/>
    <col min="12" max="12" width="18.85546875" style="21" bestFit="1" customWidth="1"/>
    <col min="13" max="13" width="43.85546875" style="21" bestFit="1" customWidth="1"/>
    <col min="14" max="14" width="15.5703125" style="21" bestFit="1" customWidth="1"/>
    <col min="15" max="15" width="13.28515625" style="21" bestFit="1" customWidth="1"/>
    <col min="16" max="16" width="10.5703125" style="21" bestFit="1" customWidth="1"/>
    <col min="17" max="22" width="9.7109375" style="21" bestFit="1" customWidth="1"/>
    <col min="23" max="24" width="10.28515625" style="21" bestFit="1" customWidth="1"/>
    <col min="25" max="25" width="10.140625" style="21" bestFit="1" customWidth="1"/>
    <col min="26" max="26" width="10" style="21" bestFit="1" customWidth="1"/>
    <col min="27" max="16384" width="9.140625" style="21"/>
  </cols>
  <sheetData>
    <row r="1" spans="1:14" s="63" customFormat="1">
      <c r="A1" s="62" t="s">
        <v>846</v>
      </c>
      <c r="B1" s="63" t="s">
        <v>2</v>
      </c>
      <c r="C1" s="63" t="s">
        <v>1479</v>
      </c>
      <c r="D1" s="63" t="s">
        <v>233</v>
      </c>
      <c r="E1" s="63" t="s">
        <v>279</v>
      </c>
      <c r="F1" s="63" t="s">
        <v>2398</v>
      </c>
      <c r="G1" s="63" t="s">
        <v>1491</v>
      </c>
      <c r="H1" s="63" t="s">
        <v>1484</v>
      </c>
      <c r="I1" s="63" t="s">
        <v>2444</v>
      </c>
      <c r="J1" s="64" t="s">
        <v>1480</v>
      </c>
      <c r="K1" s="63" t="s">
        <v>280</v>
      </c>
      <c r="L1" s="62" t="s">
        <v>1481</v>
      </c>
      <c r="M1" s="62" t="s">
        <v>1482</v>
      </c>
      <c r="N1" s="62" t="s">
        <v>1483</v>
      </c>
    </row>
    <row r="2" spans="1:14" s="11" customFormat="1">
      <c r="A2" s="18" t="s">
        <v>716</v>
      </c>
      <c r="B2" s="11">
        <v>0</v>
      </c>
      <c r="C2" s="11" t="s">
        <v>716</v>
      </c>
      <c r="D2" s="11" t="s">
        <v>716</v>
      </c>
      <c r="E2" s="11" t="s">
        <v>716</v>
      </c>
      <c r="F2" s="37" t="s">
        <v>716</v>
      </c>
      <c r="G2" s="37" t="s">
        <v>716</v>
      </c>
      <c r="H2" s="37" t="s">
        <v>716</v>
      </c>
      <c r="I2" s="37" t="s">
        <v>716</v>
      </c>
      <c r="J2" s="37" t="s">
        <v>716</v>
      </c>
      <c r="K2" s="11" t="s">
        <v>716</v>
      </c>
      <c r="L2" s="18" t="s">
        <v>716</v>
      </c>
      <c r="M2" s="18" t="s">
        <v>716</v>
      </c>
      <c r="N2" s="18" t="s">
        <v>716</v>
      </c>
    </row>
    <row r="3" spans="1:14" s="63" customFormat="1">
      <c r="A3" s="18" t="s">
        <v>716</v>
      </c>
      <c r="B3" s="11">
        <v>0</v>
      </c>
      <c r="C3" s="11" t="s">
        <v>716</v>
      </c>
      <c r="D3" s="11" t="s">
        <v>716</v>
      </c>
      <c r="E3" s="11" t="s">
        <v>716</v>
      </c>
      <c r="F3" s="37" t="s">
        <v>716</v>
      </c>
      <c r="G3" s="37" t="s">
        <v>716</v>
      </c>
      <c r="H3" s="37" t="s">
        <v>716</v>
      </c>
      <c r="I3" s="37" t="s">
        <v>716</v>
      </c>
      <c r="J3" s="37" t="s">
        <v>716</v>
      </c>
      <c r="K3" s="11" t="s">
        <v>716</v>
      </c>
      <c r="L3" s="18" t="s">
        <v>716</v>
      </c>
      <c r="M3" s="18" t="s">
        <v>716</v>
      </c>
      <c r="N3" s="18" t="s">
        <v>716</v>
      </c>
    </row>
    <row r="4" spans="1:14" s="63" customFormat="1">
      <c r="A4" s="18" t="s">
        <v>716</v>
      </c>
      <c r="B4" s="11">
        <v>0</v>
      </c>
      <c r="C4" s="11" t="s">
        <v>716</v>
      </c>
      <c r="D4" s="11" t="s">
        <v>716</v>
      </c>
      <c r="E4" s="11" t="s">
        <v>716</v>
      </c>
      <c r="F4" s="37" t="s">
        <v>716</v>
      </c>
      <c r="G4" s="37" t="s">
        <v>716</v>
      </c>
      <c r="H4" s="37" t="s">
        <v>716</v>
      </c>
      <c r="I4" s="37" t="s">
        <v>716</v>
      </c>
      <c r="J4" s="37" t="s">
        <v>716</v>
      </c>
      <c r="K4" s="11" t="s">
        <v>716</v>
      </c>
      <c r="L4" s="18" t="s">
        <v>716</v>
      </c>
      <c r="M4" s="18" t="s">
        <v>716</v>
      </c>
      <c r="N4" s="18" t="s">
        <v>716</v>
      </c>
    </row>
    <row r="5" spans="1:14" s="63" customFormat="1">
      <c r="A5" s="18" t="s">
        <v>716</v>
      </c>
      <c r="B5" s="11">
        <v>0</v>
      </c>
      <c r="C5" s="11" t="s">
        <v>716</v>
      </c>
      <c r="D5" s="11" t="s">
        <v>716</v>
      </c>
      <c r="E5" s="11" t="s">
        <v>716</v>
      </c>
      <c r="F5" s="37" t="s">
        <v>716</v>
      </c>
      <c r="G5" s="37" t="s">
        <v>716</v>
      </c>
      <c r="H5" s="37" t="s">
        <v>716</v>
      </c>
      <c r="I5" s="37" t="s">
        <v>716</v>
      </c>
      <c r="J5" s="37" t="s">
        <v>716</v>
      </c>
      <c r="K5" s="11" t="s">
        <v>716</v>
      </c>
      <c r="L5" s="18" t="s">
        <v>716</v>
      </c>
      <c r="M5" s="18" t="s">
        <v>716</v>
      </c>
      <c r="N5" s="18" t="s">
        <v>716</v>
      </c>
    </row>
    <row r="6" spans="1:14" s="63" customFormat="1">
      <c r="A6" s="18" t="s">
        <v>716</v>
      </c>
      <c r="B6" s="11">
        <v>0</v>
      </c>
      <c r="C6" s="11" t="s">
        <v>716</v>
      </c>
      <c r="D6" s="11" t="s">
        <v>716</v>
      </c>
      <c r="E6" s="11" t="s">
        <v>716</v>
      </c>
      <c r="F6" s="37" t="s">
        <v>716</v>
      </c>
      <c r="G6" s="37" t="s">
        <v>716</v>
      </c>
      <c r="H6" s="37" t="s">
        <v>716</v>
      </c>
      <c r="I6" s="37" t="s">
        <v>716</v>
      </c>
      <c r="J6" s="37" t="s">
        <v>716</v>
      </c>
      <c r="K6" s="11" t="s">
        <v>716</v>
      </c>
      <c r="L6" s="18" t="s">
        <v>716</v>
      </c>
      <c r="M6" s="18" t="s">
        <v>716</v>
      </c>
      <c r="N6" s="18" t="s">
        <v>716</v>
      </c>
    </row>
    <row r="7" spans="1:14" s="63" customFormat="1">
      <c r="A7" s="18" t="s">
        <v>716</v>
      </c>
      <c r="B7" s="11">
        <v>0</v>
      </c>
      <c r="C7" s="11" t="s">
        <v>716</v>
      </c>
      <c r="D7" s="11" t="s">
        <v>716</v>
      </c>
      <c r="E7" s="11" t="s">
        <v>716</v>
      </c>
      <c r="F7" s="37" t="s">
        <v>716</v>
      </c>
      <c r="G7" s="37" t="s">
        <v>716</v>
      </c>
      <c r="H7" s="37" t="s">
        <v>716</v>
      </c>
      <c r="I7" s="37" t="s">
        <v>716</v>
      </c>
      <c r="J7" s="37" t="s">
        <v>716</v>
      </c>
      <c r="K7" s="11" t="s">
        <v>716</v>
      </c>
      <c r="L7" s="18" t="s">
        <v>716</v>
      </c>
      <c r="M7" s="18" t="s">
        <v>716</v>
      </c>
      <c r="N7" s="18" t="s">
        <v>716</v>
      </c>
    </row>
    <row r="8" spans="1:14" s="63" customFormat="1">
      <c r="A8" s="18" t="s">
        <v>716</v>
      </c>
      <c r="B8" s="11">
        <v>0</v>
      </c>
      <c r="C8" s="11" t="s">
        <v>716</v>
      </c>
      <c r="D8" s="11" t="s">
        <v>716</v>
      </c>
      <c r="E8" s="11" t="s">
        <v>716</v>
      </c>
      <c r="F8" s="37" t="s">
        <v>716</v>
      </c>
      <c r="G8" s="37" t="s">
        <v>716</v>
      </c>
      <c r="H8" s="37" t="s">
        <v>716</v>
      </c>
      <c r="I8" s="37" t="s">
        <v>716</v>
      </c>
      <c r="J8" s="37" t="s">
        <v>716</v>
      </c>
      <c r="K8" s="11" t="s">
        <v>716</v>
      </c>
      <c r="L8" s="18" t="s">
        <v>716</v>
      </c>
      <c r="M8" s="18" t="s">
        <v>716</v>
      </c>
      <c r="N8" s="18" t="s">
        <v>716</v>
      </c>
    </row>
    <row r="9" spans="1:14" s="63" customFormat="1">
      <c r="A9" s="18" t="s">
        <v>716</v>
      </c>
      <c r="B9" s="11">
        <v>0</v>
      </c>
      <c r="C9" s="11" t="s">
        <v>716</v>
      </c>
      <c r="D9" s="11" t="s">
        <v>716</v>
      </c>
      <c r="E9" s="11" t="s">
        <v>716</v>
      </c>
      <c r="F9" s="37" t="s">
        <v>716</v>
      </c>
      <c r="G9" s="37" t="s">
        <v>716</v>
      </c>
      <c r="H9" s="37" t="s">
        <v>716</v>
      </c>
      <c r="I9" s="37" t="s">
        <v>716</v>
      </c>
      <c r="J9" s="37" t="s">
        <v>716</v>
      </c>
      <c r="K9" s="11" t="s">
        <v>716</v>
      </c>
      <c r="L9" s="18" t="s">
        <v>716</v>
      </c>
      <c r="M9" s="18" t="s">
        <v>716</v>
      </c>
      <c r="N9" s="18" t="s">
        <v>716</v>
      </c>
    </row>
    <row r="10" spans="1:14" s="63" customFormat="1">
      <c r="A10" s="18" t="s">
        <v>716</v>
      </c>
      <c r="B10" s="11">
        <v>0</v>
      </c>
      <c r="C10" s="11" t="s">
        <v>716</v>
      </c>
      <c r="D10" s="11" t="s">
        <v>716</v>
      </c>
      <c r="E10" s="11" t="s">
        <v>716</v>
      </c>
      <c r="F10" s="37" t="s">
        <v>716</v>
      </c>
      <c r="G10" s="37" t="s">
        <v>716</v>
      </c>
      <c r="H10" s="37" t="s">
        <v>716</v>
      </c>
      <c r="I10" s="37" t="s">
        <v>716</v>
      </c>
      <c r="J10" s="37" t="s">
        <v>716</v>
      </c>
      <c r="K10" s="11" t="s">
        <v>716</v>
      </c>
      <c r="L10" s="18" t="s">
        <v>716</v>
      </c>
      <c r="M10" s="18" t="s">
        <v>716</v>
      </c>
      <c r="N10" s="18" t="s">
        <v>716</v>
      </c>
    </row>
    <row r="11" spans="1:14" s="63" customFormat="1">
      <c r="A11" s="18" t="s">
        <v>716</v>
      </c>
      <c r="B11" s="11">
        <v>0</v>
      </c>
      <c r="C11" s="11" t="s">
        <v>716</v>
      </c>
      <c r="D11" s="11" t="s">
        <v>716</v>
      </c>
      <c r="E11" s="11" t="s">
        <v>716</v>
      </c>
      <c r="F11" s="37" t="s">
        <v>716</v>
      </c>
      <c r="G11" s="37" t="s">
        <v>716</v>
      </c>
      <c r="H11" s="37" t="s">
        <v>716</v>
      </c>
      <c r="I11" s="37" t="s">
        <v>716</v>
      </c>
      <c r="J11" s="37" t="s">
        <v>716</v>
      </c>
      <c r="K11" s="11" t="s">
        <v>716</v>
      </c>
      <c r="L11" s="18" t="s">
        <v>716</v>
      </c>
      <c r="M11" s="18" t="s">
        <v>716</v>
      </c>
      <c r="N11" s="18" t="s">
        <v>716</v>
      </c>
    </row>
    <row r="12" spans="1:14" s="63" customFormat="1">
      <c r="A12" s="18" t="s">
        <v>716</v>
      </c>
      <c r="B12" s="11">
        <v>0</v>
      </c>
      <c r="C12" s="11" t="s">
        <v>716</v>
      </c>
      <c r="D12" s="11" t="s">
        <v>716</v>
      </c>
      <c r="E12" s="11" t="s">
        <v>716</v>
      </c>
      <c r="F12" s="37" t="s">
        <v>716</v>
      </c>
      <c r="G12" s="37" t="s">
        <v>716</v>
      </c>
      <c r="H12" s="37" t="s">
        <v>716</v>
      </c>
      <c r="I12" s="37" t="s">
        <v>716</v>
      </c>
      <c r="J12" s="37" t="s">
        <v>716</v>
      </c>
      <c r="K12" s="11" t="s">
        <v>716</v>
      </c>
      <c r="L12" s="18" t="s">
        <v>716</v>
      </c>
      <c r="M12" s="18" t="s">
        <v>716</v>
      </c>
      <c r="N12" s="18" t="s">
        <v>716</v>
      </c>
    </row>
    <row r="13" spans="1:14" s="63" customFormat="1">
      <c r="A13" s="18" t="s">
        <v>716</v>
      </c>
      <c r="B13" s="11">
        <v>0</v>
      </c>
      <c r="C13" s="11" t="s">
        <v>716</v>
      </c>
      <c r="D13" s="11" t="s">
        <v>716</v>
      </c>
      <c r="E13" s="11" t="s">
        <v>716</v>
      </c>
      <c r="F13" s="37" t="s">
        <v>716</v>
      </c>
      <c r="G13" s="37" t="s">
        <v>716</v>
      </c>
      <c r="H13" s="37" t="s">
        <v>716</v>
      </c>
      <c r="I13" s="37" t="s">
        <v>716</v>
      </c>
      <c r="J13" s="37" t="s">
        <v>716</v>
      </c>
      <c r="K13" s="11" t="s">
        <v>716</v>
      </c>
      <c r="L13" s="18" t="s">
        <v>716</v>
      </c>
      <c r="M13" s="18" t="s">
        <v>716</v>
      </c>
      <c r="N13" s="18" t="s">
        <v>716</v>
      </c>
    </row>
    <row r="14" spans="1:14" s="63" customFormat="1">
      <c r="A14" s="18" t="s">
        <v>716</v>
      </c>
      <c r="B14" s="11">
        <v>0</v>
      </c>
      <c r="C14" s="11" t="s">
        <v>716</v>
      </c>
      <c r="D14" s="11" t="s">
        <v>716</v>
      </c>
      <c r="E14" s="11" t="s">
        <v>716</v>
      </c>
      <c r="F14" s="37" t="s">
        <v>716</v>
      </c>
      <c r="G14" s="37" t="s">
        <v>716</v>
      </c>
      <c r="H14" s="37" t="s">
        <v>716</v>
      </c>
      <c r="I14" s="37" t="s">
        <v>716</v>
      </c>
      <c r="J14" s="37" t="s">
        <v>716</v>
      </c>
      <c r="K14" s="11" t="s">
        <v>716</v>
      </c>
      <c r="L14" s="18" t="s">
        <v>716</v>
      </c>
      <c r="M14" s="18" t="s">
        <v>716</v>
      </c>
      <c r="N14" s="18" t="s">
        <v>716</v>
      </c>
    </row>
    <row r="15" spans="1:14" s="63" customFormat="1">
      <c r="A15" s="18" t="s">
        <v>716</v>
      </c>
      <c r="B15" s="11">
        <v>0</v>
      </c>
      <c r="C15" s="11" t="s">
        <v>716</v>
      </c>
      <c r="D15" s="11" t="s">
        <v>716</v>
      </c>
      <c r="E15" s="11" t="s">
        <v>716</v>
      </c>
      <c r="F15" s="37" t="s">
        <v>716</v>
      </c>
      <c r="G15" s="37" t="s">
        <v>716</v>
      </c>
      <c r="H15" s="37" t="s">
        <v>716</v>
      </c>
      <c r="I15" s="37" t="s">
        <v>716</v>
      </c>
      <c r="J15" s="37" t="s">
        <v>716</v>
      </c>
      <c r="K15" s="11" t="s">
        <v>716</v>
      </c>
      <c r="L15" s="18" t="s">
        <v>716</v>
      </c>
      <c r="M15" s="18" t="s">
        <v>716</v>
      </c>
      <c r="N15" s="18" t="s">
        <v>716</v>
      </c>
    </row>
    <row r="16" spans="1:14" s="63" customFormat="1">
      <c r="A16" s="18" t="s">
        <v>716</v>
      </c>
      <c r="B16" s="11">
        <v>0</v>
      </c>
      <c r="C16" s="11" t="s">
        <v>716</v>
      </c>
      <c r="D16" s="11" t="s">
        <v>716</v>
      </c>
      <c r="E16" s="11" t="s">
        <v>716</v>
      </c>
      <c r="F16" s="37" t="s">
        <v>716</v>
      </c>
      <c r="G16" s="37" t="s">
        <v>716</v>
      </c>
      <c r="H16" s="37" t="s">
        <v>716</v>
      </c>
      <c r="I16" s="37" t="s">
        <v>716</v>
      </c>
      <c r="J16" s="37" t="s">
        <v>716</v>
      </c>
      <c r="K16" s="11" t="s">
        <v>716</v>
      </c>
      <c r="L16" s="18" t="s">
        <v>716</v>
      </c>
      <c r="M16" s="18" t="s">
        <v>716</v>
      </c>
      <c r="N16" s="18" t="s">
        <v>716</v>
      </c>
    </row>
    <row r="17" spans="1:14" s="63" customFormat="1">
      <c r="A17" s="18" t="s">
        <v>716</v>
      </c>
      <c r="B17" s="11">
        <v>0</v>
      </c>
      <c r="C17" s="11" t="s">
        <v>716</v>
      </c>
      <c r="D17" s="11" t="s">
        <v>716</v>
      </c>
      <c r="E17" s="11" t="s">
        <v>716</v>
      </c>
      <c r="F17" s="37" t="s">
        <v>716</v>
      </c>
      <c r="G17" s="37" t="s">
        <v>716</v>
      </c>
      <c r="H17" s="37" t="s">
        <v>716</v>
      </c>
      <c r="I17" s="37" t="s">
        <v>716</v>
      </c>
      <c r="J17" s="37" t="s">
        <v>716</v>
      </c>
      <c r="K17" s="11" t="s">
        <v>716</v>
      </c>
      <c r="L17" s="18" t="s">
        <v>716</v>
      </c>
      <c r="M17" s="18" t="s">
        <v>716</v>
      </c>
      <c r="N17" s="18" t="s">
        <v>716</v>
      </c>
    </row>
    <row r="18" spans="1:14" s="63" customFormat="1">
      <c r="A18" s="18" t="s">
        <v>716</v>
      </c>
      <c r="B18" s="11">
        <v>0</v>
      </c>
      <c r="C18" s="11" t="s">
        <v>716</v>
      </c>
      <c r="D18" s="11" t="s">
        <v>716</v>
      </c>
      <c r="E18" s="11" t="s">
        <v>716</v>
      </c>
      <c r="F18" s="37" t="s">
        <v>716</v>
      </c>
      <c r="G18" s="37" t="s">
        <v>716</v>
      </c>
      <c r="H18" s="37" t="s">
        <v>716</v>
      </c>
      <c r="I18" s="37" t="s">
        <v>716</v>
      </c>
      <c r="J18" s="37" t="s">
        <v>716</v>
      </c>
      <c r="K18" s="11" t="s">
        <v>716</v>
      </c>
      <c r="L18" s="18" t="s">
        <v>716</v>
      </c>
      <c r="M18" s="18" t="s">
        <v>716</v>
      </c>
      <c r="N18" s="18" t="s">
        <v>716</v>
      </c>
    </row>
    <row r="19" spans="1:14" s="63" customFormat="1">
      <c r="A19" s="18" t="s">
        <v>716</v>
      </c>
      <c r="B19" s="11">
        <v>0</v>
      </c>
      <c r="C19" s="11" t="s">
        <v>716</v>
      </c>
      <c r="D19" s="11" t="s">
        <v>716</v>
      </c>
      <c r="E19" s="11" t="s">
        <v>716</v>
      </c>
      <c r="F19" s="37" t="s">
        <v>716</v>
      </c>
      <c r="G19" s="37" t="s">
        <v>716</v>
      </c>
      <c r="H19" s="37" t="s">
        <v>716</v>
      </c>
      <c r="I19" s="37" t="s">
        <v>716</v>
      </c>
      <c r="J19" s="37" t="s">
        <v>716</v>
      </c>
      <c r="K19" s="11" t="s">
        <v>716</v>
      </c>
      <c r="L19" s="18" t="s">
        <v>716</v>
      </c>
      <c r="M19" s="18" t="s">
        <v>716</v>
      </c>
      <c r="N19" s="18" t="s">
        <v>716</v>
      </c>
    </row>
    <row r="20" spans="1:14" s="63" customFormat="1">
      <c r="A20" s="18" t="s">
        <v>716</v>
      </c>
      <c r="B20" s="11">
        <v>0</v>
      </c>
      <c r="C20" s="11" t="s">
        <v>716</v>
      </c>
      <c r="D20" s="11" t="s">
        <v>716</v>
      </c>
      <c r="E20" s="11" t="s">
        <v>716</v>
      </c>
      <c r="F20" s="37" t="s">
        <v>716</v>
      </c>
      <c r="G20" s="37" t="s">
        <v>716</v>
      </c>
      <c r="H20" s="37" t="s">
        <v>716</v>
      </c>
      <c r="I20" s="37" t="s">
        <v>716</v>
      </c>
      <c r="J20" s="37" t="s">
        <v>716</v>
      </c>
      <c r="K20" s="11" t="s">
        <v>716</v>
      </c>
      <c r="L20" s="18" t="s">
        <v>716</v>
      </c>
      <c r="M20" s="18" t="s">
        <v>716</v>
      </c>
      <c r="N20" s="18" t="s">
        <v>716</v>
      </c>
    </row>
    <row r="21" spans="1:14" s="63" customFormat="1">
      <c r="A21" s="18" t="s">
        <v>716</v>
      </c>
      <c r="B21" s="11">
        <v>0</v>
      </c>
      <c r="C21" s="11" t="s">
        <v>716</v>
      </c>
      <c r="D21" s="11" t="s">
        <v>716</v>
      </c>
      <c r="E21" s="11" t="s">
        <v>716</v>
      </c>
      <c r="F21" s="37" t="s">
        <v>716</v>
      </c>
      <c r="G21" s="37" t="s">
        <v>716</v>
      </c>
      <c r="H21" s="37" t="s">
        <v>716</v>
      </c>
      <c r="I21" s="37" t="s">
        <v>716</v>
      </c>
      <c r="J21" s="37" t="s">
        <v>716</v>
      </c>
      <c r="K21" s="11" t="s">
        <v>716</v>
      </c>
      <c r="L21" s="18" t="s">
        <v>716</v>
      </c>
      <c r="M21" s="18" t="s">
        <v>716</v>
      </c>
      <c r="N21" s="18" t="s">
        <v>716</v>
      </c>
    </row>
    <row r="22" spans="1:14" s="63" customFormat="1">
      <c r="A22" s="18" t="s">
        <v>716</v>
      </c>
      <c r="B22" s="11">
        <v>0</v>
      </c>
      <c r="C22" s="11" t="s">
        <v>716</v>
      </c>
      <c r="D22" s="11" t="s">
        <v>716</v>
      </c>
      <c r="E22" s="11" t="s">
        <v>716</v>
      </c>
      <c r="F22" s="37" t="s">
        <v>716</v>
      </c>
      <c r="G22" s="37" t="s">
        <v>716</v>
      </c>
      <c r="H22" s="37" t="s">
        <v>716</v>
      </c>
      <c r="I22" s="37" t="s">
        <v>716</v>
      </c>
      <c r="J22" s="37" t="s">
        <v>716</v>
      </c>
      <c r="K22" s="11" t="s">
        <v>716</v>
      </c>
      <c r="L22" s="18" t="s">
        <v>716</v>
      </c>
      <c r="M22" s="18" t="s">
        <v>716</v>
      </c>
      <c r="N22" s="18" t="s">
        <v>716</v>
      </c>
    </row>
    <row r="23" spans="1:14" s="63" customFormat="1">
      <c r="A23" s="18" t="s">
        <v>716</v>
      </c>
      <c r="B23" s="11">
        <v>0</v>
      </c>
      <c r="C23" s="11" t="s">
        <v>716</v>
      </c>
      <c r="D23" s="11" t="s">
        <v>716</v>
      </c>
      <c r="E23" s="11" t="s">
        <v>716</v>
      </c>
      <c r="F23" s="37" t="s">
        <v>716</v>
      </c>
      <c r="G23" s="37" t="s">
        <v>716</v>
      </c>
      <c r="H23" s="37" t="s">
        <v>716</v>
      </c>
      <c r="I23" s="37" t="s">
        <v>716</v>
      </c>
      <c r="J23" s="37" t="s">
        <v>716</v>
      </c>
      <c r="K23" s="11" t="s">
        <v>716</v>
      </c>
      <c r="L23" s="18" t="s">
        <v>716</v>
      </c>
      <c r="M23" s="18" t="s">
        <v>716</v>
      </c>
      <c r="N23" s="18" t="s">
        <v>716</v>
      </c>
    </row>
    <row r="24" spans="1:14" s="63" customFormat="1">
      <c r="A24" s="18" t="s">
        <v>716</v>
      </c>
      <c r="B24" s="11">
        <v>0</v>
      </c>
      <c r="C24" s="11" t="s">
        <v>716</v>
      </c>
      <c r="D24" s="11" t="s">
        <v>716</v>
      </c>
      <c r="E24" s="11" t="s">
        <v>716</v>
      </c>
      <c r="F24" s="37" t="s">
        <v>716</v>
      </c>
      <c r="G24" s="37" t="s">
        <v>716</v>
      </c>
      <c r="H24" s="37" t="s">
        <v>716</v>
      </c>
      <c r="I24" s="37" t="s">
        <v>716</v>
      </c>
      <c r="J24" s="37" t="s">
        <v>716</v>
      </c>
      <c r="K24" s="11" t="s">
        <v>716</v>
      </c>
      <c r="L24" s="18" t="s">
        <v>716</v>
      </c>
      <c r="M24" s="18" t="s">
        <v>716</v>
      </c>
      <c r="N24" s="18" t="s">
        <v>716</v>
      </c>
    </row>
    <row r="25" spans="1:14" s="63" customFormat="1">
      <c r="A25" s="18" t="s">
        <v>716</v>
      </c>
      <c r="B25" s="11">
        <v>0</v>
      </c>
      <c r="C25" s="11" t="s">
        <v>716</v>
      </c>
      <c r="D25" s="11" t="s">
        <v>716</v>
      </c>
      <c r="E25" s="11" t="s">
        <v>716</v>
      </c>
      <c r="F25" s="37" t="s">
        <v>716</v>
      </c>
      <c r="G25" s="37" t="s">
        <v>716</v>
      </c>
      <c r="H25" s="37" t="s">
        <v>716</v>
      </c>
      <c r="I25" s="37" t="s">
        <v>716</v>
      </c>
      <c r="J25" s="37" t="s">
        <v>716</v>
      </c>
      <c r="K25" s="11" t="s">
        <v>716</v>
      </c>
      <c r="L25" s="18" t="s">
        <v>716</v>
      </c>
      <c r="M25" s="18" t="s">
        <v>716</v>
      </c>
      <c r="N25" s="18" t="s">
        <v>716</v>
      </c>
    </row>
    <row r="26" spans="1:14" s="18" customFormat="1">
      <c r="A26" s="18" t="s">
        <v>847</v>
      </c>
      <c r="B26" s="20">
        <f>VLOOKUP(C26,tblClass!$B:$C,2,FALSE)</f>
        <v>19</v>
      </c>
      <c r="C26" s="18" t="s">
        <v>195</v>
      </c>
      <c r="E26" s="33" t="s">
        <v>1187</v>
      </c>
      <c r="F26" s="33" t="str">
        <f t="shared" ref="F26:F63" si="0">"_"&amp;LOWER(E26)</f>
        <v>_valve_pos</v>
      </c>
      <c r="G26" s="11" t="s">
        <v>1485</v>
      </c>
      <c r="H26" s="11" t="s">
        <v>1495</v>
      </c>
      <c r="I26" s="37" t="s">
        <v>716</v>
      </c>
      <c r="J26" s="7" t="s">
        <v>1190</v>
      </c>
      <c r="K26" s="18" t="s">
        <v>287</v>
      </c>
      <c r="L26" s="18">
        <v>0</v>
      </c>
      <c r="M26" s="18">
        <v>100</v>
      </c>
      <c r="N26" s="18">
        <v>0</v>
      </c>
    </row>
    <row r="27" spans="1:14" s="18" customFormat="1">
      <c r="A27" s="18" t="s">
        <v>847</v>
      </c>
      <c r="B27" s="20">
        <f>VLOOKUP(C27,tblClass!$B:$C,2,FALSE)</f>
        <v>22</v>
      </c>
      <c r="C27" s="18" t="s">
        <v>193</v>
      </c>
      <c r="E27" s="3" t="s">
        <v>314</v>
      </c>
      <c r="F27" s="3" t="str">
        <f t="shared" si="0"/>
        <v>_setpoint</v>
      </c>
      <c r="G27" s="11" t="s">
        <v>1485</v>
      </c>
      <c r="H27" s="11" t="s">
        <v>1495</v>
      </c>
      <c r="I27" s="37" t="s">
        <v>716</v>
      </c>
      <c r="J27" s="2" t="s">
        <v>315</v>
      </c>
      <c r="K27" s="18" t="s">
        <v>293</v>
      </c>
      <c r="L27" s="4">
        <v>0</v>
      </c>
      <c r="M27" s="4">
        <v>2</v>
      </c>
      <c r="N27" s="4">
        <v>1</v>
      </c>
    </row>
    <row r="28" spans="1:14" s="18" customFormat="1">
      <c r="A28" s="18" t="s">
        <v>847</v>
      </c>
      <c r="B28" s="20">
        <f>VLOOKUP(C28,tblClass!$B:$C,2,FALSE)</f>
        <v>22</v>
      </c>
      <c r="C28" s="18" t="s">
        <v>193</v>
      </c>
      <c r="E28" s="18" t="s">
        <v>301</v>
      </c>
      <c r="F28" s="18" t="str">
        <f t="shared" si="0"/>
        <v>_measure</v>
      </c>
      <c r="G28" s="11" t="s">
        <v>1485</v>
      </c>
      <c r="H28" s="11" t="s">
        <v>1496</v>
      </c>
      <c r="I28" s="37" t="s">
        <v>716</v>
      </c>
      <c r="J28" s="2" t="s">
        <v>316</v>
      </c>
      <c r="K28" s="18" t="s">
        <v>293</v>
      </c>
      <c r="L28" s="4">
        <v>0</v>
      </c>
      <c r="M28" s="4">
        <v>2</v>
      </c>
      <c r="N28" s="4">
        <v>1</v>
      </c>
    </row>
    <row r="29" spans="1:14" s="18" customFormat="1">
      <c r="A29" s="18" t="s">
        <v>847</v>
      </c>
      <c r="B29" s="20">
        <f>VLOOKUP(C29,tblClass!$B:$C,2,FALSE)</f>
        <v>22</v>
      </c>
      <c r="C29" s="18" t="s">
        <v>193</v>
      </c>
      <c r="E29" s="3" t="s">
        <v>1058</v>
      </c>
      <c r="F29" s="3" t="str">
        <f t="shared" si="0"/>
        <v>_valve</v>
      </c>
      <c r="G29" s="11" t="s">
        <v>1486</v>
      </c>
      <c r="H29" s="11" t="s">
        <v>1495</v>
      </c>
      <c r="I29" s="37" t="s">
        <v>716</v>
      </c>
      <c r="J29" s="2" t="s">
        <v>1257</v>
      </c>
      <c r="L29" s="5" t="s">
        <v>1258</v>
      </c>
      <c r="M29" s="5" t="s">
        <v>1259</v>
      </c>
      <c r="N29" s="5">
        <v>0</v>
      </c>
    </row>
    <row r="30" spans="1:14" s="18" customFormat="1">
      <c r="A30" s="18" t="s">
        <v>847</v>
      </c>
      <c r="B30" s="20">
        <f>VLOOKUP(C30,tblClass!$B:$C,2,FALSE)</f>
        <v>21</v>
      </c>
      <c r="C30" s="18" t="s">
        <v>182</v>
      </c>
      <c r="E30" s="3" t="s">
        <v>295</v>
      </c>
      <c r="F30" s="3" t="str">
        <f t="shared" si="0"/>
        <v>_limit_l</v>
      </c>
      <c r="G30" s="11" t="s">
        <v>1485</v>
      </c>
      <c r="H30" s="11" t="s">
        <v>1495</v>
      </c>
      <c r="I30" s="37" t="s">
        <v>716</v>
      </c>
      <c r="J30" s="2" t="s">
        <v>296</v>
      </c>
      <c r="K30" s="3" t="s">
        <v>293</v>
      </c>
      <c r="L30" s="8">
        <v>0</v>
      </c>
      <c r="M30" s="4">
        <v>1</v>
      </c>
      <c r="N30" s="8">
        <v>0.2</v>
      </c>
    </row>
    <row r="31" spans="1:14" s="18" customFormat="1">
      <c r="A31" s="18" t="s">
        <v>847</v>
      </c>
      <c r="B31" s="20">
        <f>VLOOKUP(C31,tblClass!$B:$C,2,FALSE)</f>
        <v>21</v>
      </c>
      <c r="C31" s="18" t="s">
        <v>182</v>
      </c>
      <c r="E31" s="3" t="s">
        <v>297</v>
      </c>
      <c r="F31" s="3" t="str">
        <f t="shared" si="0"/>
        <v>_enable_l</v>
      </c>
      <c r="G31" s="11" t="s">
        <v>1485</v>
      </c>
      <c r="H31" s="11" t="s">
        <v>1495</v>
      </c>
      <c r="I31" s="37" t="s">
        <v>716</v>
      </c>
      <c r="J31" s="2" t="s">
        <v>298</v>
      </c>
      <c r="L31" s="2" t="s">
        <v>299</v>
      </c>
      <c r="M31" s="2" t="s">
        <v>300</v>
      </c>
      <c r="N31" s="18">
        <v>1</v>
      </c>
    </row>
    <row r="32" spans="1:14" s="18" customFormat="1">
      <c r="A32" s="18" t="s">
        <v>847</v>
      </c>
      <c r="B32" s="20">
        <f>VLOOKUP(C32,tblClass!$B:$C,2,FALSE)</f>
        <v>21</v>
      </c>
      <c r="C32" s="18" t="s">
        <v>182</v>
      </c>
      <c r="E32" s="3" t="s">
        <v>301</v>
      </c>
      <c r="F32" s="3" t="str">
        <f t="shared" si="0"/>
        <v>_measure</v>
      </c>
      <c r="G32" s="11" t="s">
        <v>1485</v>
      </c>
      <c r="H32" s="11" t="s">
        <v>1496</v>
      </c>
      <c r="I32" s="37" t="s">
        <v>716</v>
      </c>
      <c r="J32" s="2" t="s">
        <v>302</v>
      </c>
      <c r="K32" s="3" t="s">
        <v>293</v>
      </c>
      <c r="L32" s="4">
        <v>-1</v>
      </c>
      <c r="M32" s="4">
        <v>5</v>
      </c>
      <c r="N32" s="4">
        <v>0</v>
      </c>
    </row>
    <row r="33" spans="1:14" s="18" customFormat="1" ht="25.5">
      <c r="A33" s="18" t="s">
        <v>847</v>
      </c>
      <c r="B33" s="20">
        <f>VLOOKUP(C33,tblClass!$B:$C,2,FALSE)</f>
        <v>21</v>
      </c>
      <c r="C33" s="18" t="s">
        <v>182</v>
      </c>
      <c r="E33" s="3" t="s">
        <v>306</v>
      </c>
      <c r="F33" s="3" t="str">
        <f t="shared" si="0"/>
        <v>_interlock</v>
      </c>
      <c r="G33" s="11" t="s">
        <v>1487</v>
      </c>
      <c r="H33" s="11" t="s">
        <v>1496</v>
      </c>
      <c r="I33" s="37" t="s">
        <v>716</v>
      </c>
      <c r="J33" s="9" t="s">
        <v>303</v>
      </c>
      <c r="L33" s="2" t="s">
        <v>304</v>
      </c>
      <c r="M33" s="2" t="s">
        <v>305</v>
      </c>
      <c r="N33" s="18">
        <v>0</v>
      </c>
    </row>
    <row r="34" spans="1:14" s="18" customFormat="1">
      <c r="A34" s="18" t="s">
        <v>847</v>
      </c>
      <c r="B34" s="20">
        <f>VLOOKUP(C34,tblClass!$B:$C,2,FALSE)</f>
        <v>27</v>
      </c>
      <c r="C34" s="18" t="s">
        <v>191</v>
      </c>
      <c r="E34" s="3" t="s">
        <v>314</v>
      </c>
      <c r="F34" s="3" t="str">
        <f t="shared" si="0"/>
        <v>_setpoint</v>
      </c>
      <c r="G34" s="11" t="s">
        <v>1485</v>
      </c>
      <c r="H34" s="11" t="s">
        <v>1495</v>
      </c>
      <c r="I34" s="37" t="s">
        <v>716</v>
      </c>
      <c r="J34" s="2" t="s">
        <v>325</v>
      </c>
      <c r="K34" s="18" t="s">
        <v>326</v>
      </c>
      <c r="L34" s="6">
        <v>0</v>
      </c>
      <c r="M34" s="6">
        <v>250</v>
      </c>
      <c r="N34" s="6">
        <v>0</v>
      </c>
    </row>
    <row r="35" spans="1:14" s="18" customFormat="1">
      <c r="A35" s="18" t="s">
        <v>847</v>
      </c>
      <c r="B35" s="20">
        <f>VLOOKUP(C35,tblClass!$B:$C,2,FALSE)</f>
        <v>27</v>
      </c>
      <c r="C35" s="18" t="s">
        <v>191</v>
      </c>
      <c r="E35" s="18" t="s">
        <v>301</v>
      </c>
      <c r="F35" s="18" t="str">
        <f t="shared" si="0"/>
        <v>_measure</v>
      </c>
      <c r="G35" s="11" t="s">
        <v>1485</v>
      </c>
      <c r="H35" s="11" t="s">
        <v>1496</v>
      </c>
      <c r="I35" s="37" t="s">
        <v>716</v>
      </c>
      <c r="J35" s="2" t="s">
        <v>327</v>
      </c>
      <c r="K35" s="18" t="s">
        <v>326</v>
      </c>
      <c r="L35" s="6">
        <v>0</v>
      </c>
      <c r="M35" s="6">
        <v>250</v>
      </c>
      <c r="N35" s="6">
        <v>0</v>
      </c>
    </row>
    <row r="36" spans="1:14" s="18" customFormat="1">
      <c r="A36" s="18" t="s">
        <v>847</v>
      </c>
      <c r="B36" s="20">
        <f>VLOOKUP(C36,tblClass!$B:$C,2,FALSE)</f>
        <v>27</v>
      </c>
      <c r="C36" s="18" t="s">
        <v>191</v>
      </c>
      <c r="E36" s="3" t="s">
        <v>328</v>
      </c>
      <c r="F36" s="3" t="str">
        <f t="shared" si="0"/>
        <v>_mass_run</v>
      </c>
      <c r="G36" s="11" t="s">
        <v>1485</v>
      </c>
      <c r="H36" s="11" t="s">
        <v>1495</v>
      </c>
      <c r="I36" s="37" t="s">
        <v>716</v>
      </c>
      <c r="J36" s="2" t="s">
        <v>329</v>
      </c>
      <c r="K36" s="18" t="s">
        <v>330</v>
      </c>
      <c r="L36" s="5" t="s">
        <v>331</v>
      </c>
      <c r="M36" s="5" t="s">
        <v>331</v>
      </c>
      <c r="N36" s="5">
        <v>1000</v>
      </c>
    </row>
    <row r="37" spans="1:14" s="18" customFormat="1">
      <c r="A37" s="18" t="s">
        <v>847</v>
      </c>
      <c r="B37" s="20">
        <f>VLOOKUP(C37,tblClass!$B:$C,2,FALSE)</f>
        <v>27</v>
      </c>
      <c r="C37" s="18" t="s">
        <v>191</v>
      </c>
      <c r="E37" s="3" t="s">
        <v>306</v>
      </c>
      <c r="F37" s="3" t="str">
        <f t="shared" si="0"/>
        <v>_interlock</v>
      </c>
      <c r="G37" s="11" t="s">
        <v>1487</v>
      </c>
      <c r="H37" s="11" t="s">
        <v>1496</v>
      </c>
      <c r="I37" s="37" t="s">
        <v>716</v>
      </c>
      <c r="J37" s="2" t="s">
        <v>332</v>
      </c>
      <c r="L37" s="19" t="s">
        <v>333</v>
      </c>
      <c r="M37" s="19" t="s">
        <v>334</v>
      </c>
      <c r="N37" s="18">
        <v>0</v>
      </c>
    </row>
    <row r="38" spans="1:14" s="18" customFormat="1">
      <c r="A38" s="18" t="s">
        <v>847</v>
      </c>
      <c r="B38" s="20">
        <f>VLOOKUP(C38,tblClass!$B:$C,2,FALSE)</f>
        <v>28</v>
      </c>
      <c r="C38" s="18" t="s">
        <v>189</v>
      </c>
      <c r="E38" s="18" t="s">
        <v>314</v>
      </c>
      <c r="F38" s="18" t="str">
        <f t="shared" si="0"/>
        <v>_setpoint</v>
      </c>
      <c r="G38" s="11" t="s">
        <v>1485</v>
      </c>
      <c r="H38" s="11" t="s">
        <v>1495</v>
      </c>
      <c r="I38" s="37" t="s">
        <v>716</v>
      </c>
      <c r="J38" s="19" t="s">
        <v>385</v>
      </c>
      <c r="K38" s="18" t="s">
        <v>3261</v>
      </c>
      <c r="L38" s="18">
        <v>6</v>
      </c>
      <c r="M38" s="18">
        <v>130</v>
      </c>
      <c r="N38" s="18">
        <v>0</v>
      </c>
    </row>
    <row r="39" spans="1:14" s="18" customFormat="1">
      <c r="A39" s="18" t="s">
        <v>847</v>
      </c>
      <c r="B39" s="20">
        <f>VLOOKUP(C39,tblClass!$B:$C,2,FALSE)</f>
        <v>28</v>
      </c>
      <c r="C39" s="18" t="s">
        <v>189</v>
      </c>
      <c r="E39" s="18" t="s">
        <v>301</v>
      </c>
      <c r="F39" s="18" t="str">
        <f t="shared" si="0"/>
        <v>_measure</v>
      </c>
      <c r="G39" s="11" t="s">
        <v>1485</v>
      </c>
      <c r="H39" s="11" t="s">
        <v>1496</v>
      </c>
      <c r="I39" s="37" t="s">
        <v>716</v>
      </c>
      <c r="J39" s="19" t="s">
        <v>386</v>
      </c>
      <c r="K39" s="18" t="s">
        <v>3261</v>
      </c>
      <c r="L39" s="18">
        <v>6</v>
      </c>
      <c r="M39" s="18">
        <v>130</v>
      </c>
      <c r="N39" s="18">
        <v>0</v>
      </c>
    </row>
    <row r="40" spans="1:14" s="18" customFormat="1" ht="30">
      <c r="A40" s="18" t="s">
        <v>847</v>
      </c>
      <c r="B40" s="20">
        <f>VLOOKUP(C40,tblClass!$B:$C,2,FALSE)</f>
        <v>29</v>
      </c>
      <c r="C40" s="18" t="s">
        <v>188</v>
      </c>
      <c r="E40" s="18" t="s">
        <v>292</v>
      </c>
      <c r="F40" s="18" t="str">
        <f t="shared" si="0"/>
        <v>_limit_hh</v>
      </c>
      <c r="G40" s="11" t="s">
        <v>1485</v>
      </c>
      <c r="H40" s="11" t="s">
        <v>1495</v>
      </c>
      <c r="I40" s="37" t="s">
        <v>716</v>
      </c>
      <c r="J40" s="19" t="s">
        <v>377</v>
      </c>
      <c r="K40" s="18" t="s">
        <v>3261</v>
      </c>
      <c r="L40" s="18">
        <v>0</v>
      </c>
      <c r="M40" s="18">
        <v>135</v>
      </c>
      <c r="N40" s="18">
        <v>132</v>
      </c>
    </row>
    <row r="41" spans="1:14" s="18" customFormat="1">
      <c r="A41" s="18" t="s">
        <v>847</v>
      </c>
      <c r="B41" s="20">
        <f>VLOOKUP(C41,tblClass!$B:$C,2,FALSE)</f>
        <v>29</v>
      </c>
      <c r="C41" s="18" t="s">
        <v>188</v>
      </c>
      <c r="E41" s="18" t="s">
        <v>294</v>
      </c>
      <c r="F41" s="18" t="str">
        <f t="shared" si="0"/>
        <v>_limit_h</v>
      </c>
      <c r="G41" s="11" t="s">
        <v>1485</v>
      </c>
      <c r="H41" s="11" t="s">
        <v>1495</v>
      </c>
      <c r="I41" s="37" t="s">
        <v>716</v>
      </c>
      <c r="J41" s="19" t="s">
        <v>378</v>
      </c>
      <c r="K41" s="18" t="s">
        <v>3261</v>
      </c>
      <c r="L41" s="18">
        <v>0</v>
      </c>
      <c r="M41" s="18">
        <v>135</v>
      </c>
      <c r="N41" s="18">
        <v>129</v>
      </c>
    </row>
    <row r="42" spans="1:14" s="18" customFormat="1">
      <c r="A42" s="18" t="s">
        <v>847</v>
      </c>
      <c r="B42" s="20">
        <f>VLOOKUP(C42,tblClass!$B:$C,2,FALSE)</f>
        <v>29</v>
      </c>
      <c r="C42" s="18" t="s">
        <v>188</v>
      </c>
      <c r="E42" s="18" t="s">
        <v>295</v>
      </c>
      <c r="F42" s="18" t="str">
        <f t="shared" si="0"/>
        <v>_limit_l</v>
      </c>
      <c r="G42" s="11" t="s">
        <v>1485</v>
      </c>
      <c r="H42" s="11" t="s">
        <v>1495</v>
      </c>
      <c r="I42" s="37" t="s">
        <v>716</v>
      </c>
      <c r="J42" s="19" t="s">
        <v>379</v>
      </c>
      <c r="K42" s="18" t="s">
        <v>3261</v>
      </c>
      <c r="L42" s="18">
        <v>0</v>
      </c>
      <c r="M42" s="18">
        <v>135</v>
      </c>
      <c r="N42" s="18">
        <v>2</v>
      </c>
    </row>
    <row r="43" spans="1:14" s="18" customFormat="1">
      <c r="A43" s="18" t="s">
        <v>847</v>
      </c>
      <c r="B43" s="20">
        <f>VLOOKUP(C43,tblClass!$B:$C,2,FALSE)</f>
        <v>29</v>
      </c>
      <c r="C43" s="18" t="s">
        <v>188</v>
      </c>
      <c r="E43" s="18" t="s">
        <v>307</v>
      </c>
      <c r="F43" s="18" t="str">
        <f t="shared" si="0"/>
        <v>_limit_ll</v>
      </c>
      <c r="G43" s="11" t="s">
        <v>1485</v>
      </c>
      <c r="H43" s="11" t="s">
        <v>1495</v>
      </c>
      <c r="I43" s="37" t="s">
        <v>716</v>
      </c>
      <c r="J43" s="19" t="s">
        <v>380</v>
      </c>
      <c r="K43" s="18" t="s">
        <v>3261</v>
      </c>
      <c r="L43" s="18">
        <v>0</v>
      </c>
      <c r="M43" s="18">
        <v>135</v>
      </c>
      <c r="N43" s="18">
        <v>0</v>
      </c>
    </row>
    <row r="44" spans="1:14" s="18" customFormat="1">
      <c r="A44" s="18" t="s">
        <v>847</v>
      </c>
      <c r="B44" s="20">
        <f>VLOOKUP(C44,tblClass!$B:$C,2,FALSE)</f>
        <v>29</v>
      </c>
      <c r="C44" s="18" t="s">
        <v>188</v>
      </c>
      <c r="E44" s="18" t="s">
        <v>308</v>
      </c>
      <c r="F44" s="18" t="str">
        <f t="shared" si="0"/>
        <v>_enable_h</v>
      </c>
      <c r="G44" s="11" t="s">
        <v>1487</v>
      </c>
      <c r="H44" s="11" t="s">
        <v>1495</v>
      </c>
      <c r="I44" s="37" t="s">
        <v>716</v>
      </c>
      <c r="J44" s="19" t="s">
        <v>381</v>
      </c>
      <c r="L44" s="18" t="s">
        <v>299</v>
      </c>
      <c r="M44" s="18" t="s">
        <v>300</v>
      </c>
      <c r="N44" s="18">
        <v>1</v>
      </c>
    </row>
    <row r="45" spans="1:14" s="18" customFormat="1">
      <c r="A45" s="18" t="s">
        <v>847</v>
      </c>
      <c r="B45" s="20">
        <f>VLOOKUP(C45,tblClass!$B:$C,2,FALSE)</f>
        <v>29</v>
      </c>
      <c r="C45" s="18" t="s">
        <v>188</v>
      </c>
      <c r="E45" s="18" t="s">
        <v>297</v>
      </c>
      <c r="F45" s="18" t="str">
        <f t="shared" si="0"/>
        <v>_enable_l</v>
      </c>
      <c r="G45" s="11" t="s">
        <v>1487</v>
      </c>
      <c r="H45" s="11" t="s">
        <v>1495</v>
      </c>
      <c r="I45" s="37" t="s">
        <v>716</v>
      </c>
      <c r="J45" s="19" t="s">
        <v>382</v>
      </c>
      <c r="L45" s="18" t="s">
        <v>299</v>
      </c>
      <c r="M45" s="18" t="s">
        <v>299</v>
      </c>
      <c r="N45" s="18">
        <v>1</v>
      </c>
    </row>
    <row r="46" spans="1:14" s="18" customFormat="1">
      <c r="A46" s="18" t="s">
        <v>847</v>
      </c>
      <c r="B46" s="20">
        <f>VLOOKUP(C46,tblClass!$B:$C,2,FALSE)</f>
        <v>29</v>
      </c>
      <c r="C46" s="18" t="s">
        <v>188</v>
      </c>
      <c r="E46" s="18" t="s">
        <v>301</v>
      </c>
      <c r="F46" s="18" t="str">
        <f t="shared" si="0"/>
        <v>_measure</v>
      </c>
      <c r="G46" s="11" t="s">
        <v>1485</v>
      </c>
      <c r="H46" s="11" t="s">
        <v>1496</v>
      </c>
      <c r="I46" s="37" t="s">
        <v>716</v>
      </c>
      <c r="J46" s="19" t="s">
        <v>383</v>
      </c>
      <c r="K46" s="18" t="s">
        <v>3261</v>
      </c>
      <c r="L46" s="18">
        <v>0</v>
      </c>
      <c r="M46" s="18">
        <v>150</v>
      </c>
      <c r="N46" s="18">
        <v>0</v>
      </c>
    </row>
    <row r="47" spans="1:14" s="18" customFormat="1" ht="45">
      <c r="A47" s="18" t="s">
        <v>847</v>
      </c>
      <c r="B47" s="20">
        <f>VLOOKUP(C47,tblClass!$B:$C,2,FALSE)</f>
        <v>29</v>
      </c>
      <c r="C47" s="18" t="s">
        <v>188</v>
      </c>
      <c r="E47" s="18" t="s">
        <v>306</v>
      </c>
      <c r="F47" s="18" t="str">
        <f t="shared" si="0"/>
        <v>_interlock</v>
      </c>
      <c r="G47" s="11" t="s">
        <v>1487</v>
      </c>
      <c r="H47" s="11" t="s">
        <v>1496</v>
      </c>
      <c r="I47" s="37" t="s">
        <v>716</v>
      </c>
      <c r="J47" s="19" t="s">
        <v>384</v>
      </c>
      <c r="L47" s="18" t="s">
        <v>304</v>
      </c>
      <c r="M47" s="18" t="s">
        <v>305</v>
      </c>
      <c r="N47" s="18">
        <v>0</v>
      </c>
    </row>
    <row r="48" spans="1:14" s="18" customFormat="1">
      <c r="A48" s="18" t="s">
        <v>847</v>
      </c>
      <c r="B48" s="20">
        <f>VLOOKUP(C48,tblClass!$B:$C,2,FALSE)</f>
        <v>31</v>
      </c>
      <c r="C48" s="18" t="s">
        <v>186</v>
      </c>
      <c r="E48" s="18" t="s">
        <v>306</v>
      </c>
      <c r="F48" s="18" t="str">
        <f t="shared" si="0"/>
        <v>_interlock</v>
      </c>
      <c r="G48" s="11" t="s">
        <v>1487</v>
      </c>
      <c r="H48" s="11" t="s">
        <v>1496</v>
      </c>
      <c r="I48" s="37" t="s">
        <v>716</v>
      </c>
      <c r="J48" s="19" t="s">
        <v>368</v>
      </c>
      <c r="L48" s="18" t="s">
        <v>304</v>
      </c>
      <c r="M48" s="18" t="s">
        <v>305</v>
      </c>
      <c r="N48" s="18">
        <v>0</v>
      </c>
    </row>
    <row r="49" spans="1:15" s="18" customFormat="1">
      <c r="A49" s="18" t="s">
        <v>847</v>
      </c>
      <c r="B49" s="20">
        <f>VLOOKUP(C49,tblClass!$B:$C,2,FALSE)</f>
        <v>31</v>
      </c>
      <c r="C49" s="18" t="s">
        <v>186</v>
      </c>
      <c r="E49" s="18" t="s">
        <v>364</v>
      </c>
      <c r="F49" s="18" t="str">
        <f t="shared" si="0"/>
        <v>_cutout</v>
      </c>
      <c r="G49" s="11" t="s">
        <v>1487</v>
      </c>
      <c r="H49" s="11" t="s">
        <v>1495</v>
      </c>
      <c r="I49" s="37" t="s">
        <v>716</v>
      </c>
      <c r="J49" s="19" t="s">
        <v>376</v>
      </c>
      <c r="L49" s="18" t="s">
        <v>366</v>
      </c>
      <c r="M49" s="18" t="s">
        <v>367</v>
      </c>
      <c r="N49" s="18">
        <v>0</v>
      </c>
    </row>
    <row r="50" spans="1:15" s="18" customFormat="1">
      <c r="A50" s="18" t="s">
        <v>847</v>
      </c>
      <c r="B50" s="20">
        <f>VLOOKUP(C50,tblClass!$B:$C,2,FALSE)</f>
        <v>32</v>
      </c>
      <c r="C50" s="18" t="s">
        <v>184</v>
      </c>
      <c r="E50" s="18" t="s">
        <v>372</v>
      </c>
      <c r="F50" s="18" t="str">
        <f t="shared" si="0"/>
        <v>_req_state</v>
      </c>
      <c r="G50" s="11" t="s">
        <v>1486</v>
      </c>
      <c r="H50" s="11" t="s">
        <v>1495</v>
      </c>
      <c r="I50" s="37" t="s">
        <v>716</v>
      </c>
      <c r="J50" s="2" t="s">
        <v>373</v>
      </c>
      <c r="L50" s="18" t="s">
        <v>374</v>
      </c>
      <c r="M50" s="18" t="s">
        <v>375</v>
      </c>
      <c r="N50" s="18">
        <v>0</v>
      </c>
    </row>
    <row r="51" spans="1:15" s="18" customFormat="1">
      <c r="A51" s="18" t="s">
        <v>847</v>
      </c>
      <c r="B51" s="20">
        <f>VLOOKUP(C51,tblClass!$B:$C,2,FALSE)</f>
        <v>18</v>
      </c>
      <c r="C51" s="18" t="s">
        <v>181</v>
      </c>
      <c r="E51" s="18" t="s">
        <v>294</v>
      </c>
      <c r="F51" s="18" t="str">
        <f t="shared" si="0"/>
        <v>_limit_h</v>
      </c>
      <c r="G51" s="11" t="s">
        <v>1485</v>
      </c>
      <c r="H51" s="11" t="s">
        <v>1495</v>
      </c>
      <c r="I51" s="37" t="s">
        <v>716</v>
      </c>
      <c r="J51" s="19" t="s">
        <v>369</v>
      </c>
      <c r="K51" s="18" t="s">
        <v>330</v>
      </c>
      <c r="L51" s="18">
        <v>0</v>
      </c>
      <c r="M51" s="18">
        <v>1400</v>
      </c>
      <c r="N51" s="18">
        <v>1400</v>
      </c>
    </row>
    <row r="52" spans="1:15" s="18" customFormat="1">
      <c r="A52" s="18" t="s">
        <v>847</v>
      </c>
      <c r="B52" s="20">
        <f>VLOOKUP(C52,tblClass!$B:$C,2,FALSE)</f>
        <v>18</v>
      </c>
      <c r="C52" s="18" t="s">
        <v>181</v>
      </c>
      <c r="E52" s="18" t="s">
        <v>301</v>
      </c>
      <c r="F52" s="18" t="str">
        <f t="shared" si="0"/>
        <v>_measure</v>
      </c>
      <c r="G52" s="11" t="s">
        <v>1485</v>
      </c>
      <c r="H52" s="11" t="s">
        <v>1496</v>
      </c>
      <c r="I52" s="37" t="s">
        <v>716</v>
      </c>
      <c r="J52" s="19" t="s">
        <v>370</v>
      </c>
      <c r="K52" s="18" t="s">
        <v>330</v>
      </c>
      <c r="L52" s="18">
        <v>0</v>
      </c>
      <c r="M52" s="18">
        <v>1500</v>
      </c>
      <c r="N52" s="18">
        <v>0</v>
      </c>
    </row>
    <row r="53" spans="1:15" s="18" customFormat="1">
      <c r="A53" s="18" t="s">
        <v>847</v>
      </c>
      <c r="B53" s="20">
        <f>VLOOKUP(C53,tblClass!$B:$C,2,FALSE)</f>
        <v>18</v>
      </c>
      <c r="C53" s="18" t="s">
        <v>181</v>
      </c>
      <c r="E53" s="18" t="s">
        <v>306</v>
      </c>
      <c r="F53" s="18" t="str">
        <f t="shared" si="0"/>
        <v>_interlock</v>
      </c>
      <c r="G53" s="11" t="s">
        <v>1487</v>
      </c>
      <c r="H53" s="11" t="s">
        <v>1496</v>
      </c>
      <c r="I53" s="37" t="s">
        <v>716</v>
      </c>
      <c r="J53" s="19" t="s">
        <v>371</v>
      </c>
      <c r="L53" s="18" t="s">
        <v>304</v>
      </c>
      <c r="M53" s="18" t="s">
        <v>305</v>
      </c>
      <c r="N53" s="18">
        <v>0</v>
      </c>
    </row>
    <row r="54" spans="1:15" s="18" customFormat="1">
      <c r="A54" s="18" t="s">
        <v>847</v>
      </c>
      <c r="B54" s="20">
        <f>VLOOKUP(C54,tblClass!$B:$C,2,FALSE)</f>
        <v>15</v>
      </c>
      <c r="C54" s="18" t="s">
        <v>179</v>
      </c>
      <c r="E54" s="18" t="s">
        <v>306</v>
      </c>
      <c r="F54" s="18" t="str">
        <f t="shared" si="0"/>
        <v>_interlock</v>
      </c>
      <c r="G54" s="11" t="s">
        <v>1487</v>
      </c>
      <c r="H54" s="11" t="s">
        <v>1496</v>
      </c>
      <c r="I54" s="37" t="s">
        <v>716</v>
      </c>
      <c r="J54" s="19" t="s">
        <v>368</v>
      </c>
      <c r="L54" s="19" t="s">
        <v>304</v>
      </c>
      <c r="M54" s="18" t="s">
        <v>305</v>
      </c>
      <c r="N54" s="18">
        <v>0</v>
      </c>
    </row>
    <row r="55" spans="1:15" s="18" customFormat="1">
      <c r="A55" s="18" t="s">
        <v>847</v>
      </c>
      <c r="B55" s="20">
        <f>VLOOKUP(C55,tblClass!$B:$C,2,FALSE)</f>
        <v>30</v>
      </c>
      <c r="C55" s="18" t="s">
        <v>175</v>
      </c>
      <c r="E55" s="18" t="s">
        <v>301</v>
      </c>
      <c r="F55" s="18" t="str">
        <f t="shared" si="0"/>
        <v>_measure</v>
      </c>
      <c r="G55" s="11" t="s">
        <v>1485</v>
      </c>
      <c r="H55" s="11" t="s">
        <v>1496</v>
      </c>
      <c r="I55" s="37" t="s">
        <v>716</v>
      </c>
      <c r="J55" s="19" t="s">
        <v>383</v>
      </c>
      <c r="K55" s="18" t="s">
        <v>3261</v>
      </c>
      <c r="L55" s="18">
        <v>0</v>
      </c>
      <c r="M55" s="18">
        <v>150</v>
      </c>
      <c r="N55" s="18">
        <v>0</v>
      </c>
    </row>
    <row r="56" spans="1:15" s="18" customFormat="1">
      <c r="A56" s="18" t="s">
        <v>847</v>
      </c>
      <c r="B56" s="20">
        <f>VLOOKUP(C56,tblClass!$B:$C,2,FALSE)</f>
        <v>17</v>
      </c>
      <c r="C56" s="18" t="s">
        <v>172</v>
      </c>
      <c r="E56" s="18" t="s">
        <v>364</v>
      </c>
      <c r="F56" s="18" t="str">
        <f t="shared" si="0"/>
        <v>_cutout</v>
      </c>
      <c r="G56" s="11" t="s">
        <v>1487</v>
      </c>
      <c r="H56" s="11" t="s">
        <v>1495</v>
      </c>
      <c r="I56" s="37" t="s">
        <v>716</v>
      </c>
      <c r="J56" s="2" t="s">
        <v>365</v>
      </c>
      <c r="L56" s="18" t="s">
        <v>366</v>
      </c>
      <c r="M56" s="18" t="s">
        <v>367</v>
      </c>
      <c r="N56" s="18">
        <v>0</v>
      </c>
    </row>
    <row r="57" spans="1:15">
      <c r="A57" s="11" t="s">
        <v>20</v>
      </c>
      <c r="B57" s="20">
        <f>VLOOKUP(C57,tblClass!$B:$C,2,FALSE)</f>
        <v>33</v>
      </c>
      <c r="C57" s="33" t="s">
        <v>109</v>
      </c>
      <c r="D57" s="18" t="s">
        <v>855</v>
      </c>
      <c r="E57" s="75" t="s">
        <v>314</v>
      </c>
      <c r="F57" s="75" t="str">
        <f t="shared" si="0"/>
        <v>_setpoint</v>
      </c>
      <c r="G57" s="11" t="s">
        <v>1485</v>
      </c>
      <c r="H57" s="11" t="s">
        <v>1495</v>
      </c>
      <c r="I57" s="123" t="s">
        <v>2238</v>
      </c>
      <c r="J57" s="12" t="s">
        <v>1728</v>
      </c>
      <c r="K57" s="13" t="s">
        <v>326</v>
      </c>
      <c r="L57" s="21">
        <v>0</v>
      </c>
      <c r="M57" s="21">
        <v>240</v>
      </c>
      <c r="N57" s="21">
        <v>0</v>
      </c>
    </row>
    <row r="58" spans="1:15">
      <c r="A58" s="11" t="s">
        <v>20</v>
      </c>
      <c r="B58" s="20">
        <f>VLOOKUP(C58,tblClass!$B:$C,2,FALSE)</f>
        <v>34</v>
      </c>
      <c r="C58" s="69" t="s">
        <v>113</v>
      </c>
      <c r="D58" s="18" t="s">
        <v>1057</v>
      </c>
      <c r="E58" s="75" t="s">
        <v>314</v>
      </c>
      <c r="F58" s="75" t="str">
        <f t="shared" si="0"/>
        <v>_setpoint</v>
      </c>
      <c r="G58" s="11" t="s">
        <v>1485</v>
      </c>
      <c r="H58" s="11" t="s">
        <v>1495</v>
      </c>
      <c r="I58" s="123" t="s">
        <v>2244</v>
      </c>
      <c r="J58" s="12" t="s">
        <v>1166</v>
      </c>
      <c r="K58" s="34" t="s">
        <v>293</v>
      </c>
      <c r="L58" s="21">
        <v>-0.05</v>
      </c>
      <c r="M58" s="21">
        <v>5</v>
      </c>
      <c r="N58" s="21">
        <v>1</v>
      </c>
    </row>
    <row r="59" spans="1:15">
      <c r="A59" s="11" t="s">
        <v>20</v>
      </c>
      <c r="B59" s="20">
        <f>VLOOKUP(C59,tblClass!$B:$C,2,FALSE)</f>
        <v>34</v>
      </c>
      <c r="C59" s="27" t="s">
        <v>113</v>
      </c>
      <c r="D59" s="18" t="s">
        <v>1057</v>
      </c>
      <c r="E59" s="77" t="s">
        <v>1168</v>
      </c>
      <c r="F59" s="77" t="str">
        <f t="shared" si="0"/>
        <v>_p_band_hi</v>
      </c>
      <c r="G59" s="11" t="s">
        <v>1485</v>
      </c>
      <c r="H59" s="11" t="s">
        <v>1495</v>
      </c>
      <c r="I59" s="123" t="s">
        <v>2244</v>
      </c>
      <c r="J59" s="78" t="s">
        <v>1170</v>
      </c>
      <c r="K59" s="34" t="s">
        <v>293</v>
      </c>
      <c r="L59" s="21">
        <v>0</v>
      </c>
      <c r="M59" s="21">
        <v>2</v>
      </c>
      <c r="N59" s="21">
        <v>0.1</v>
      </c>
    </row>
    <row r="60" spans="1:15">
      <c r="A60" s="11" t="s">
        <v>20</v>
      </c>
      <c r="B60" s="20">
        <f>VLOOKUP(C60,tblClass!$B:$C,2,FALSE)</f>
        <v>34</v>
      </c>
      <c r="C60" s="27" t="s">
        <v>113</v>
      </c>
      <c r="D60" s="18" t="s">
        <v>1057</v>
      </c>
      <c r="E60" s="77" t="s">
        <v>1169</v>
      </c>
      <c r="F60" s="77" t="str">
        <f t="shared" si="0"/>
        <v>_p_band_lo</v>
      </c>
      <c r="G60" s="11" t="s">
        <v>1485</v>
      </c>
      <c r="H60" s="11" t="s">
        <v>1495</v>
      </c>
      <c r="I60" s="123" t="s">
        <v>2244</v>
      </c>
      <c r="J60" s="12" t="s">
        <v>1171</v>
      </c>
      <c r="K60" s="34" t="s">
        <v>293</v>
      </c>
      <c r="L60" s="21">
        <v>0</v>
      </c>
      <c r="M60" s="21">
        <v>2</v>
      </c>
      <c r="N60" s="21">
        <v>0.1</v>
      </c>
    </row>
    <row r="61" spans="1:15">
      <c r="A61" s="11" t="s">
        <v>20</v>
      </c>
      <c r="B61" s="20">
        <f>VLOOKUP(C61,tblClass!$B:$C,2,FALSE)</f>
        <v>34</v>
      </c>
      <c r="C61" s="27" t="s">
        <v>113</v>
      </c>
      <c r="D61" s="18" t="s">
        <v>1057</v>
      </c>
      <c r="E61" s="75" t="s">
        <v>92</v>
      </c>
      <c r="F61" s="75" t="str">
        <f t="shared" si="0"/>
        <v>_timeout</v>
      </c>
      <c r="G61" s="11" t="s">
        <v>1486</v>
      </c>
      <c r="H61" s="11" t="s">
        <v>1495</v>
      </c>
      <c r="I61" s="11"/>
      <c r="J61" s="35" t="s">
        <v>419</v>
      </c>
      <c r="K61" s="21" t="s">
        <v>282</v>
      </c>
      <c r="L61" s="21">
        <v>0</v>
      </c>
      <c r="M61" s="21">
        <v>10800</v>
      </c>
      <c r="N61" s="21">
        <v>500</v>
      </c>
    </row>
    <row r="62" spans="1:15">
      <c r="A62" s="11" t="s">
        <v>20</v>
      </c>
      <c r="B62" s="20">
        <f>VLOOKUP(C62,tblClass!$B:$C,2,FALSE)</f>
        <v>34</v>
      </c>
      <c r="C62" s="27" t="s">
        <v>113</v>
      </c>
      <c r="D62" s="18" t="s">
        <v>1058</v>
      </c>
      <c r="E62" s="76" t="s">
        <v>1058</v>
      </c>
      <c r="F62" s="76" t="str">
        <f t="shared" si="0"/>
        <v>_valve</v>
      </c>
      <c r="G62" s="11" t="s">
        <v>1486</v>
      </c>
      <c r="H62" s="11" t="s">
        <v>1495</v>
      </c>
      <c r="I62" s="11"/>
      <c r="J62" s="41" t="s">
        <v>420</v>
      </c>
      <c r="K62" s="20"/>
      <c r="M62" s="19" t="s">
        <v>1167</v>
      </c>
      <c r="N62" s="18">
        <v>0</v>
      </c>
    </row>
    <row r="63" spans="1:15">
      <c r="A63" s="11" t="s">
        <v>20</v>
      </c>
      <c r="B63" s="20">
        <f>VLOOKUP(C63,tblClass!$B:$C,2,FALSE)</f>
        <v>35</v>
      </c>
      <c r="C63" s="33" t="s">
        <v>112</v>
      </c>
      <c r="D63" s="18" t="s">
        <v>455</v>
      </c>
      <c r="E63" s="77" t="s">
        <v>1175</v>
      </c>
      <c r="F63" s="77" t="str">
        <f t="shared" si="0"/>
        <v>_medium</v>
      </c>
      <c r="G63" s="11" t="s">
        <v>1486</v>
      </c>
      <c r="H63" s="11" t="s">
        <v>1495</v>
      </c>
      <c r="I63" s="11"/>
      <c r="J63" s="35" t="s">
        <v>421</v>
      </c>
      <c r="L63" s="22"/>
      <c r="M63" s="37" t="s">
        <v>1178</v>
      </c>
      <c r="N63" s="18">
        <v>0</v>
      </c>
      <c r="O63" s="20"/>
    </row>
    <row r="64" spans="1:15">
      <c r="A64" s="11" t="s">
        <v>20</v>
      </c>
      <c r="B64" s="20">
        <f>VLOOKUP(C64,tblClass!$B:$C,2,FALSE)</f>
        <v>35</v>
      </c>
      <c r="C64" s="33" t="s">
        <v>112</v>
      </c>
      <c r="D64" s="18" t="s">
        <v>455</v>
      </c>
      <c r="E64" s="80" t="s">
        <v>1176</v>
      </c>
      <c r="F64" s="80" t="str">
        <f t="shared" ref="F64:F94" si="1">"_"&amp;LOWER(E64)</f>
        <v>_mass</v>
      </c>
      <c r="G64" s="11" t="s">
        <v>1485</v>
      </c>
      <c r="H64" s="11" t="s">
        <v>1495</v>
      </c>
      <c r="I64" s="11"/>
      <c r="J64" s="36" t="s">
        <v>422</v>
      </c>
      <c r="K64" s="23" t="s">
        <v>330</v>
      </c>
      <c r="L64" s="21">
        <v>0</v>
      </c>
      <c r="M64" s="21">
        <v>15000</v>
      </c>
      <c r="N64" s="18">
        <v>0</v>
      </c>
      <c r="O64" s="20"/>
    </row>
    <row r="65" spans="1:15">
      <c r="A65" s="11" t="s">
        <v>20</v>
      </c>
      <c r="B65" s="20">
        <f>VLOOKUP(C65,tblClass!$B:$C,2,FALSE)</f>
        <v>35</v>
      </c>
      <c r="C65" s="33" t="s">
        <v>112</v>
      </c>
      <c r="D65" s="18" t="s">
        <v>455</v>
      </c>
      <c r="E65" s="69" t="s">
        <v>92</v>
      </c>
      <c r="F65" s="69" t="str">
        <f t="shared" si="1"/>
        <v>_timeout</v>
      </c>
      <c r="G65" s="11" t="s">
        <v>1486</v>
      </c>
      <c r="H65" s="11" t="s">
        <v>1495</v>
      </c>
      <c r="I65" s="11"/>
      <c r="J65" s="36" t="s">
        <v>423</v>
      </c>
      <c r="K65" s="39" t="s">
        <v>1153</v>
      </c>
      <c r="L65" s="21">
        <v>0</v>
      </c>
      <c r="M65" s="21">
        <v>59</v>
      </c>
      <c r="N65" s="18">
        <v>0</v>
      </c>
      <c r="O65" s="20"/>
    </row>
    <row r="66" spans="1:15">
      <c r="A66" s="11" t="s">
        <v>20</v>
      </c>
      <c r="B66" s="20">
        <f>VLOOKUP(C66,tblClass!$B:$C,2,FALSE)</f>
        <v>35</v>
      </c>
      <c r="C66" s="33" t="s">
        <v>112</v>
      </c>
      <c r="D66" s="33" t="s">
        <v>454</v>
      </c>
      <c r="E66" s="77" t="s">
        <v>1175</v>
      </c>
      <c r="F66" s="77" t="str">
        <f t="shared" si="1"/>
        <v>_medium</v>
      </c>
      <c r="G66" s="11" t="s">
        <v>1486</v>
      </c>
      <c r="H66" s="11" t="s">
        <v>1495</v>
      </c>
      <c r="I66" s="11"/>
      <c r="J66" s="35" t="s">
        <v>421</v>
      </c>
      <c r="L66" s="22"/>
      <c r="M66" s="37" t="s">
        <v>1178</v>
      </c>
      <c r="N66" s="18">
        <v>0</v>
      </c>
      <c r="O66" s="20"/>
    </row>
    <row r="67" spans="1:15">
      <c r="A67" s="11" t="s">
        <v>20</v>
      </c>
      <c r="B67" s="20">
        <f>VLOOKUP(C67,tblClass!$B:$C,2,FALSE)</f>
        <v>35</v>
      </c>
      <c r="C67" s="33" t="s">
        <v>112</v>
      </c>
      <c r="D67" s="33" t="s">
        <v>454</v>
      </c>
      <c r="E67" s="77" t="s">
        <v>2446</v>
      </c>
      <c r="F67" s="75" t="str">
        <f t="shared" si="1"/>
        <v>_time_flush</v>
      </c>
      <c r="G67" s="11" t="s">
        <v>1486</v>
      </c>
      <c r="H67" s="11" t="s">
        <v>1495</v>
      </c>
      <c r="I67" s="11"/>
      <c r="J67" s="37" t="s">
        <v>2447</v>
      </c>
      <c r="K67" s="18" t="s">
        <v>1153</v>
      </c>
      <c r="L67" s="11"/>
      <c r="M67" s="11"/>
      <c r="N67" s="18">
        <v>0</v>
      </c>
      <c r="O67" s="20"/>
    </row>
    <row r="68" spans="1:15">
      <c r="A68" s="11" t="s">
        <v>20</v>
      </c>
      <c r="B68" s="20">
        <f>VLOOKUP(C68,tblClass!$B:$C,2,FALSE)</f>
        <v>36</v>
      </c>
      <c r="C68" s="33" t="s">
        <v>111</v>
      </c>
      <c r="D68" s="33"/>
      <c r="E68" s="77" t="s">
        <v>1175</v>
      </c>
      <c r="F68" s="77" t="str">
        <f t="shared" si="1"/>
        <v>_medium</v>
      </c>
      <c r="G68" s="11" t="s">
        <v>1486</v>
      </c>
      <c r="H68" s="11" t="s">
        <v>1495</v>
      </c>
      <c r="I68" s="11"/>
      <c r="J68" s="35" t="s">
        <v>421</v>
      </c>
      <c r="L68" s="22"/>
      <c r="M68" s="37" t="s">
        <v>1178</v>
      </c>
      <c r="N68" s="18">
        <v>0</v>
      </c>
      <c r="O68" s="20"/>
    </row>
    <row r="69" spans="1:15">
      <c r="A69" s="11" t="s">
        <v>20</v>
      </c>
      <c r="B69" s="20">
        <f>VLOOKUP(C69,tblClass!$B:$C,2,FALSE)</f>
        <v>36</v>
      </c>
      <c r="C69" s="33" t="s">
        <v>111</v>
      </c>
      <c r="D69" s="33"/>
      <c r="E69" s="75" t="s">
        <v>424</v>
      </c>
      <c r="F69" s="75" t="str">
        <f t="shared" si="1"/>
        <v>_run_to_time</v>
      </c>
      <c r="G69" s="11" t="s">
        <v>1487</v>
      </c>
      <c r="H69" s="11" t="s">
        <v>1495</v>
      </c>
      <c r="I69" s="11"/>
      <c r="J69" s="36" t="s">
        <v>425</v>
      </c>
      <c r="K69" s="20"/>
      <c r="L69" s="11" t="s">
        <v>1164</v>
      </c>
      <c r="M69" s="11" t="s">
        <v>1165</v>
      </c>
      <c r="N69" s="18">
        <v>0</v>
      </c>
      <c r="O69" s="20"/>
    </row>
    <row r="70" spans="1:15">
      <c r="A70" s="11" t="s">
        <v>20</v>
      </c>
      <c r="B70" s="20">
        <f>VLOOKUP(C70,tblClass!$B:$C,2,FALSE)</f>
        <v>38</v>
      </c>
      <c r="C70" s="33" t="s">
        <v>105</v>
      </c>
      <c r="D70" s="33"/>
      <c r="E70" s="69" t="s">
        <v>430</v>
      </c>
      <c r="F70" s="69" t="str">
        <f t="shared" si="1"/>
        <v>_filt_temp</v>
      </c>
      <c r="G70" s="11" t="s">
        <v>1485</v>
      </c>
      <c r="H70" s="11" t="s">
        <v>1496</v>
      </c>
      <c r="I70" s="11"/>
      <c r="J70" s="37" t="s">
        <v>1013</v>
      </c>
      <c r="K70" s="21" t="s">
        <v>3261</v>
      </c>
      <c r="L70" s="21">
        <v>0</v>
      </c>
      <c r="M70" s="21">
        <v>150</v>
      </c>
      <c r="N70" s="79" t="s">
        <v>226</v>
      </c>
      <c r="O70" s="25"/>
    </row>
    <row r="71" spans="1:15">
      <c r="A71" s="11" t="s">
        <v>20</v>
      </c>
      <c r="B71" s="20">
        <f>VLOOKUP(C71,tblClass!$B:$C,2,FALSE)</f>
        <v>38</v>
      </c>
      <c r="C71" s="33" t="s">
        <v>105</v>
      </c>
      <c r="D71" s="33"/>
      <c r="E71" s="25" t="s">
        <v>431</v>
      </c>
      <c r="F71" s="25" t="str">
        <f t="shared" si="1"/>
        <v>_sip_temp</v>
      </c>
      <c r="G71" s="11" t="s">
        <v>1485</v>
      </c>
      <c r="H71" s="11" t="s">
        <v>1496</v>
      </c>
      <c r="I71" s="11"/>
      <c r="J71" s="37" t="s">
        <v>1012</v>
      </c>
      <c r="K71" s="21" t="s">
        <v>3261</v>
      </c>
      <c r="L71" s="21">
        <v>0</v>
      </c>
      <c r="M71" s="21">
        <v>150</v>
      </c>
      <c r="N71" s="79" t="s">
        <v>226</v>
      </c>
      <c r="O71" s="25"/>
    </row>
    <row r="72" spans="1:15">
      <c r="A72" s="11" t="s">
        <v>20</v>
      </c>
      <c r="B72" s="20">
        <f>VLOOKUP(C72,tblClass!$B:$C,2,FALSE)</f>
        <v>38</v>
      </c>
      <c r="C72" s="33" t="s">
        <v>105</v>
      </c>
      <c r="D72" s="33"/>
      <c r="E72" s="25" t="s">
        <v>432</v>
      </c>
      <c r="F72" s="25" t="str">
        <f t="shared" si="1"/>
        <v>_cutin_temp</v>
      </c>
      <c r="G72" s="11" t="s">
        <v>1485</v>
      </c>
      <c r="H72" s="11" t="s">
        <v>1495</v>
      </c>
      <c r="I72" s="11"/>
      <c r="J72" s="36" t="s">
        <v>433</v>
      </c>
      <c r="K72" s="21" t="s">
        <v>3261</v>
      </c>
      <c r="L72" s="21">
        <v>0</v>
      </c>
      <c r="M72" s="21">
        <v>150</v>
      </c>
      <c r="N72" s="20">
        <v>40</v>
      </c>
      <c r="O72" s="27"/>
    </row>
    <row r="73" spans="1:15">
      <c r="A73" s="11" t="s">
        <v>20</v>
      </c>
      <c r="B73" s="20">
        <f>VLOOKUP(C73,tblClass!$B:$C,2,FALSE)</f>
        <v>38</v>
      </c>
      <c r="C73" s="33" t="s">
        <v>105</v>
      </c>
      <c r="D73" s="33"/>
      <c r="E73" s="25" t="s">
        <v>434</v>
      </c>
      <c r="F73" s="25" t="str">
        <f t="shared" si="1"/>
        <v>_cutin_db</v>
      </c>
      <c r="G73" s="11" t="s">
        <v>1485</v>
      </c>
      <c r="H73" s="11" t="s">
        <v>1495</v>
      </c>
      <c r="I73" s="11"/>
      <c r="J73" s="36" t="s">
        <v>435</v>
      </c>
      <c r="K73" s="21" t="s">
        <v>3261</v>
      </c>
      <c r="L73" s="21">
        <v>0</v>
      </c>
      <c r="M73" s="21">
        <v>150</v>
      </c>
      <c r="N73" s="20">
        <v>2</v>
      </c>
      <c r="O73" s="27"/>
    </row>
    <row r="74" spans="1:15" ht="30">
      <c r="A74" s="11" t="s">
        <v>20</v>
      </c>
      <c r="B74" s="20">
        <f>VLOOKUP(C74,tblClass!$B:$C,2,FALSE)</f>
        <v>38</v>
      </c>
      <c r="C74" s="33" t="s">
        <v>105</v>
      </c>
      <c r="D74" s="33"/>
      <c r="E74" s="25" t="s">
        <v>436</v>
      </c>
      <c r="F74" s="25" t="str">
        <f t="shared" si="1"/>
        <v>_cutout_time</v>
      </c>
      <c r="G74" s="11" t="s">
        <v>1486</v>
      </c>
      <c r="H74" s="11" t="s">
        <v>1495</v>
      </c>
      <c r="I74" s="11"/>
      <c r="J74" s="22" t="s">
        <v>437</v>
      </c>
      <c r="K74" s="11" t="s">
        <v>1152</v>
      </c>
      <c r="L74" s="21">
        <v>0</v>
      </c>
      <c r="M74" s="21">
        <v>150</v>
      </c>
      <c r="N74" s="20">
        <v>1</v>
      </c>
      <c r="O74" s="27"/>
    </row>
    <row r="75" spans="1:15">
      <c r="A75" s="11" t="s">
        <v>20</v>
      </c>
      <c r="B75" s="20">
        <f>VLOOKUP(C75,tblClass!$B:$C,2,FALSE)</f>
        <v>39</v>
      </c>
      <c r="C75" s="33" t="s">
        <v>107</v>
      </c>
      <c r="D75" s="33"/>
      <c r="E75" s="25" t="s">
        <v>1603</v>
      </c>
      <c r="F75" s="25" t="str">
        <f t="shared" si="1"/>
        <v>_mass_current</v>
      </c>
      <c r="G75" s="11" t="s">
        <v>1485</v>
      </c>
      <c r="H75" s="11" t="s">
        <v>1496</v>
      </c>
      <c r="I75" s="11"/>
      <c r="J75" s="24" t="s">
        <v>428</v>
      </c>
      <c r="K75" s="25" t="s">
        <v>330</v>
      </c>
      <c r="L75" s="21">
        <v>0</v>
      </c>
      <c r="M75" s="21">
        <v>15000</v>
      </c>
      <c r="N75" s="42" t="s">
        <v>226</v>
      </c>
      <c r="O75" s="25"/>
    </row>
    <row r="76" spans="1:15">
      <c r="A76" s="11" t="s">
        <v>20</v>
      </c>
      <c r="B76" s="20">
        <f>VLOOKUP(C76,tblClass!$B:$C,2,FALSE)</f>
        <v>39</v>
      </c>
      <c r="C76" s="33" t="s">
        <v>107</v>
      </c>
      <c r="D76" s="33"/>
      <c r="E76" s="25" t="s">
        <v>1604</v>
      </c>
      <c r="F76" s="25" t="str">
        <f t="shared" si="1"/>
        <v>_mass_tare</v>
      </c>
      <c r="G76" s="11" t="s">
        <v>1485</v>
      </c>
      <c r="H76" s="11" t="s">
        <v>1496</v>
      </c>
      <c r="I76" s="11"/>
      <c r="J76" s="24" t="s">
        <v>429</v>
      </c>
      <c r="K76" s="25" t="s">
        <v>330</v>
      </c>
      <c r="L76" s="21">
        <v>0</v>
      </c>
      <c r="M76" s="21">
        <v>15000</v>
      </c>
      <c r="N76" s="25">
        <v>0</v>
      </c>
      <c r="O76" s="25"/>
    </row>
    <row r="77" spans="1:15">
      <c r="A77" s="11" t="s">
        <v>20</v>
      </c>
      <c r="B77" s="20">
        <f>VLOOKUP(C77,tblClass!$B:$C,2,FALSE)</f>
        <v>39</v>
      </c>
      <c r="C77" s="33" t="s">
        <v>107</v>
      </c>
      <c r="D77" s="33"/>
      <c r="E77" s="25" t="s">
        <v>1605</v>
      </c>
      <c r="F77" s="25" t="str">
        <f t="shared" si="1"/>
        <v>_mass_nett</v>
      </c>
      <c r="G77" s="11" t="s">
        <v>1485</v>
      </c>
      <c r="H77" s="11" t="s">
        <v>1496</v>
      </c>
      <c r="I77" s="11"/>
      <c r="J77" s="42" t="s">
        <v>3262</v>
      </c>
      <c r="K77" s="25" t="s">
        <v>330</v>
      </c>
      <c r="L77" s="21">
        <v>0</v>
      </c>
      <c r="M77" s="21">
        <v>15000</v>
      </c>
      <c r="N77" s="38">
        <v>0</v>
      </c>
      <c r="O77" s="25"/>
    </row>
    <row r="78" spans="1:15">
      <c r="A78" s="11" t="s">
        <v>20</v>
      </c>
      <c r="B78" s="20">
        <f>VLOOKUP(C78,tblClass!$B:$C,2,FALSE)</f>
        <v>42</v>
      </c>
      <c r="C78" s="33" t="s">
        <v>397</v>
      </c>
      <c r="D78" s="33"/>
      <c r="E78" s="69" t="s">
        <v>314</v>
      </c>
      <c r="F78" s="69" t="str">
        <f t="shared" si="1"/>
        <v>_setpoint</v>
      </c>
      <c r="G78" s="11" t="s">
        <v>1485</v>
      </c>
      <c r="H78" s="11" t="s">
        <v>1495</v>
      </c>
      <c r="I78" s="123" t="s">
        <v>2261</v>
      </c>
      <c r="J78" s="36" t="s">
        <v>417</v>
      </c>
      <c r="K78" s="21" t="s">
        <v>3261</v>
      </c>
      <c r="L78" s="21">
        <v>0</v>
      </c>
      <c r="M78" s="21">
        <v>150</v>
      </c>
      <c r="N78" s="23" t="s">
        <v>418</v>
      </c>
      <c r="O78" s="40"/>
    </row>
    <row r="79" spans="1:15">
      <c r="A79" s="11" t="s">
        <v>20</v>
      </c>
      <c r="B79" s="20">
        <f>VLOOKUP(C79,tblClass!$B:$C,2,FALSE)</f>
        <v>42</v>
      </c>
      <c r="C79" s="33" t="s">
        <v>397</v>
      </c>
      <c r="D79" s="33"/>
      <c r="E79" s="27" t="s">
        <v>301</v>
      </c>
      <c r="F79" s="27" t="str">
        <f t="shared" si="1"/>
        <v>_measure</v>
      </c>
      <c r="G79" s="11" t="s">
        <v>1485</v>
      </c>
      <c r="H79" s="11" t="s">
        <v>1496</v>
      </c>
      <c r="I79" s="123" t="s">
        <v>2262</v>
      </c>
      <c r="J79" s="42" t="s">
        <v>851</v>
      </c>
      <c r="K79" s="21" t="s">
        <v>3261</v>
      </c>
      <c r="L79" s="21">
        <v>0</v>
      </c>
      <c r="M79" s="21">
        <v>150</v>
      </c>
      <c r="N79" s="42" t="s">
        <v>226</v>
      </c>
      <c r="O79" s="40"/>
    </row>
    <row r="80" spans="1:15">
      <c r="A80" s="11" t="s">
        <v>20</v>
      </c>
      <c r="B80" s="20">
        <f>VLOOKUP(C80,tblClass!$B:$C,2,FALSE)</f>
        <v>43</v>
      </c>
      <c r="C80" s="33" t="s">
        <v>110</v>
      </c>
      <c r="D80" s="33"/>
      <c r="E80" s="69" t="s">
        <v>426</v>
      </c>
      <c r="F80" s="69" t="str">
        <f t="shared" si="1"/>
        <v>_enab_alm</v>
      </c>
      <c r="G80" s="11" t="s">
        <v>1487</v>
      </c>
      <c r="H80" s="11" t="s">
        <v>1495</v>
      </c>
      <c r="I80" s="11"/>
      <c r="J80" s="38" t="s">
        <v>427</v>
      </c>
      <c r="L80" s="11" t="s">
        <v>1164</v>
      </c>
      <c r="M80" s="11" t="s">
        <v>1165</v>
      </c>
      <c r="N80" s="18">
        <v>0</v>
      </c>
      <c r="O80" s="23"/>
    </row>
    <row r="81" spans="1:15">
      <c r="A81" s="11" t="s">
        <v>20</v>
      </c>
      <c r="B81" s="20">
        <f>VLOOKUP(C81,tblClass!$B:$C,2,FALSE)</f>
        <v>44</v>
      </c>
      <c r="C81" s="33" t="s">
        <v>101</v>
      </c>
      <c r="D81" s="33"/>
      <c r="E81" s="32" t="s">
        <v>1202</v>
      </c>
      <c r="F81" s="32" t="str">
        <f t="shared" si="1"/>
        <v>_time_opened</v>
      </c>
      <c r="G81" s="11" t="s">
        <v>1488</v>
      </c>
      <c r="H81" s="11" t="s">
        <v>1495</v>
      </c>
      <c r="I81" s="11"/>
      <c r="J81" s="19" t="s">
        <v>2401</v>
      </c>
      <c r="K81" s="20" t="s">
        <v>282</v>
      </c>
      <c r="L81" s="21">
        <v>0</v>
      </c>
      <c r="M81" s="21">
        <v>300</v>
      </c>
      <c r="N81" s="18">
        <v>5</v>
      </c>
      <c r="O81" s="20"/>
    </row>
    <row r="82" spans="1:15">
      <c r="A82" s="11" t="s">
        <v>20</v>
      </c>
      <c r="B82" s="20">
        <f>VLOOKUP(C82,tblClass!$B:$C,2,FALSE)</f>
        <v>46</v>
      </c>
      <c r="C82" s="33" t="s">
        <v>103</v>
      </c>
      <c r="D82" s="33"/>
      <c r="E82" s="11" t="s">
        <v>84</v>
      </c>
      <c r="F82" s="11" t="str">
        <f t="shared" si="1"/>
        <v>_mx</v>
      </c>
      <c r="G82" s="11" t="s">
        <v>1486</v>
      </c>
      <c r="H82" s="11" t="s">
        <v>1495</v>
      </c>
      <c r="I82" s="11"/>
      <c r="J82" s="18" t="s">
        <v>442</v>
      </c>
      <c r="K82" s="18"/>
      <c r="M82" s="19" t="s">
        <v>1140</v>
      </c>
    </row>
    <row r="83" spans="1:15">
      <c r="A83" s="18" t="s">
        <v>850</v>
      </c>
      <c r="B83" s="20">
        <f>VLOOKUP(C83,tblClass!$B:$C,2,FALSE)</f>
        <v>46</v>
      </c>
      <c r="C83" s="33" t="s">
        <v>103</v>
      </c>
      <c r="D83" s="33"/>
      <c r="E83" s="11" t="s">
        <v>2556</v>
      </c>
      <c r="F83" s="11" t="str">
        <f t="shared" si="1"/>
        <v>_flz</v>
      </c>
      <c r="G83" s="11" t="s">
        <v>1486</v>
      </c>
      <c r="H83" s="11" t="s">
        <v>1495</v>
      </c>
      <c r="I83" s="11"/>
      <c r="J83" s="11" t="s">
        <v>447</v>
      </c>
      <c r="K83" s="11"/>
      <c r="M83" s="11" t="s">
        <v>2565</v>
      </c>
    </row>
    <row r="84" spans="1:15" s="69" customFormat="1">
      <c r="A84" s="11" t="s">
        <v>20</v>
      </c>
      <c r="B84" s="20">
        <f>VLOOKUP(C84,tblClass!$B:$C,2,FALSE)</f>
        <v>47</v>
      </c>
      <c r="C84" s="33" t="s">
        <v>102</v>
      </c>
      <c r="D84" s="33"/>
      <c r="E84" s="33" t="s">
        <v>431</v>
      </c>
      <c r="F84" s="33" t="str">
        <f t="shared" si="1"/>
        <v>_sip_temp</v>
      </c>
      <c r="G84" s="11" t="s">
        <v>1485</v>
      </c>
      <c r="H84" s="11" t="s">
        <v>1496</v>
      </c>
      <c r="I84" s="11"/>
      <c r="J84" s="70" t="s">
        <v>1001</v>
      </c>
      <c r="K84" s="21" t="s">
        <v>3261</v>
      </c>
      <c r="M84" s="28"/>
      <c r="N84" s="32" t="s">
        <v>418</v>
      </c>
      <c r="O84" s="27"/>
    </row>
    <row r="85" spans="1:15" s="69" customFormat="1">
      <c r="A85" s="11" t="s">
        <v>20</v>
      </c>
      <c r="B85" s="20">
        <f>VLOOKUP(C85,tblClass!$B:$C,2,FALSE)</f>
        <v>47</v>
      </c>
      <c r="C85" s="33" t="s">
        <v>102</v>
      </c>
      <c r="D85" s="33"/>
      <c r="E85" s="33" t="s">
        <v>1202</v>
      </c>
      <c r="F85" s="33" t="str">
        <f t="shared" si="1"/>
        <v>_time_opened</v>
      </c>
      <c r="G85" s="11" t="s">
        <v>1488</v>
      </c>
      <c r="H85" s="11" t="s">
        <v>1495</v>
      </c>
      <c r="I85" s="11"/>
      <c r="J85" s="2" t="s">
        <v>2399</v>
      </c>
      <c r="K85" s="20" t="s">
        <v>282</v>
      </c>
      <c r="L85" s="21">
        <v>0</v>
      </c>
      <c r="M85" s="21">
        <v>300</v>
      </c>
      <c r="N85" s="18">
        <v>5</v>
      </c>
      <c r="O85" s="27"/>
    </row>
    <row r="86" spans="1:15" s="69" customFormat="1">
      <c r="A86" s="11" t="s">
        <v>20</v>
      </c>
      <c r="B86" s="20">
        <f>VLOOKUP(C86,tblClass!$B:$C,2,FALSE)</f>
        <v>47</v>
      </c>
      <c r="C86" s="33" t="s">
        <v>102</v>
      </c>
      <c r="D86" s="33"/>
      <c r="E86" s="33" t="s">
        <v>1201</v>
      </c>
      <c r="F86" s="33" t="str">
        <f t="shared" si="1"/>
        <v>_time_closed</v>
      </c>
      <c r="G86" s="11" t="s">
        <v>1488</v>
      </c>
      <c r="H86" s="11" t="s">
        <v>1495</v>
      </c>
      <c r="I86" s="11"/>
      <c r="J86" s="2" t="s">
        <v>2400</v>
      </c>
      <c r="K86" s="20" t="s">
        <v>282</v>
      </c>
      <c r="L86" s="21">
        <v>0</v>
      </c>
      <c r="M86" s="21">
        <v>300</v>
      </c>
      <c r="N86" s="18">
        <v>5</v>
      </c>
      <c r="O86" s="27"/>
    </row>
    <row r="87" spans="1:15" s="69" customFormat="1">
      <c r="A87" s="11" t="s">
        <v>20</v>
      </c>
      <c r="B87" s="20">
        <f>VLOOKUP(C87,tblClass!$B:$C,2,FALSE)</f>
        <v>48</v>
      </c>
      <c r="C87" s="33" t="s">
        <v>618</v>
      </c>
      <c r="D87" s="33"/>
      <c r="E87" s="33" t="s">
        <v>1215</v>
      </c>
      <c r="F87" s="33" t="str">
        <f t="shared" si="1"/>
        <v>_paused</v>
      </c>
      <c r="G87" s="33" t="s">
        <v>1487</v>
      </c>
      <c r="H87" s="11" t="s">
        <v>1495</v>
      </c>
      <c r="I87" s="11"/>
      <c r="J87" s="37" t="s">
        <v>1216</v>
      </c>
      <c r="K87" s="18"/>
      <c r="L87" s="11" t="s">
        <v>1164</v>
      </c>
      <c r="M87" s="11" t="s">
        <v>1165</v>
      </c>
      <c r="N87" s="18">
        <v>0</v>
      </c>
      <c r="O87" s="27"/>
    </row>
    <row r="88" spans="1:15" s="69" customFormat="1">
      <c r="A88" s="11" t="s">
        <v>20</v>
      </c>
      <c r="B88" s="20">
        <f>VLOOKUP(C88,tblClass!$B:$C,2,FALSE)</f>
        <v>49</v>
      </c>
      <c r="C88" s="33" t="s">
        <v>958</v>
      </c>
      <c r="D88" s="33"/>
      <c r="E88" s="33" t="s">
        <v>81</v>
      </c>
      <c r="F88" s="33" t="str">
        <f t="shared" si="1"/>
        <v>_sy</v>
      </c>
      <c r="G88" s="11" t="s">
        <v>1486</v>
      </c>
      <c r="H88" s="11" t="s">
        <v>1495</v>
      </c>
      <c r="I88" s="11"/>
      <c r="J88" s="70" t="s">
        <v>1207</v>
      </c>
      <c r="K88" s="32"/>
      <c r="M88" s="29" t="s">
        <v>1208</v>
      </c>
      <c r="N88" s="32">
        <v>0</v>
      </c>
      <c r="O88" s="27"/>
    </row>
    <row r="89" spans="1:15">
      <c r="A89" s="18" t="s">
        <v>850</v>
      </c>
      <c r="B89" s="20">
        <f>VLOOKUP(C89,tblClass!$B:$C,2,FALSE)</f>
        <v>53</v>
      </c>
      <c r="C89" s="18" t="s">
        <v>84</v>
      </c>
      <c r="D89" s="18"/>
      <c r="E89" s="11" t="s">
        <v>1142</v>
      </c>
      <c r="F89" s="11" t="str">
        <f t="shared" si="1"/>
        <v>_vessel</v>
      </c>
      <c r="G89" s="11" t="s">
        <v>1486</v>
      </c>
      <c r="H89" s="11" t="s">
        <v>1495</v>
      </c>
      <c r="I89" s="11"/>
      <c r="J89" s="18" t="s">
        <v>442</v>
      </c>
      <c r="K89" s="18"/>
      <c r="M89" s="19" t="s">
        <v>1140</v>
      </c>
    </row>
    <row r="90" spans="1:15" ht="30">
      <c r="A90" s="18" t="s">
        <v>850</v>
      </c>
      <c r="B90" s="20">
        <f>VLOOKUP(C90,tblClass!$B:$C,2,FALSE)</f>
        <v>53</v>
      </c>
      <c r="C90" s="11" t="s">
        <v>84</v>
      </c>
      <c r="D90" s="11"/>
      <c r="E90" s="11" t="s">
        <v>1143</v>
      </c>
      <c r="F90" s="11" t="str">
        <f t="shared" si="1"/>
        <v>_batchno</v>
      </c>
      <c r="G90" s="11" t="s">
        <v>1486</v>
      </c>
      <c r="H90" s="11" t="s">
        <v>1495</v>
      </c>
      <c r="I90" s="11"/>
      <c r="J90" s="11" t="s">
        <v>444</v>
      </c>
      <c r="K90" s="11"/>
      <c r="M90" s="19" t="s">
        <v>445</v>
      </c>
    </row>
    <row r="91" spans="1:15">
      <c r="A91" s="18" t="s">
        <v>850</v>
      </c>
      <c r="B91" s="20">
        <f>VLOOKUP(C91,tblClass!$B:$C,2,FALSE)</f>
        <v>53</v>
      </c>
      <c r="C91" s="11" t="s">
        <v>84</v>
      </c>
      <c r="D91" s="11"/>
      <c r="E91" s="11" t="s">
        <v>1017</v>
      </c>
      <c r="F91" s="11" t="str">
        <f t="shared" si="1"/>
        <v>_mass_throttle</v>
      </c>
      <c r="G91" s="11" t="s">
        <v>1485</v>
      </c>
      <c r="H91" s="11" t="s">
        <v>1495</v>
      </c>
      <c r="I91" s="11"/>
      <c r="J91" s="19" t="s">
        <v>1018</v>
      </c>
      <c r="K91" s="39" t="s">
        <v>330</v>
      </c>
      <c r="L91" s="21">
        <v>0</v>
      </c>
      <c r="M91" s="21">
        <v>15000</v>
      </c>
      <c r="N91" s="11">
        <v>0</v>
      </c>
    </row>
    <row r="92" spans="1:15">
      <c r="A92" s="18" t="s">
        <v>850</v>
      </c>
      <c r="B92" s="20">
        <f>VLOOKUP(C92,tblClass!$B:$C,2,FALSE)</f>
        <v>54</v>
      </c>
      <c r="C92" s="18" t="s">
        <v>81</v>
      </c>
      <c r="D92" s="18"/>
      <c r="E92" s="11" t="s">
        <v>81</v>
      </c>
      <c r="F92" s="11" t="str">
        <f t="shared" si="1"/>
        <v>_sy</v>
      </c>
      <c r="G92" s="11" t="s">
        <v>1486</v>
      </c>
      <c r="H92" s="11" t="s">
        <v>1495</v>
      </c>
      <c r="I92" s="11"/>
      <c r="J92" s="11" t="s">
        <v>446</v>
      </c>
      <c r="K92" s="11"/>
      <c r="M92" s="19" t="s">
        <v>1271</v>
      </c>
    </row>
    <row r="93" spans="1:15">
      <c r="A93" s="18" t="s">
        <v>850</v>
      </c>
      <c r="B93" s="20">
        <f>VLOOKUP(C93,tblClass!$B:$C,2,FALSE)</f>
        <v>54</v>
      </c>
      <c r="C93" s="18" t="s">
        <v>81</v>
      </c>
      <c r="D93" s="18"/>
      <c r="E93" s="11" t="s">
        <v>1144</v>
      </c>
      <c r="F93" s="11" t="str">
        <f t="shared" si="1"/>
        <v>_fill_line</v>
      </c>
      <c r="G93" s="11" t="s">
        <v>1486</v>
      </c>
      <c r="H93" s="11" t="s">
        <v>1495</v>
      </c>
      <c r="I93" s="11"/>
      <c r="J93" s="11" t="s">
        <v>447</v>
      </c>
      <c r="K93" s="11"/>
      <c r="M93" s="11" t="s">
        <v>1141</v>
      </c>
    </row>
    <row r="94" spans="1:15" ht="30">
      <c r="A94" s="18" t="s">
        <v>850</v>
      </c>
      <c r="B94" s="20">
        <f>VLOOKUP(C94,tblClass!$B:$C,2,FALSE)</f>
        <v>54</v>
      </c>
      <c r="C94" s="18" t="s">
        <v>81</v>
      </c>
      <c r="D94" s="18"/>
      <c r="E94" s="11" t="s">
        <v>1143</v>
      </c>
      <c r="F94" s="11" t="str">
        <f t="shared" si="1"/>
        <v>_batchno</v>
      </c>
      <c r="G94" s="11" t="s">
        <v>1486</v>
      </c>
      <c r="H94" s="11" t="s">
        <v>1495</v>
      </c>
      <c r="I94" s="11"/>
      <c r="J94" s="11" t="s">
        <v>443</v>
      </c>
      <c r="K94" s="11"/>
      <c r="M94" s="19" t="s">
        <v>445</v>
      </c>
    </row>
  </sheetData>
  <pageMargins left="0.70866141732283472" right="0.70866141732283472" top="0.74803149606299213" bottom="0.74803149606299213" header="0.31496062992125984" footer="0.31496062992125984"/>
  <pageSetup paperSize="8" scale="75"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7"/>
  <sheetViews>
    <sheetView workbookViewId="0">
      <selection activeCell="L15" sqref="L15"/>
    </sheetView>
  </sheetViews>
  <sheetFormatPr defaultRowHeight="15"/>
  <cols>
    <col min="1" max="1" width="6" bestFit="1" customWidth="1"/>
    <col min="2" max="2" width="10.28515625" style="26" bestFit="1" customWidth="1"/>
    <col min="3" max="3" width="7.5703125" bestFit="1" customWidth="1"/>
    <col min="4" max="4" width="5.42578125" bestFit="1" customWidth="1"/>
  </cols>
  <sheetData>
    <row r="1" spans="1:4" s="61" customFormat="1">
      <c r="A1" s="61" t="s">
        <v>1307</v>
      </c>
      <c r="B1" s="61" t="s">
        <v>279</v>
      </c>
      <c r="C1" s="121" t="s">
        <v>281</v>
      </c>
      <c r="D1" s="61" t="s">
        <v>280</v>
      </c>
    </row>
    <row r="2" spans="1:4">
      <c r="A2" s="68" t="s">
        <v>1574</v>
      </c>
      <c r="B2" s="68" t="s">
        <v>1477</v>
      </c>
      <c r="C2">
        <v>15000</v>
      </c>
      <c r="D2" t="s">
        <v>330</v>
      </c>
    </row>
    <row r="3" spans="1:4">
      <c r="A3" s="68" t="s">
        <v>1575</v>
      </c>
      <c r="B3" s="68" t="s">
        <v>1477</v>
      </c>
      <c r="C3" s="26">
        <v>15000</v>
      </c>
      <c r="D3" s="26" t="s">
        <v>330</v>
      </c>
    </row>
    <row r="4" spans="1:4">
      <c r="A4" s="68" t="s">
        <v>1576</v>
      </c>
      <c r="B4" s="68" t="s">
        <v>1477</v>
      </c>
      <c r="C4" s="26">
        <v>15000</v>
      </c>
      <c r="D4" s="26" t="s">
        <v>330</v>
      </c>
    </row>
    <row r="5" spans="1:4" s="26" customFormat="1">
      <c r="A5" s="68" t="s">
        <v>1577</v>
      </c>
      <c r="B5" s="68" t="s">
        <v>1477</v>
      </c>
      <c r="C5" s="26">
        <v>15000</v>
      </c>
      <c r="D5" s="26" t="s">
        <v>330</v>
      </c>
    </row>
    <row r="6" spans="1:4">
      <c r="A6" s="68" t="s">
        <v>1574</v>
      </c>
      <c r="B6" s="68" t="s">
        <v>1478</v>
      </c>
      <c r="C6">
        <v>250</v>
      </c>
      <c r="D6" t="s">
        <v>326</v>
      </c>
    </row>
    <row r="7" spans="1:4">
      <c r="A7" s="68" t="s">
        <v>1575</v>
      </c>
      <c r="B7" s="68" t="s">
        <v>1478</v>
      </c>
      <c r="C7" s="26">
        <v>250</v>
      </c>
      <c r="D7" t="s">
        <v>326</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F16" sqref="F16"/>
    </sheetView>
  </sheetViews>
  <sheetFormatPr defaultColWidth="9.140625" defaultRowHeight="15"/>
  <cols>
    <col min="1" max="1" width="5.7109375" style="43" bestFit="1" customWidth="1"/>
    <col min="2" max="2" width="5.85546875" style="43" bestFit="1" customWidth="1"/>
    <col min="3" max="3" width="10.28515625" style="43" bestFit="1" customWidth="1"/>
    <col min="4" max="4" width="9.28515625" style="43" bestFit="1" customWidth="1"/>
    <col min="5" max="5" width="14.5703125" style="43" bestFit="1" customWidth="1"/>
    <col min="6" max="16384" width="9.140625" style="43"/>
  </cols>
  <sheetData>
    <row r="1" spans="1:5" s="62" customFormat="1">
      <c r="A1" s="62" t="s">
        <v>846</v>
      </c>
      <c r="B1" s="62" t="s">
        <v>79</v>
      </c>
      <c r="C1" s="62" t="s">
        <v>279</v>
      </c>
      <c r="D1" s="62" t="s">
        <v>2291</v>
      </c>
      <c r="E1" s="62" t="s">
        <v>2391</v>
      </c>
    </row>
    <row r="2" spans="1:5">
      <c r="A2" s="43" t="s">
        <v>20</v>
      </c>
      <c r="B2" s="43" t="s">
        <v>113</v>
      </c>
      <c r="C2" s="43" t="s">
        <v>1175</v>
      </c>
      <c r="D2" s="43" t="s">
        <v>2293</v>
      </c>
      <c r="E2" s="43" t="s">
        <v>2392</v>
      </c>
    </row>
    <row r="3" spans="1:5">
      <c r="A3" s="43" t="s">
        <v>20</v>
      </c>
      <c r="B3" s="43" t="s">
        <v>113</v>
      </c>
      <c r="C3" s="43" t="s">
        <v>1175</v>
      </c>
      <c r="D3" s="43" t="s">
        <v>2293</v>
      </c>
      <c r="E3" s="43" t="s">
        <v>2393</v>
      </c>
    </row>
    <row r="4" spans="1:5">
      <c r="A4" s="43" t="s">
        <v>20</v>
      </c>
      <c r="B4" s="43" t="s">
        <v>113</v>
      </c>
      <c r="C4" s="43" t="s">
        <v>1175</v>
      </c>
      <c r="D4" s="43" t="s">
        <v>2293</v>
      </c>
      <c r="E4" s="43" t="s">
        <v>2394</v>
      </c>
    </row>
    <row r="5" spans="1:5">
      <c r="A5" s="43" t="s">
        <v>20</v>
      </c>
      <c r="B5" s="43" t="s">
        <v>113</v>
      </c>
      <c r="C5" s="43" t="s">
        <v>1175</v>
      </c>
      <c r="D5" s="43" t="s">
        <v>2293</v>
      </c>
      <c r="E5" s="43" t="s">
        <v>477</v>
      </c>
    </row>
    <row r="6" spans="1:5">
      <c r="A6" s="43" t="s">
        <v>20</v>
      </c>
      <c r="B6" s="43" t="s">
        <v>113</v>
      </c>
      <c r="C6" s="43" t="s">
        <v>1175</v>
      </c>
      <c r="D6" s="43" t="s">
        <v>2293</v>
      </c>
      <c r="E6" s="43" t="s">
        <v>459</v>
      </c>
    </row>
    <row r="7" spans="1:5">
      <c r="A7" s="43" t="s">
        <v>20</v>
      </c>
      <c r="B7" s="43" t="s">
        <v>112</v>
      </c>
      <c r="C7" s="43" t="s">
        <v>1175</v>
      </c>
      <c r="D7" s="43" t="s">
        <v>2292</v>
      </c>
      <c r="E7" s="43" t="s">
        <v>1351</v>
      </c>
    </row>
    <row r="8" spans="1:5">
      <c r="A8" s="43" t="s">
        <v>20</v>
      </c>
      <c r="B8" s="43" t="s">
        <v>112</v>
      </c>
      <c r="C8" s="43" t="s">
        <v>1175</v>
      </c>
      <c r="D8" s="43" t="s">
        <v>2292</v>
      </c>
      <c r="E8" s="43" t="s">
        <v>1352</v>
      </c>
    </row>
    <row r="9" spans="1:5">
      <c r="A9" s="43" t="s">
        <v>20</v>
      </c>
      <c r="B9" s="43" t="s">
        <v>112</v>
      </c>
      <c r="C9" s="43" t="s">
        <v>1175</v>
      </c>
      <c r="D9" s="43" t="s">
        <v>2292</v>
      </c>
      <c r="E9" s="43" t="s">
        <v>2448</v>
      </c>
    </row>
    <row r="10" spans="1:5">
      <c r="A10" s="43" t="s">
        <v>20</v>
      </c>
      <c r="B10" s="43" t="s">
        <v>112</v>
      </c>
      <c r="C10" s="43" t="s">
        <v>1175</v>
      </c>
      <c r="D10" s="43" t="s">
        <v>2292</v>
      </c>
      <c r="E10" s="43" t="s">
        <v>2449</v>
      </c>
    </row>
    <row r="11" spans="1:5">
      <c r="A11" s="43" t="s">
        <v>20</v>
      </c>
      <c r="B11" s="43" t="s">
        <v>111</v>
      </c>
      <c r="C11" s="43" t="s">
        <v>1175</v>
      </c>
      <c r="D11" s="43" t="s">
        <v>2292</v>
      </c>
      <c r="E11" s="43" t="s">
        <v>1351</v>
      </c>
    </row>
    <row r="12" spans="1:5">
      <c r="A12" s="43" t="s">
        <v>20</v>
      </c>
      <c r="B12" s="43" t="s">
        <v>111</v>
      </c>
      <c r="C12" s="43" t="s">
        <v>1175</v>
      </c>
      <c r="D12" s="43" t="s">
        <v>2292</v>
      </c>
      <c r="E12" s="43" t="s">
        <v>1352</v>
      </c>
    </row>
    <row r="13" spans="1:5">
      <c r="A13" s="43" t="s">
        <v>20</v>
      </c>
      <c r="B13" s="43" t="s">
        <v>111</v>
      </c>
      <c r="C13" s="43" t="s">
        <v>1175</v>
      </c>
      <c r="D13" s="43" t="s">
        <v>2292</v>
      </c>
      <c r="E13" s="43" t="s">
        <v>2448</v>
      </c>
    </row>
    <row r="14" spans="1:5">
      <c r="A14" s="43" t="s">
        <v>20</v>
      </c>
      <c r="B14" s="43" t="s">
        <v>111</v>
      </c>
      <c r="C14" s="43" t="s">
        <v>1175</v>
      </c>
      <c r="D14" s="43" t="s">
        <v>2292</v>
      </c>
      <c r="E14" s="43" t="s">
        <v>2449</v>
      </c>
    </row>
    <row r="15" spans="1:5">
      <c r="A15" s="43" t="s">
        <v>20</v>
      </c>
      <c r="B15" s="43" t="s">
        <v>103</v>
      </c>
      <c r="C15" s="43" t="s">
        <v>84</v>
      </c>
      <c r="D15" s="43" t="s">
        <v>84</v>
      </c>
      <c r="E15" s="43" t="s">
        <v>3</v>
      </c>
    </row>
    <row r="16" spans="1:5">
      <c r="A16" s="43" t="s">
        <v>20</v>
      </c>
      <c r="B16" s="43" t="s">
        <v>103</v>
      </c>
      <c r="C16" s="43" t="s">
        <v>84</v>
      </c>
      <c r="D16" s="43" t="s">
        <v>84</v>
      </c>
      <c r="E16" s="43" t="s">
        <v>9</v>
      </c>
    </row>
    <row r="17" spans="1:5">
      <c r="A17" s="43" t="s">
        <v>20</v>
      </c>
      <c r="B17" s="43" t="s">
        <v>103</v>
      </c>
      <c r="C17" s="43" t="s">
        <v>2556</v>
      </c>
      <c r="D17" s="43" t="s">
        <v>2556</v>
      </c>
      <c r="E17" s="43" t="s">
        <v>2562</v>
      </c>
    </row>
    <row r="18" spans="1:5">
      <c r="A18" s="43" t="s">
        <v>20</v>
      </c>
      <c r="B18" s="43" t="s">
        <v>103</v>
      </c>
      <c r="C18" s="43" t="s">
        <v>2556</v>
      </c>
      <c r="D18" s="43" t="s">
        <v>2556</v>
      </c>
      <c r="E18" s="43" t="s">
        <v>2564</v>
      </c>
    </row>
    <row r="19" spans="1:5">
      <c r="A19" s="43" t="s">
        <v>850</v>
      </c>
      <c r="B19" s="43" t="s">
        <v>84</v>
      </c>
      <c r="C19" s="43" t="s">
        <v>84</v>
      </c>
      <c r="D19" s="43" t="s">
        <v>84</v>
      </c>
      <c r="E19" s="43" t="s">
        <v>3</v>
      </c>
    </row>
    <row r="20" spans="1:5">
      <c r="A20" s="43" t="s">
        <v>850</v>
      </c>
      <c r="B20" s="43" t="s">
        <v>84</v>
      </c>
      <c r="C20" s="43" t="s">
        <v>84</v>
      </c>
      <c r="D20" s="43" t="s">
        <v>84</v>
      </c>
      <c r="E20" s="43" t="s">
        <v>9</v>
      </c>
    </row>
    <row r="21" spans="1:5">
      <c r="A21" s="43" t="s">
        <v>850</v>
      </c>
      <c r="B21" s="43" t="s">
        <v>81</v>
      </c>
      <c r="C21" s="43" t="s">
        <v>81</v>
      </c>
      <c r="D21" s="43" t="s">
        <v>81</v>
      </c>
      <c r="E21" s="43" t="s">
        <v>5</v>
      </c>
    </row>
    <row r="22" spans="1:5">
      <c r="A22" s="43" t="s">
        <v>850</v>
      </c>
      <c r="B22" s="43" t="s">
        <v>81</v>
      </c>
      <c r="C22" s="43" t="s">
        <v>81</v>
      </c>
      <c r="D22" s="43" t="s">
        <v>81</v>
      </c>
      <c r="E22" s="43" t="s">
        <v>7</v>
      </c>
    </row>
    <row r="23" spans="1:5">
      <c r="A23" s="43" t="s">
        <v>850</v>
      </c>
      <c r="B23" s="43" t="s">
        <v>2556</v>
      </c>
      <c r="C23" s="43" t="s">
        <v>2556</v>
      </c>
      <c r="D23" s="43" t="s">
        <v>2556</v>
      </c>
      <c r="E23" s="43" t="s">
        <v>2562</v>
      </c>
    </row>
    <row r="24" spans="1:5">
      <c r="A24" s="43" t="s">
        <v>850</v>
      </c>
      <c r="B24" s="43" t="s">
        <v>2556</v>
      </c>
      <c r="C24" s="43" t="s">
        <v>2556</v>
      </c>
      <c r="D24" s="43" t="s">
        <v>2556</v>
      </c>
      <c r="E24" s="43" t="s">
        <v>2564</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5"/>
  <sheetViews>
    <sheetView zoomScaleNormal="100" workbookViewId="0">
      <pane ySplit="1" topLeftCell="A37" activePane="bottomLeft" state="frozen"/>
      <selection pane="bottomLeft" activeCell="B52" sqref="B52"/>
    </sheetView>
  </sheetViews>
  <sheetFormatPr defaultColWidth="9.140625" defaultRowHeight="15"/>
  <cols>
    <col min="1" max="1" width="5.7109375" style="59" bestFit="1" customWidth="1"/>
    <col min="2" max="2" width="7.85546875" style="59" bestFit="1" customWidth="1"/>
    <col min="3" max="3" width="7.28515625" style="59" bestFit="1" customWidth="1"/>
    <col min="4" max="4" width="18.42578125" style="59" bestFit="1" customWidth="1"/>
    <col min="5" max="5" width="18.5703125" style="59" bestFit="1" customWidth="1"/>
    <col min="6" max="6" width="18.5703125" style="59" customWidth="1"/>
    <col min="7" max="7" width="14.140625" style="59" bestFit="1" customWidth="1"/>
    <col min="8" max="8" width="11.5703125" style="59" bestFit="1" customWidth="1"/>
    <col min="9" max="9" width="61.28515625" style="45" bestFit="1" customWidth="1"/>
    <col min="10" max="10" width="7.140625" style="59" bestFit="1" customWidth="1"/>
    <col min="11" max="11" width="15" style="59" bestFit="1" customWidth="1"/>
    <col min="12" max="16384" width="9.140625" style="59"/>
  </cols>
  <sheetData>
    <row r="1" spans="1:11" s="58" customFormat="1">
      <c r="A1" s="58" t="s">
        <v>846</v>
      </c>
      <c r="B1" s="58" t="s">
        <v>79</v>
      </c>
      <c r="C1" s="58" t="s">
        <v>2</v>
      </c>
      <c r="D1" s="72" t="s">
        <v>1350</v>
      </c>
      <c r="E1" s="72" t="s">
        <v>1022</v>
      </c>
      <c r="F1" s="58" t="s">
        <v>2389</v>
      </c>
      <c r="G1" s="72" t="s">
        <v>1447</v>
      </c>
      <c r="H1" s="72" t="s">
        <v>1023</v>
      </c>
      <c r="I1" s="72" t="s">
        <v>1448</v>
      </c>
      <c r="J1" s="58" t="s">
        <v>2490</v>
      </c>
      <c r="K1" s="58" t="s">
        <v>1590</v>
      </c>
    </row>
    <row r="2" spans="1:11" s="26" customFormat="1">
      <c r="A2" s="26" t="s">
        <v>847</v>
      </c>
      <c r="B2" s="26" t="s">
        <v>179</v>
      </c>
      <c r="C2" s="20">
        <f>VLOOKUP(B2,tblClass!$B:$C,2,FALSE)</f>
        <v>15</v>
      </c>
      <c r="D2" s="26" t="s">
        <v>141</v>
      </c>
      <c r="E2" s="123" t="s">
        <v>1732</v>
      </c>
      <c r="F2" s="45" t="str">
        <f t="shared" ref="F2:F65" si="0">IF(E2="","","_"&amp;LOWER(E2))</f>
        <v>_di_di</v>
      </c>
      <c r="G2" s="26" t="s">
        <v>141</v>
      </c>
      <c r="H2" s="68">
        <f>IF(G2="",0,VLOOKUP(G2,tblClass!$B:$C,2,FALSE))</f>
        <v>1</v>
      </c>
      <c r="I2" s="26" t="s">
        <v>122</v>
      </c>
      <c r="J2" s="26" t="s">
        <v>870</v>
      </c>
      <c r="K2" s="26" t="str">
        <f t="shared" ref="K2:K33" si="1">B2&amp;"_"&amp;D2</f>
        <v>DI1_DI</v>
      </c>
    </row>
    <row r="3" spans="1:11" s="26" customFormat="1">
      <c r="A3" s="26" t="s">
        <v>847</v>
      </c>
      <c r="B3" s="26" t="s">
        <v>172</v>
      </c>
      <c r="C3" s="20">
        <f>VLOOKUP(B3,tblClass!$B:$C,2,FALSE)</f>
        <v>17</v>
      </c>
      <c r="D3" s="26" t="s">
        <v>140</v>
      </c>
      <c r="E3" s="123" t="s">
        <v>2220</v>
      </c>
      <c r="F3" s="45" t="str">
        <f t="shared" si="0"/>
        <v>_he_do</v>
      </c>
      <c r="G3" s="26" t="s">
        <v>140</v>
      </c>
      <c r="H3" s="68">
        <f>IF(G3="",0,VLOOKUP(G3,tblClass!$B:$C,2,FALSE))</f>
        <v>2</v>
      </c>
      <c r="I3" s="26" t="s">
        <v>115</v>
      </c>
      <c r="J3" s="26" t="s">
        <v>870</v>
      </c>
      <c r="K3" s="26" t="str">
        <f t="shared" si="1"/>
        <v>HE1_DO</v>
      </c>
    </row>
    <row r="4" spans="1:11" s="26" customFormat="1">
      <c r="A4" s="26" t="s">
        <v>847</v>
      </c>
      <c r="B4" s="26" t="s">
        <v>181</v>
      </c>
      <c r="C4" s="20">
        <f>VLOOKUP(B4,tblClass!$B:$C,2,FALSE)</f>
        <v>18</v>
      </c>
      <c r="D4" s="26" t="s">
        <v>226</v>
      </c>
      <c r="E4" s="123" t="s">
        <v>2221</v>
      </c>
      <c r="F4" s="45" t="str">
        <f t="shared" si="0"/>
        <v>_mi_pv</v>
      </c>
      <c r="G4" s="26" t="s">
        <v>786</v>
      </c>
      <c r="H4" s="68">
        <f>IF(G4="",0,VLOOKUP(G4,tblClass!$B:$C,2,FALSE))</f>
        <v>7</v>
      </c>
      <c r="I4" s="26" t="s">
        <v>132</v>
      </c>
      <c r="J4" s="26" t="s">
        <v>870</v>
      </c>
      <c r="K4" s="26" t="str">
        <f t="shared" si="1"/>
        <v>MI1_PV</v>
      </c>
    </row>
    <row r="5" spans="1:11" s="26" customFormat="1">
      <c r="A5" s="26" t="s">
        <v>847</v>
      </c>
      <c r="B5" s="26" t="s">
        <v>195</v>
      </c>
      <c r="C5" s="20">
        <f>VLOOKUP(B5,tblClass!$B:$C,2,FALSE)</f>
        <v>19</v>
      </c>
      <c r="D5" s="26" t="s">
        <v>125</v>
      </c>
      <c r="E5" s="123" t="s">
        <v>2222</v>
      </c>
      <c r="F5" s="45" t="str">
        <f t="shared" si="0"/>
        <v>_mod_ao</v>
      </c>
      <c r="G5" s="26" t="s">
        <v>138</v>
      </c>
      <c r="H5" s="68">
        <f>IF(G5="",0,VLOOKUP(G5,tblClass!$B:$C,2,FALSE))</f>
        <v>4</v>
      </c>
      <c r="I5" s="26" t="s">
        <v>124</v>
      </c>
      <c r="J5" s="26" t="s">
        <v>870</v>
      </c>
      <c r="K5" s="26" t="str">
        <f t="shared" si="1"/>
        <v>MOD1_MOD</v>
      </c>
    </row>
    <row r="6" spans="1:11" s="26" customFormat="1">
      <c r="A6" s="26" t="s">
        <v>847</v>
      </c>
      <c r="B6" s="26" t="s">
        <v>195</v>
      </c>
      <c r="C6" s="20">
        <f>VLOOKUP(B6,tblClass!$B:$C,2,FALSE)</f>
        <v>19</v>
      </c>
      <c r="D6" s="26" t="s">
        <v>140</v>
      </c>
      <c r="E6" s="123" t="s">
        <v>2223</v>
      </c>
      <c r="F6" s="45" t="str">
        <f t="shared" si="0"/>
        <v>_mod_do</v>
      </c>
      <c r="G6" s="26" t="s">
        <v>140</v>
      </c>
      <c r="H6" s="68">
        <f>IF(G6="",0,VLOOKUP(G6,tblClass!$B:$C,2,FALSE))</f>
        <v>2</v>
      </c>
      <c r="I6" s="26" t="s">
        <v>123</v>
      </c>
      <c r="J6" s="26" t="s">
        <v>870</v>
      </c>
      <c r="K6" s="26" t="str">
        <f t="shared" si="1"/>
        <v>MOD1_DO</v>
      </c>
    </row>
    <row r="7" spans="1:11" s="26" customFormat="1">
      <c r="A7" s="26" t="s">
        <v>847</v>
      </c>
      <c r="B7" s="26" t="s">
        <v>170</v>
      </c>
      <c r="C7" s="20">
        <f>VLOOKUP(B7,tblClass!$B:$C,2,FALSE)</f>
        <v>20</v>
      </c>
      <c r="D7" s="26" t="s">
        <v>225</v>
      </c>
      <c r="E7" s="123" t="s">
        <v>2224</v>
      </c>
      <c r="F7" s="45" t="str">
        <f t="shared" si="0"/>
        <v>_mot_cmnd</v>
      </c>
      <c r="G7" s="26" t="s">
        <v>140</v>
      </c>
      <c r="H7" s="68">
        <f>IF(G7="",0,VLOOKUP(G7,tblClass!$B:$C,2,FALSE))</f>
        <v>2</v>
      </c>
      <c r="I7" s="26" t="s">
        <v>114</v>
      </c>
      <c r="J7" s="26" t="s">
        <v>870</v>
      </c>
      <c r="K7" s="26" t="str">
        <f t="shared" si="1"/>
        <v>MOT1_CMND</v>
      </c>
    </row>
    <row r="8" spans="1:11" s="26" customFormat="1">
      <c r="A8" s="26" t="s">
        <v>847</v>
      </c>
      <c r="B8" s="26" t="s">
        <v>170</v>
      </c>
      <c r="C8" s="20">
        <f>VLOOKUP(B8,tblClass!$B:$C,2,FALSE)</f>
        <v>20</v>
      </c>
      <c r="D8" s="26" t="s">
        <v>237</v>
      </c>
      <c r="E8" s="123" t="s">
        <v>2225</v>
      </c>
      <c r="F8" s="45" t="str">
        <f t="shared" si="0"/>
        <v>_mot_fault</v>
      </c>
      <c r="G8" s="26" t="s">
        <v>141</v>
      </c>
      <c r="H8" s="68">
        <f>IF(G8="",0,VLOOKUP(G8,tblClass!$B:$C,2,FALSE))</f>
        <v>1</v>
      </c>
      <c r="I8" s="26" t="s">
        <v>1021</v>
      </c>
      <c r="J8" s="26" t="s">
        <v>870</v>
      </c>
      <c r="K8" s="26" t="str">
        <f t="shared" si="1"/>
        <v>MOT1_FAULT</v>
      </c>
    </row>
    <row r="9" spans="1:11" s="26" customFormat="1">
      <c r="A9" s="26" t="s">
        <v>847</v>
      </c>
      <c r="B9" s="26" t="s">
        <v>170</v>
      </c>
      <c r="C9" s="20">
        <f>VLOOKUP(B9,tblClass!$B:$C,2,FALSE)</f>
        <v>20</v>
      </c>
      <c r="D9" s="26" t="s">
        <v>1020</v>
      </c>
      <c r="E9" s="123" t="s">
        <v>2226</v>
      </c>
      <c r="F9" s="45" t="str">
        <f t="shared" si="0"/>
        <v>_mot_run</v>
      </c>
      <c r="G9" s="26" t="s">
        <v>141</v>
      </c>
      <c r="H9" s="68">
        <f>IF(G9="",0,VLOOKUP(G9,tblClass!$B:$C,2,FALSE))</f>
        <v>1</v>
      </c>
      <c r="I9" s="26" t="s">
        <v>1019</v>
      </c>
      <c r="J9" s="26" t="s">
        <v>870</v>
      </c>
      <c r="K9" s="26" t="str">
        <f t="shared" si="1"/>
        <v>MOT1_RUN</v>
      </c>
    </row>
    <row r="10" spans="1:11" s="26" customFormat="1">
      <c r="A10" s="26" t="s">
        <v>847</v>
      </c>
      <c r="B10" s="26" t="s">
        <v>198</v>
      </c>
      <c r="C10" s="20">
        <f>VLOOKUP(B10,tblClass!$B:$C,2,FALSE)</f>
        <v>23</v>
      </c>
      <c r="D10" s="26" t="s">
        <v>225</v>
      </c>
      <c r="E10" s="123" t="s">
        <v>2227</v>
      </c>
      <c r="F10" s="45" t="str">
        <f t="shared" si="0"/>
        <v>_pos_cmnd</v>
      </c>
      <c r="G10" s="26" t="s">
        <v>785</v>
      </c>
      <c r="H10" s="68">
        <f>IF(G10="",0,VLOOKUP(G10,tblClass!$B:$C,2,FALSE))</f>
        <v>6</v>
      </c>
      <c r="I10" s="26" t="s">
        <v>121</v>
      </c>
      <c r="J10" s="26" t="s">
        <v>870</v>
      </c>
      <c r="K10" s="26" t="str">
        <f t="shared" si="1"/>
        <v>POS1_CMND</v>
      </c>
    </row>
    <row r="11" spans="1:11" s="26" customFormat="1">
      <c r="A11" s="26" t="s">
        <v>847</v>
      </c>
      <c r="B11" s="26" t="s">
        <v>196</v>
      </c>
      <c r="C11" s="20">
        <f>VLOOKUP(B11,tblClass!$B:$C,2,FALSE)</f>
        <v>24</v>
      </c>
      <c r="D11" s="26" t="s">
        <v>225</v>
      </c>
      <c r="E11" s="123" t="s">
        <v>2227</v>
      </c>
      <c r="F11" s="45" t="str">
        <f t="shared" si="0"/>
        <v>_pos_cmnd</v>
      </c>
      <c r="G11" s="26" t="s">
        <v>785</v>
      </c>
      <c r="H11" s="68">
        <f>IF(G11="",0,VLOOKUP(G11,tblClass!$B:$C,2,FALSE))</f>
        <v>6</v>
      </c>
      <c r="I11" s="26" t="s">
        <v>121</v>
      </c>
      <c r="J11" s="26" t="s">
        <v>870</v>
      </c>
      <c r="K11" s="26" t="str">
        <f t="shared" si="1"/>
        <v>POS2_CMND</v>
      </c>
    </row>
    <row r="12" spans="1:11" s="26" customFormat="1">
      <c r="A12" s="26" t="s">
        <v>847</v>
      </c>
      <c r="B12" s="26" t="s">
        <v>196</v>
      </c>
      <c r="C12" s="20">
        <f>VLOOKUP(B12,tblClass!$B:$C,2,FALSE)</f>
        <v>24</v>
      </c>
      <c r="D12" s="26" t="s">
        <v>120</v>
      </c>
      <c r="E12" s="123" t="s">
        <v>2228</v>
      </c>
      <c r="F12" s="45" t="str">
        <f t="shared" si="0"/>
        <v>_pos_zsc</v>
      </c>
      <c r="G12" s="26" t="s">
        <v>141</v>
      </c>
      <c r="H12" s="68">
        <f>IF(G12="",0,VLOOKUP(G12,tblClass!$B:$C,2,FALSE))</f>
        <v>1</v>
      </c>
      <c r="I12" s="26" t="s">
        <v>119</v>
      </c>
      <c r="J12" s="26" t="s">
        <v>870</v>
      </c>
      <c r="K12" s="26" t="str">
        <f t="shared" si="1"/>
        <v>POS2_ZSC</v>
      </c>
    </row>
    <row r="13" spans="1:11" s="26" customFormat="1">
      <c r="A13" s="26" t="s">
        <v>847</v>
      </c>
      <c r="B13" s="26" t="s">
        <v>178</v>
      </c>
      <c r="C13" s="20">
        <f>VLOOKUP(B13,tblClass!$B:$C,2,FALSE)</f>
        <v>25</v>
      </c>
      <c r="D13" s="26" t="s">
        <v>225</v>
      </c>
      <c r="E13" s="123" t="s">
        <v>2227</v>
      </c>
      <c r="F13" s="45" t="str">
        <f t="shared" si="0"/>
        <v>_pos_cmnd</v>
      </c>
      <c r="G13" s="26" t="s">
        <v>785</v>
      </c>
      <c r="H13" s="68">
        <f>IF(G13="",0,VLOOKUP(G13,tblClass!$B:$C,2,FALSE))</f>
        <v>6</v>
      </c>
      <c r="I13" s="26" t="s">
        <v>121</v>
      </c>
      <c r="J13" s="26" t="s">
        <v>870</v>
      </c>
      <c r="K13" s="26" t="str">
        <f t="shared" si="1"/>
        <v>POS3_CMND</v>
      </c>
    </row>
    <row r="14" spans="1:11" s="26" customFormat="1">
      <c r="A14" s="26" t="s">
        <v>847</v>
      </c>
      <c r="B14" s="26" t="s">
        <v>178</v>
      </c>
      <c r="C14" s="20">
        <f>VLOOKUP(B14,tblClass!$B:$C,2,FALSE)</f>
        <v>25</v>
      </c>
      <c r="D14" s="26" t="s">
        <v>118</v>
      </c>
      <c r="E14" s="123" t="s">
        <v>2229</v>
      </c>
      <c r="F14" s="45" t="str">
        <f t="shared" si="0"/>
        <v>_pos_zso</v>
      </c>
      <c r="G14" s="26" t="s">
        <v>141</v>
      </c>
      <c r="H14" s="68">
        <f>IF(G14="",0,VLOOKUP(G14,tblClass!$B:$C,2,FALSE))</f>
        <v>1</v>
      </c>
      <c r="I14" s="26" t="s">
        <v>117</v>
      </c>
      <c r="J14" s="26" t="s">
        <v>870</v>
      </c>
      <c r="K14" s="26" t="str">
        <f t="shared" si="1"/>
        <v>POS3_ZSO</v>
      </c>
    </row>
    <row r="15" spans="1:11" s="26" customFormat="1">
      <c r="A15" s="26" t="s">
        <v>847</v>
      </c>
      <c r="B15" s="26" t="s">
        <v>177</v>
      </c>
      <c r="C15" s="20">
        <f>VLOOKUP(B15,tblClass!$B:$C,2,FALSE)</f>
        <v>26</v>
      </c>
      <c r="D15" s="26" t="s">
        <v>225</v>
      </c>
      <c r="E15" s="123" t="s">
        <v>2227</v>
      </c>
      <c r="F15" s="45" t="str">
        <f t="shared" si="0"/>
        <v>_pos_cmnd</v>
      </c>
      <c r="G15" s="26" t="s">
        <v>785</v>
      </c>
      <c r="H15" s="68">
        <f>IF(G15="",0,VLOOKUP(G15,tblClass!$B:$C,2,FALSE))</f>
        <v>6</v>
      </c>
      <c r="I15" s="26" t="s">
        <v>121</v>
      </c>
      <c r="J15" s="26" t="s">
        <v>870</v>
      </c>
      <c r="K15" s="26" t="str">
        <f t="shared" si="1"/>
        <v>POS4_CMND</v>
      </c>
    </row>
    <row r="16" spans="1:11" s="26" customFormat="1">
      <c r="A16" s="26" t="s">
        <v>847</v>
      </c>
      <c r="B16" s="26" t="s">
        <v>177</v>
      </c>
      <c r="C16" s="20">
        <f>VLOOKUP(B16,tblClass!$B:$C,2,FALSE)</f>
        <v>26</v>
      </c>
      <c r="D16" s="26" t="s">
        <v>120</v>
      </c>
      <c r="E16" s="123" t="s">
        <v>2228</v>
      </c>
      <c r="F16" s="45" t="str">
        <f t="shared" si="0"/>
        <v>_pos_zsc</v>
      </c>
      <c r="G16" s="26" t="s">
        <v>141</v>
      </c>
      <c r="H16" s="68">
        <f>IF(G16="",0,VLOOKUP(G16,tblClass!$B:$C,2,FALSE))</f>
        <v>1</v>
      </c>
      <c r="I16" s="26" t="s">
        <v>119</v>
      </c>
      <c r="J16" s="26" t="s">
        <v>870</v>
      </c>
      <c r="K16" s="26" t="str">
        <f t="shared" si="1"/>
        <v>POS4_ZSC</v>
      </c>
    </row>
    <row r="17" spans="1:11" s="26" customFormat="1">
      <c r="A17" s="26" t="s">
        <v>847</v>
      </c>
      <c r="B17" s="26" t="s">
        <v>177</v>
      </c>
      <c r="C17" s="20">
        <f>VLOOKUP(B17,tblClass!$B:$C,2,FALSE)</f>
        <v>26</v>
      </c>
      <c r="D17" s="26" t="s">
        <v>118</v>
      </c>
      <c r="E17" s="123" t="s">
        <v>2229</v>
      </c>
      <c r="F17" s="45" t="str">
        <f t="shared" si="0"/>
        <v>_pos_zso</v>
      </c>
      <c r="G17" s="26" t="s">
        <v>141</v>
      </c>
      <c r="H17" s="68">
        <f>IF(G17="",0,VLOOKUP(G17,tblClass!$B:$C,2,FALSE))</f>
        <v>1</v>
      </c>
      <c r="I17" s="26" t="s">
        <v>117</v>
      </c>
      <c r="J17" s="26" t="s">
        <v>870</v>
      </c>
      <c r="K17" s="26" t="str">
        <f t="shared" si="1"/>
        <v>POS4_ZSO</v>
      </c>
    </row>
    <row r="18" spans="1:11" s="26" customFormat="1">
      <c r="A18" s="26" t="s">
        <v>847</v>
      </c>
      <c r="B18" s="26" t="s">
        <v>191</v>
      </c>
      <c r="C18" s="20">
        <f>VLOOKUP(B18,tblClass!$B:$C,2,FALSE)</f>
        <v>27</v>
      </c>
      <c r="D18" s="26" t="s">
        <v>131</v>
      </c>
      <c r="E18" s="123" t="s">
        <v>2230</v>
      </c>
      <c r="F18" s="45" t="str">
        <f t="shared" si="0"/>
        <v>_sic_ai</v>
      </c>
      <c r="G18" s="26" t="s">
        <v>786</v>
      </c>
      <c r="H18" s="68">
        <f>IF(G18="",0,VLOOKUP(G18,tblClass!$B:$C,2,FALSE))</f>
        <v>7</v>
      </c>
      <c r="I18" s="26" t="s">
        <v>130</v>
      </c>
      <c r="J18" s="26" t="s">
        <v>870</v>
      </c>
      <c r="K18" s="26" t="str">
        <f t="shared" si="1"/>
        <v>SIC1_SPM</v>
      </c>
    </row>
    <row r="19" spans="1:11" s="26" customFormat="1">
      <c r="A19" s="26" t="s">
        <v>847</v>
      </c>
      <c r="B19" s="26" t="s">
        <v>191</v>
      </c>
      <c r="C19" s="20">
        <f>VLOOKUP(B19,tblClass!$B:$C,2,FALSE)</f>
        <v>27</v>
      </c>
      <c r="D19" s="26" t="s">
        <v>137</v>
      </c>
      <c r="E19" s="123" t="s">
        <v>2231</v>
      </c>
      <c r="F19" s="45" t="str">
        <f t="shared" si="0"/>
        <v>_sic_ao</v>
      </c>
      <c r="G19" s="26" t="s">
        <v>787</v>
      </c>
      <c r="H19" s="68">
        <f>IF(G19="",0,VLOOKUP(G19,tblClass!$B:$C,2,FALSE))</f>
        <v>8</v>
      </c>
      <c r="I19" s="26" t="s">
        <v>136</v>
      </c>
      <c r="J19" s="26" t="s">
        <v>870</v>
      </c>
      <c r="K19" s="26" t="str">
        <f t="shared" si="1"/>
        <v>SIC1_SPS</v>
      </c>
    </row>
    <row r="20" spans="1:11" s="26" customFormat="1">
      <c r="A20" s="26" t="s">
        <v>847</v>
      </c>
      <c r="B20" s="26" t="s">
        <v>191</v>
      </c>
      <c r="C20" s="20">
        <f>VLOOKUP(B20,tblClass!$B:$C,2,FALSE)</f>
        <v>27</v>
      </c>
      <c r="D20" s="26" t="s">
        <v>225</v>
      </c>
      <c r="E20" s="123" t="s">
        <v>2232</v>
      </c>
      <c r="F20" s="45" t="str">
        <f t="shared" si="0"/>
        <v>_sic_cmnd</v>
      </c>
      <c r="G20" s="26" t="s">
        <v>785</v>
      </c>
      <c r="H20" s="68">
        <f>IF(G20="",0,VLOOKUP(G20,tblClass!$B:$C,2,FALSE))</f>
        <v>6</v>
      </c>
      <c r="I20" s="26" t="s">
        <v>135</v>
      </c>
      <c r="J20" s="26" t="s">
        <v>870</v>
      </c>
      <c r="K20" s="26" t="str">
        <f t="shared" si="1"/>
        <v>SIC1_CMND</v>
      </c>
    </row>
    <row r="21" spans="1:11" s="26" customFormat="1">
      <c r="A21" s="26" t="s">
        <v>847</v>
      </c>
      <c r="B21" s="26" t="s">
        <v>191</v>
      </c>
      <c r="C21" s="20">
        <f>VLOOKUP(B21,tblClass!$B:$C,2,FALSE)</f>
        <v>27</v>
      </c>
      <c r="D21" s="26" t="s">
        <v>129</v>
      </c>
      <c r="E21" s="123" t="s">
        <v>2233</v>
      </c>
      <c r="F21" s="45" t="str">
        <f t="shared" si="0"/>
        <v>_sic_flt</v>
      </c>
      <c r="G21" s="26" t="s">
        <v>784</v>
      </c>
      <c r="H21" s="68">
        <f>IF(G21="",0,VLOOKUP(G21,tblClass!$B:$C,2,FALSE))</f>
        <v>5</v>
      </c>
      <c r="I21" s="26" t="s">
        <v>128</v>
      </c>
      <c r="J21" s="26" t="s">
        <v>870</v>
      </c>
      <c r="K21" s="26" t="str">
        <f t="shared" si="1"/>
        <v>SIC1_FLT</v>
      </c>
    </row>
    <row r="22" spans="1:11" s="26" customFormat="1">
      <c r="A22" s="26" t="s">
        <v>847</v>
      </c>
      <c r="B22" s="26" t="s">
        <v>191</v>
      </c>
      <c r="C22" s="20">
        <f>VLOOKUP(B22,tblClass!$B:$C,2,FALSE)</f>
        <v>27</v>
      </c>
      <c r="D22" s="26" t="s">
        <v>127</v>
      </c>
      <c r="E22" s="123" t="s">
        <v>2234</v>
      </c>
      <c r="F22" s="45" t="str">
        <f t="shared" si="0"/>
        <v>_sic_tah</v>
      </c>
      <c r="G22" s="26" t="s">
        <v>784</v>
      </c>
      <c r="H22" s="68">
        <f>IF(G22="",0,VLOOKUP(G22,tblClass!$B:$C,2,FALSE))</f>
        <v>5</v>
      </c>
      <c r="I22" s="26" t="s">
        <v>126</v>
      </c>
      <c r="J22" s="26" t="s">
        <v>870</v>
      </c>
      <c r="K22" s="26" t="str">
        <f t="shared" si="1"/>
        <v>SIC1_TAH</v>
      </c>
    </row>
    <row r="23" spans="1:11" s="26" customFormat="1">
      <c r="A23" s="26" t="s">
        <v>847</v>
      </c>
      <c r="B23" s="26" t="s">
        <v>191</v>
      </c>
      <c r="C23" s="20">
        <f>VLOOKUP(B23,tblClass!$B:$C,2,FALSE)</f>
        <v>27</v>
      </c>
      <c r="D23" s="26" t="s">
        <v>134</v>
      </c>
      <c r="E23" s="123" t="s">
        <v>2235</v>
      </c>
      <c r="F23" s="45" t="str">
        <f t="shared" si="0"/>
        <v>_sic_thr</v>
      </c>
      <c r="G23" s="26" t="s">
        <v>784</v>
      </c>
      <c r="H23" s="68">
        <f>IF(G23="",0,VLOOKUP(G23,tblClass!$B:$C,2,FALSE))</f>
        <v>5</v>
      </c>
      <c r="I23" s="26" t="s">
        <v>2567</v>
      </c>
      <c r="J23" s="26" t="s">
        <v>870</v>
      </c>
      <c r="K23" s="26" t="str">
        <f t="shared" si="1"/>
        <v>SIC1_THR</v>
      </c>
    </row>
    <row r="24" spans="1:11" s="26" customFormat="1">
      <c r="A24" s="26" t="s">
        <v>847</v>
      </c>
      <c r="B24" s="26" t="s">
        <v>188</v>
      </c>
      <c r="C24" s="20">
        <f>VLOOKUP(B24,tblClass!$B:$C,2,FALSE)</f>
        <v>29</v>
      </c>
      <c r="D24" s="26" t="s">
        <v>226</v>
      </c>
      <c r="E24" s="123" t="s">
        <v>2236</v>
      </c>
      <c r="F24" s="45" t="str">
        <f t="shared" si="0"/>
        <v>_ti_pv</v>
      </c>
      <c r="G24" s="26" t="s">
        <v>139</v>
      </c>
      <c r="H24" s="68">
        <f>IF(G24="",0,VLOOKUP(G24,tblClass!$B:$C,2,FALSE))</f>
        <v>3</v>
      </c>
      <c r="I24" s="26" t="s">
        <v>116</v>
      </c>
      <c r="J24" s="26" t="s">
        <v>870</v>
      </c>
      <c r="K24" s="26" t="str">
        <f t="shared" si="1"/>
        <v>TI1_PV</v>
      </c>
    </row>
    <row r="25" spans="1:11" s="26" customFormat="1">
      <c r="A25" s="26" t="s">
        <v>847</v>
      </c>
      <c r="B25" s="26" t="s">
        <v>175</v>
      </c>
      <c r="C25" s="20">
        <f>VLOOKUP(B25,tblClass!$B:$C,2,FALSE)</f>
        <v>30</v>
      </c>
      <c r="D25" s="26" t="s">
        <v>226</v>
      </c>
      <c r="E25" s="123" t="s">
        <v>2236</v>
      </c>
      <c r="F25" s="45" t="str">
        <f t="shared" si="0"/>
        <v>_ti_pv</v>
      </c>
      <c r="G25" s="26" t="s">
        <v>139</v>
      </c>
      <c r="H25" s="68">
        <f>IF(G25="",0,VLOOKUP(G25,tblClass!$B:$C,2,FALSE))</f>
        <v>3</v>
      </c>
      <c r="I25" s="26" t="s">
        <v>116</v>
      </c>
      <c r="J25" s="26" t="s">
        <v>870</v>
      </c>
      <c r="K25" s="26" t="str">
        <f t="shared" si="1"/>
        <v>TI2_PV</v>
      </c>
    </row>
    <row r="26" spans="1:11" s="26" customFormat="1">
      <c r="A26" s="26" t="s">
        <v>847</v>
      </c>
      <c r="B26" s="26" t="s">
        <v>186</v>
      </c>
      <c r="C26" s="20">
        <f>VLOOKUP(B26,tblClass!$B:$C,2,FALSE)</f>
        <v>31</v>
      </c>
      <c r="D26" s="26" t="s">
        <v>141</v>
      </c>
      <c r="E26" s="123" t="s">
        <v>2237</v>
      </c>
      <c r="F26" s="45" t="str">
        <f t="shared" si="0"/>
        <v>_zsc_di</v>
      </c>
      <c r="G26" s="26" t="s">
        <v>141</v>
      </c>
      <c r="H26" s="68">
        <f>IF(G26="",0,VLOOKUP(G26,tblClass!$B:$C,2,FALSE))</f>
        <v>1</v>
      </c>
      <c r="I26" s="26" t="s">
        <v>133</v>
      </c>
      <c r="J26" s="26" t="s">
        <v>870</v>
      </c>
      <c r="K26" s="26" t="str">
        <f t="shared" si="1"/>
        <v>ZSC1_DI</v>
      </c>
    </row>
    <row r="27" spans="1:11" s="26" customFormat="1">
      <c r="A27" s="26" t="s">
        <v>847</v>
      </c>
      <c r="B27" s="26" t="s">
        <v>184</v>
      </c>
      <c r="C27" s="20">
        <f>VLOOKUP(B27,tblClass!$B:$C,2,FALSE)</f>
        <v>32</v>
      </c>
      <c r="D27" s="26" t="s">
        <v>141</v>
      </c>
      <c r="E27" s="123" t="s">
        <v>2237</v>
      </c>
      <c r="F27" s="45" t="str">
        <f t="shared" si="0"/>
        <v>_zsc_di</v>
      </c>
      <c r="G27" s="26" t="s">
        <v>141</v>
      </c>
      <c r="H27" s="68">
        <f>IF(G27="",0,VLOOKUP(G27,tblClass!$B:$C,2,FALSE))</f>
        <v>1</v>
      </c>
      <c r="I27" s="26" t="s">
        <v>133</v>
      </c>
      <c r="J27" s="26" t="s">
        <v>870</v>
      </c>
      <c r="K27" s="26" t="str">
        <f t="shared" si="1"/>
        <v>ZSC2_DI</v>
      </c>
    </row>
    <row r="28" spans="1:11" s="73" customFormat="1">
      <c r="A28" s="73" t="s">
        <v>20</v>
      </c>
      <c r="B28" s="73" t="s">
        <v>109</v>
      </c>
      <c r="C28" s="73">
        <f>VLOOKUP(B28,tblClass!$B:$C,2,FALSE)</f>
        <v>33</v>
      </c>
      <c r="D28" s="59" t="s">
        <v>1024</v>
      </c>
      <c r="E28" s="123" t="s">
        <v>2238</v>
      </c>
      <c r="F28" s="45" t="str">
        <f t="shared" si="0"/>
        <v>_sic_agit</v>
      </c>
      <c r="G28" s="59" t="str">
        <f>VLOOKUP(D28,tblInstance!X:Y,2,FALSE)</f>
        <v>SIC1</v>
      </c>
      <c r="H28" s="68">
        <f>IF(G28="",0,VLOOKUP(G28,tblClass!$B:$C,2,FALSE))</f>
        <v>27</v>
      </c>
      <c r="I28" s="59" t="s">
        <v>1025</v>
      </c>
      <c r="J28" s="26" t="s">
        <v>870</v>
      </c>
      <c r="K28" s="26" t="str">
        <f t="shared" si="1"/>
        <v>EMA1_AGn101</v>
      </c>
    </row>
    <row r="29" spans="1:11" s="73" customFormat="1">
      <c r="A29" s="73" t="s">
        <v>20</v>
      </c>
      <c r="B29" s="73" t="s">
        <v>113</v>
      </c>
      <c r="C29" s="73">
        <f>VLOOKUP(B29,tblClass!$B:$C,2,FALSE)</f>
        <v>34</v>
      </c>
      <c r="D29" s="59" t="s">
        <v>1323</v>
      </c>
      <c r="E29" s="123" t="s">
        <v>2244</v>
      </c>
      <c r="F29" s="45" t="str">
        <f t="shared" si="0"/>
        <v>_pc_vessel</v>
      </c>
      <c r="G29" s="59" t="str">
        <f>VLOOKUP(D29,tblInstance!X:Y,2,FALSE)</f>
        <v>PC1</v>
      </c>
      <c r="H29" s="68">
        <f>IF(G29="",0,VLOOKUP(G29,tblClass!$B:$C,2,FALSE))</f>
        <v>22</v>
      </c>
      <c r="I29" s="59" t="s">
        <v>2443</v>
      </c>
      <c r="J29" s="26" t="s">
        <v>870</v>
      </c>
      <c r="K29" s="26" t="str">
        <f t="shared" si="1"/>
        <v>EMC1_PCn103</v>
      </c>
    </row>
    <row r="30" spans="1:11" s="73" customFormat="1">
      <c r="A30" s="73" t="s">
        <v>20</v>
      </c>
      <c r="B30" s="73" t="s">
        <v>113</v>
      </c>
      <c r="C30" s="73">
        <f>VLOOKUP(B30,tblClass!$B:$C,2,FALSE)</f>
        <v>34</v>
      </c>
      <c r="D30" s="59" t="s">
        <v>1322</v>
      </c>
      <c r="E30" s="123" t="s">
        <v>2245</v>
      </c>
      <c r="F30" s="45" t="str">
        <f t="shared" si="0"/>
        <v>_pi_vessel</v>
      </c>
      <c r="G30" s="59" t="str">
        <f>VLOOKUP(D30,tblInstance!X:Y,2,FALSE)</f>
        <v>PI1</v>
      </c>
      <c r="H30" s="68">
        <f>IF(G30="",0,VLOOKUP(G30,tblClass!$B:$C,2,FALSE))</f>
        <v>21</v>
      </c>
      <c r="I30" s="59" t="s">
        <v>1317</v>
      </c>
      <c r="J30" s="26" t="s">
        <v>870</v>
      </c>
      <c r="K30" s="26" t="str">
        <f t="shared" si="1"/>
        <v>EMC1_PIn103</v>
      </c>
    </row>
    <row r="31" spans="1:11" s="73" customFormat="1">
      <c r="A31" s="73" t="s">
        <v>20</v>
      </c>
      <c r="B31" s="73" t="s">
        <v>113</v>
      </c>
      <c r="C31" s="73">
        <f>VLOOKUP(B31,tblClass!$B:$C,2,FALSE)</f>
        <v>34</v>
      </c>
      <c r="D31" s="59" t="s">
        <v>1028</v>
      </c>
      <c r="E31" s="123" t="s">
        <v>2239</v>
      </c>
      <c r="F31" s="45" t="str">
        <f t="shared" si="0"/>
        <v>_pos_hpca</v>
      </c>
      <c r="G31" s="59" t="str">
        <f>VLOOKUP(D31,tblInstance!X:Y,2,FALSE)</f>
        <v>POS2</v>
      </c>
      <c r="H31" s="68">
        <f>IF(G31="",0,VLOOKUP(G31,tblClass!$B:$C,2,FALSE))</f>
        <v>24</v>
      </c>
      <c r="I31" s="59" t="s">
        <v>1334</v>
      </c>
      <c r="J31" s="26" t="s">
        <v>870</v>
      </c>
      <c r="K31" s="26" t="str">
        <f t="shared" si="1"/>
        <v>EMC1_DVn103</v>
      </c>
    </row>
    <row r="32" spans="1:11" s="73" customFormat="1">
      <c r="A32" s="73" t="s">
        <v>20</v>
      </c>
      <c r="B32" s="73" t="s">
        <v>113</v>
      </c>
      <c r="C32" s="73">
        <f>VLOOKUP(B32,tblClass!$B:$C,2,FALSE)</f>
        <v>34</v>
      </c>
      <c r="D32" s="59" t="s">
        <v>1029</v>
      </c>
      <c r="E32" s="123" t="s">
        <v>2240</v>
      </c>
      <c r="F32" s="45" t="str">
        <f t="shared" si="0"/>
        <v>_pos_lpca</v>
      </c>
      <c r="G32" s="59" t="str">
        <f>VLOOKUP(D32,tblInstance!X:Y,2,FALSE)</f>
        <v>POS2</v>
      </c>
      <c r="H32" s="68">
        <f>IF(G32="",0,VLOOKUP(G32,tblClass!$B:$C,2,FALSE))</f>
        <v>24</v>
      </c>
      <c r="I32" s="59" t="s">
        <v>1335</v>
      </c>
      <c r="J32" s="26" t="s">
        <v>870</v>
      </c>
      <c r="K32" s="26" t="str">
        <f t="shared" si="1"/>
        <v>EMC1_DVn105</v>
      </c>
    </row>
    <row r="33" spans="1:11" s="73" customFormat="1">
      <c r="A33" s="73" t="s">
        <v>20</v>
      </c>
      <c r="B33" s="73" t="s">
        <v>113</v>
      </c>
      <c r="C33" s="73">
        <f>VLOOKUP(B33,tblClass!$B:$C,2,FALSE)</f>
        <v>34</v>
      </c>
      <c r="D33" s="59" t="s">
        <v>1030</v>
      </c>
      <c r="E33" s="123" t="s">
        <v>2241</v>
      </c>
      <c r="F33" s="45" t="str">
        <f t="shared" si="0"/>
        <v>_pos_vacuum</v>
      </c>
      <c r="G33" s="59" t="str">
        <f>VLOOKUP(D33,tblInstance!X:Y,2,FALSE)</f>
        <v>POS2</v>
      </c>
      <c r="H33" s="68">
        <f>IF(G33="",0,VLOOKUP(G33,tblClass!$B:$C,2,FALSE))</f>
        <v>24</v>
      </c>
      <c r="I33" s="59" t="s">
        <v>1336</v>
      </c>
      <c r="J33" s="26" t="s">
        <v>870</v>
      </c>
      <c r="K33" s="26" t="str">
        <f t="shared" si="1"/>
        <v>EMC1_DVn107</v>
      </c>
    </row>
    <row r="34" spans="1:11" s="73" customFormat="1">
      <c r="A34" s="73" t="s">
        <v>20</v>
      </c>
      <c r="B34" s="73" t="s">
        <v>113</v>
      </c>
      <c r="C34" s="73">
        <f>VLOOKUP(B34,tblClass!$B:$C,2,FALSE)</f>
        <v>34</v>
      </c>
      <c r="D34" s="59" t="s">
        <v>1027</v>
      </c>
      <c r="E34" s="123" t="s">
        <v>2242</v>
      </c>
      <c r="F34" s="45" t="str">
        <f t="shared" si="0"/>
        <v>_pos_vent</v>
      </c>
      <c r="G34" s="59" t="str">
        <f>VLOOKUP(D34,tblInstance!X:Y,2,FALSE)</f>
        <v>POS2</v>
      </c>
      <c r="H34" s="68">
        <f>IF(G34="",0,VLOOKUP(G34,tblClass!$B:$C,2,FALSE))</f>
        <v>24</v>
      </c>
      <c r="I34" s="59" t="s">
        <v>1333</v>
      </c>
      <c r="J34" s="26" t="s">
        <v>870</v>
      </c>
      <c r="K34" s="26" t="str">
        <f t="shared" ref="K34:K65" si="2">B34&amp;"_"&amp;D34</f>
        <v>EMC1_DVn101</v>
      </c>
    </row>
    <row r="35" spans="1:11" s="73" customFormat="1">
      <c r="A35" s="73" t="s">
        <v>20</v>
      </c>
      <c r="B35" s="73" t="s">
        <v>113</v>
      </c>
      <c r="C35" s="73">
        <f>VLOOKUP(B35,tblClass!$B:$C,2,FALSE)</f>
        <v>34</v>
      </c>
      <c r="D35" s="59" t="s">
        <v>1026</v>
      </c>
      <c r="E35" s="123" t="s">
        <v>2243</v>
      </c>
      <c r="F35" s="45" t="str">
        <f t="shared" si="0"/>
        <v>_pos_ventdrain</v>
      </c>
      <c r="G35" s="59" t="str">
        <f>VLOOKUP(D35,tblInstance!X:Y,2,FALSE)</f>
        <v>POS4</v>
      </c>
      <c r="H35" s="68">
        <f>IF(G35="",0,VLOOKUP(G35,tblClass!$B:$C,2,FALSE))</f>
        <v>26</v>
      </c>
      <c r="I35" s="59" t="s">
        <v>1332</v>
      </c>
      <c r="J35" s="26" t="s">
        <v>870</v>
      </c>
      <c r="K35" s="26" t="str">
        <f t="shared" si="2"/>
        <v>EMC1_BAVn139</v>
      </c>
    </row>
    <row r="36" spans="1:11" s="73" customFormat="1">
      <c r="A36" s="73" t="s">
        <v>20</v>
      </c>
      <c r="B36" s="73" t="s">
        <v>112</v>
      </c>
      <c r="C36" s="73">
        <f>VLOOKUP(B36,tblClass!$B:$C,2,FALSE)</f>
        <v>35</v>
      </c>
      <c r="D36" s="59" t="s">
        <v>1035</v>
      </c>
      <c r="E36" s="123" t="s">
        <v>2249</v>
      </c>
      <c r="F36" s="45" t="str">
        <f t="shared" si="0"/>
        <v>_pos_pspw</v>
      </c>
      <c r="G36" s="59" t="str">
        <f>VLOOKUP(D36,tblInstance!X:Y,2,FALSE)</f>
        <v>POS2</v>
      </c>
      <c r="H36" s="68">
        <f>IF(G36="",0,VLOOKUP(G36,tblClass!$B:$C,2,FALSE))</f>
        <v>24</v>
      </c>
      <c r="I36" s="59" t="s">
        <v>1036</v>
      </c>
      <c r="J36" s="26" t="s">
        <v>870</v>
      </c>
      <c r="K36" s="26" t="str">
        <f t="shared" si="2"/>
        <v>EMC2_DVn115</v>
      </c>
    </row>
    <row r="37" spans="1:11" s="73" customFormat="1">
      <c r="A37" s="73" t="s">
        <v>20</v>
      </c>
      <c r="B37" s="73" t="s">
        <v>112</v>
      </c>
      <c r="C37" s="73">
        <f>VLOOKUP(B37,tblClass!$B:$C,2,FALSE)</f>
        <v>35</v>
      </c>
      <c r="D37" s="59" t="s">
        <v>1031</v>
      </c>
      <c r="E37" s="123" t="s">
        <v>2250</v>
      </c>
      <c r="F37" s="45" t="str">
        <f t="shared" si="0"/>
        <v>_pos_pswfi</v>
      </c>
      <c r="G37" s="59" t="str">
        <f>VLOOKUP(D37,tblInstance!X:Y,2,FALSE)</f>
        <v>POS2</v>
      </c>
      <c r="H37" s="68">
        <f>IF(G37="",0,VLOOKUP(G37,tblClass!$B:$C,2,FALSE))</f>
        <v>24</v>
      </c>
      <c r="I37" s="59" t="s">
        <v>1032</v>
      </c>
      <c r="J37" s="26" t="s">
        <v>870</v>
      </c>
      <c r="K37" s="26" t="str">
        <f t="shared" si="2"/>
        <v>EMC2_DVn109</v>
      </c>
    </row>
    <row r="38" spans="1:11" s="73" customFormat="1">
      <c r="A38" s="73" t="s">
        <v>20</v>
      </c>
      <c r="B38" s="73" t="s">
        <v>112</v>
      </c>
      <c r="C38" s="73">
        <f>VLOOKUP(B38,tblClass!$B:$C,2,FALSE)</f>
        <v>35</v>
      </c>
      <c r="D38" s="59" t="s">
        <v>1034</v>
      </c>
      <c r="E38" s="123" t="s">
        <v>2251</v>
      </c>
      <c r="F38" s="45" t="str">
        <f t="shared" si="0"/>
        <v>_pos_pw</v>
      </c>
      <c r="G38" s="59" t="str">
        <f>VLOOKUP(D38,tblInstance!X:Y,2,FALSE)</f>
        <v>POS4</v>
      </c>
      <c r="H38" s="68">
        <f>IF(G38="",0,VLOOKUP(G38,tblClass!$B:$C,2,FALSE))</f>
        <v>26</v>
      </c>
      <c r="I38" s="59" t="s">
        <v>451</v>
      </c>
      <c r="J38" s="26" t="s">
        <v>870</v>
      </c>
      <c r="K38" s="26" t="str">
        <f t="shared" si="2"/>
        <v>EMC2_DVn113</v>
      </c>
    </row>
    <row r="39" spans="1:11" s="73" customFormat="1">
      <c r="A39" s="73" t="s">
        <v>20</v>
      </c>
      <c r="B39" s="73" t="s">
        <v>112</v>
      </c>
      <c r="C39" s="73">
        <f>VLOOKUP(B39,tblClass!$B:$C,2,FALSE)</f>
        <v>35</v>
      </c>
      <c r="D39" s="59" t="s">
        <v>1033</v>
      </c>
      <c r="E39" s="123" t="s">
        <v>2252</v>
      </c>
      <c r="F39" s="45" t="str">
        <f t="shared" si="0"/>
        <v>_pos_wfi</v>
      </c>
      <c r="G39" s="59" t="str">
        <f>VLOOKUP(D39,tblInstance!X:Y,2,FALSE)</f>
        <v>POS4</v>
      </c>
      <c r="H39" s="68">
        <f>IF(G39="",0,VLOOKUP(G39,tblClass!$B:$C,2,FALSE))</f>
        <v>26</v>
      </c>
      <c r="I39" s="59" t="s">
        <v>450</v>
      </c>
      <c r="J39" s="26" t="s">
        <v>870</v>
      </c>
      <c r="K39" s="26" t="str">
        <f t="shared" si="2"/>
        <v>EMC2_DVn111</v>
      </c>
    </row>
    <row r="40" spans="1:11" s="73" customFormat="1">
      <c r="A40" s="73" t="s">
        <v>20</v>
      </c>
      <c r="B40" s="73" t="s">
        <v>112</v>
      </c>
      <c r="C40" s="73">
        <f>VLOOKUP(B40,tblClass!$B:$C,2,FALSE)</f>
        <v>35</v>
      </c>
      <c r="D40" s="59" t="s">
        <v>1041</v>
      </c>
      <c r="E40" s="123" t="s">
        <v>2246</v>
      </c>
      <c r="F40" s="45" t="str">
        <f t="shared" si="0"/>
        <v>_zsc_fpinlet</v>
      </c>
      <c r="G40" s="59" t="str">
        <f>VLOOKUP(D40,tblInstance!X:Y,2,FALSE)</f>
        <v>ZSC2</v>
      </c>
      <c r="H40" s="68">
        <f>IF(G40="",0,VLOOKUP(G40,tblClass!$B:$C,2,FALSE))</f>
        <v>32</v>
      </c>
      <c r="I40" s="59" t="s">
        <v>1042</v>
      </c>
      <c r="J40" s="26" t="s">
        <v>870</v>
      </c>
      <c r="K40" s="26" t="str">
        <f t="shared" si="2"/>
        <v>EMC2_ZSCn107</v>
      </c>
    </row>
    <row r="41" spans="1:11" s="73" customFormat="1">
      <c r="A41" s="73" t="s">
        <v>20</v>
      </c>
      <c r="B41" s="73" t="s">
        <v>112</v>
      </c>
      <c r="C41" s="73">
        <f>VLOOKUP(B41,tblClass!$B:$C,2,FALSE)</f>
        <v>35</v>
      </c>
      <c r="D41" s="59" t="s">
        <v>1039</v>
      </c>
      <c r="E41" s="123" t="s">
        <v>2247</v>
      </c>
      <c r="F41" s="45" t="str">
        <f t="shared" si="0"/>
        <v>_zsc_fppw</v>
      </c>
      <c r="G41" s="59" t="str">
        <f>VLOOKUP(D41,tblInstance!X:Y,2,FALSE)</f>
        <v>ZSC2</v>
      </c>
      <c r="H41" s="68">
        <f>IF(G41="",0,VLOOKUP(G41,tblClass!$B:$C,2,FALSE))</f>
        <v>32</v>
      </c>
      <c r="I41" s="59" t="s">
        <v>1040</v>
      </c>
      <c r="J41" s="26" t="s">
        <v>870</v>
      </c>
      <c r="K41" s="26" t="str">
        <f t="shared" si="2"/>
        <v>EMC2_ZSCn105</v>
      </c>
    </row>
    <row r="42" spans="1:11" s="73" customFormat="1">
      <c r="A42" s="73" t="s">
        <v>20</v>
      </c>
      <c r="B42" s="73" t="s">
        <v>112</v>
      </c>
      <c r="C42" s="73">
        <f>VLOOKUP(B42,tblClass!$B:$C,2,FALSE)</f>
        <v>35</v>
      </c>
      <c r="D42" s="59" t="s">
        <v>1037</v>
      </c>
      <c r="E42" s="123" t="s">
        <v>2248</v>
      </c>
      <c r="F42" s="45" t="str">
        <f t="shared" si="0"/>
        <v>_zsc_fpwfi</v>
      </c>
      <c r="G42" s="59" t="str">
        <f>VLOOKUP(D42,tblInstance!X:Y,2,FALSE)</f>
        <v>ZSC2</v>
      </c>
      <c r="H42" s="68">
        <f>IF(G42="",0,VLOOKUP(G42,tblClass!$B:$C,2,FALSE))</f>
        <v>32</v>
      </c>
      <c r="I42" s="59" t="s">
        <v>1038</v>
      </c>
      <c r="J42" s="26" t="s">
        <v>870</v>
      </c>
      <c r="K42" s="26" t="str">
        <f t="shared" si="2"/>
        <v>EMC2_ZSCn103</v>
      </c>
    </row>
    <row r="43" spans="1:11" s="73" customFormat="1">
      <c r="A43" s="73" t="s">
        <v>20</v>
      </c>
      <c r="B43" s="74" t="s">
        <v>111</v>
      </c>
      <c r="C43" s="73">
        <f>VLOOKUP(B43,tblClass!$B:$C,2,FALSE)</f>
        <v>36</v>
      </c>
      <c r="D43" s="59" t="s">
        <v>1035</v>
      </c>
      <c r="E43" s="123" t="s">
        <v>2249</v>
      </c>
      <c r="F43" s="45" t="str">
        <f t="shared" si="0"/>
        <v>_pos_pspw</v>
      </c>
      <c r="G43" s="59" t="str">
        <f>VLOOKUP(D43,tblInstance!X:Y,2,FALSE)</f>
        <v>POS2</v>
      </c>
      <c r="H43" s="68">
        <f>IF(G43="",0,VLOOKUP(G43,tblClass!$B:$C,2,FALSE))</f>
        <v>24</v>
      </c>
      <c r="I43" s="59" t="s">
        <v>1044</v>
      </c>
      <c r="J43" s="26" t="s">
        <v>870</v>
      </c>
      <c r="K43" s="26" t="str">
        <f t="shared" si="2"/>
        <v>EMC3_DVn115</v>
      </c>
    </row>
    <row r="44" spans="1:11" s="73" customFormat="1">
      <c r="A44" s="73" t="s">
        <v>20</v>
      </c>
      <c r="B44" s="74" t="s">
        <v>111</v>
      </c>
      <c r="C44" s="73">
        <f>VLOOKUP(B44,tblClass!$B:$C,2,FALSE)</f>
        <v>36</v>
      </c>
      <c r="D44" s="59" t="s">
        <v>1031</v>
      </c>
      <c r="E44" s="123" t="s">
        <v>2250</v>
      </c>
      <c r="F44" s="45" t="str">
        <f t="shared" si="0"/>
        <v>_pos_pswfi</v>
      </c>
      <c r="G44" s="59" t="str">
        <f>VLOOKUP(D44,tblInstance!X:Y,2,FALSE)</f>
        <v>POS2</v>
      </c>
      <c r="H44" s="68">
        <f>IF(G44="",0,VLOOKUP(G44,tblClass!$B:$C,2,FALSE))</f>
        <v>24</v>
      </c>
      <c r="I44" s="59" t="s">
        <v>1043</v>
      </c>
      <c r="J44" s="26" t="s">
        <v>870</v>
      </c>
      <c r="K44" s="26" t="str">
        <f t="shared" si="2"/>
        <v>EMC3_DVn109</v>
      </c>
    </row>
    <row r="45" spans="1:11" s="73" customFormat="1">
      <c r="A45" s="73" t="s">
        <v>20</v>
      </c>
      <c r="B45" s="74" t="s">
        <v>111</v>
      </c>
      <c r="C45" s="73">
        <f>VLOOKUP(B45,tblClass!$B:$C,2,FALSE)</f>
        <v>36</v>
      </c>
      <c r="D45" s="59" t="s">
        <v>1034</v>
      </c>
      <c r="E45" s="123" t="s">
        <v>2251</v>
      </c>
      <c r="F45" s="45" t="str">
        <f t="shared" si="0"/>
        <v>_pos_pw</v>
      </c>
      <c r="G45" s="59" t="str">
        <f>VLOOKUP(D45,tblInstance!X:Y,2,FALSE)</f>
        <v>POS4</v>
      </c>
      <c r="H45" s="68">
        <f>IF(G45="",0,VLOOKUP(G45,tblClass!$B:$C,2,FALSE))</f>
        <v>26</v>
      </c>
      <c r="I45" s="59" t="s">
        <v>457</v>
      </c>
      <c r="J45" s="26" t="s">
        <v>870</v>
      </c>
      <c r="K45" s="26" t="str">
        <f t="shared" si="2"/>
        <v>EMC3_DVn113</v>
      </c>
    </row>
    <row r="46" spans="1:11" s="73" customFormat="1">
      <c r="A46" s="73" t="s">
        <v>20</v>
      </c>
      <c r="B46" s="74" t="s">
        <v>111</v>
      </c>
      <c r="C46" s="73">
        <f>VLOOKUP(B46,tblClass!$B:$C,2,FALSE)</f>
        <v>36</v>
      </c>
      <c r="D46" s="59" t="s">
        <v>1033</v>
      </c>
      <c r="E46" s="123" t="s">
        <v>2252</v>
      </c>
      <c r="F46" s="45" t="str">
        <f t="shared" si="0"/>
        <v>_pos_wfi</v>
      </c>
      <c r="G46" s="59" t="str">
        <f>VLOOKUP(D46,tblInstance!X:Y,2,FALSE)</f>
        <v>POS4</v>
      </c>
      <c r="H46" s="68">
        <f>IF(G46="",0,VLOOKUP(G46,tblClass!$B:$C,2,FALSE))</f>
        <v>26</v>
      </c>
      <c r="I46" s="59" t="s">
        <v>456</v>
      </c>
      <c r="J46" s="26" t="s">
        <v>870</v>
      </c>
      <c r="K46" s="26" t="str">
        <f t="shared" si="2"/>
        <v>EMC3_DVn111</v>
      </c>
    </row>
    <row r="47" spans="1:11" s="73" customFormat="1">
      <c r="A47" s="73" t="s">
        <v>20</v>
      </c>
      <c r="B47" s="74" t="s">
        <v>111</v>
      </c>
      <c r="C47" s="73">
        <f>VLOOKUP(B47,tblClass!$B:$C,2,FALSE)</f>
        <v>36</v>
      </c>
      <c r="D47" s="59" t="s">
        <v>1041</v>
      </c>
      <c r="E47" s="123" t="s">
        <v>2246</v>
      </c>
      <c r="F47" s="45" t="str">
        <f t="shared" si="0"/>
        <v>_zsc_fpinlet</v>
      </c>
      <c r="G47" s="59" t="str">
        <f>VLOOKUP(D47,tblInstance!X:Y,2,FALSE)</f>
        <v>ZSC2</v>
      </c>
      <c r="H47" s="68">
        <f>IF(G47="",0,VLOOKUP(G47,tblClass!$B:$C,2,FALSE))</f>
        <v>32</v>
      </c>
      <c r="I47" s="59" t="s">
        <v>1047</v>
      </c>
      <c r="J47" s="26" t="s">
        <v>870</v>
      </c>
      <c r="K47" s="26" t="str">
        <f t="shared" si="2"/>
        <v>EMC3_ZSCn107</v>
      </c>
    </row>
    <row r="48" spans="1:11" s="73" customFormat="1">
      <c r="A48" s="73" t="s">
        <v>20</v>
      </c>
      <c r="B48" s="74" t="s">
        <v>111</v>
      </c>
      <c r="C48" s="73">
        <f>VLOOKUP(B48,tblClass!$B:$C,2,FALSE)</f>
        <v>36</v>
      </c>
      <c r="D48" s="59" t="s">
        <v>1039</v>
      </c>
      <c r="E48" s="123" t="s">
        <v>2247</v>
      </c>
      <c r="F48" s="45" t="str">
        <f t="shared" si="0"/>
        <v>_zsc_fppw</v>
      </c>
      <c r="G48" s="59" t="str">
        <f>VLOOKUP(D48,tblInstance!X:Y,2,FALSE)</f>
        <v>ZSC2</v>
      </c>
      <c r="H48" s="68">
        <f>IF(G48="",0,VLOOKUP(G48,tblClass!$B:$C,2,FALSE))</f>
        <v>32</v>
      </c>
      <c r="I48" s="59" t="s">
        <v>1046</v>
      </c>
      <c r="J48" s="26" t="s">
        <v>870</v>
      </c>
      <c r="K48" s="26" t="str">
        <f t="shared" si="2"/>
        <v>EMC3_ZSCn105</v>
      </c>
    </row>
    <row r="49" spans="1:11" s="73" customFormat="1">
      <c r="A49" s="73" t="s">
        <v>20</v>
      </c>
      <c r="B49" s="74" t="s">
        <v>111</v>
      </c>
      <c r="C49" s="73">
        <f>VLOOKUP(B49,tblClass!$B:$C,2,FALSE)</f>
        <v>36</v>
      </c>
      <c r="D49" s="59" t="s">
        <v>1037</v>
      </c>
      <c r="E49" s="123" t="s">
        <v>2248</v>
      </c>
      <c r="F49" s="45" t="str">
        <f t="shared" si="0"/>
        <v>_zsc_fpwfi</v>
      </c>
      <c r="G49" s="59" t="str">
        <f>VLOOKUP(D49,tblInstance!X:Y,2,FALSE)</f>
        <v>ZSC2</v>
      </c>
      <c r="H49" s="68">
        <f>IF(G49="",0,VLOOKUP(G49,tblClass!$B:$C,2,FALSE))</f>
        <v>32</v>
      </c>
      <c r="I49" s="59" t="s">
        <v>1045</v>
      </c>
      <c r="J49" s="26" t="s">
        <v>870</v>
      </c>
      <c r="K49" s="26" t="str">
        <f t="shared" si="2"/>
        <v>EMC3_ZSCn103</v>
      </c>
    </row>
    <row r="50" spans="1:11">
      <c r="A50" s="73" t="s">
        <v>20</v>
      </c>
      <c r="B50" s="59" t="s">
        <v>848</v>
      </c>
      <c r="C50" s="73">
        <f>VLOOKUP(B50,tblClass!$B:$C,2,FALSE)</f>
        <v>37</v>
      </c>
      <c r="D50" s="59" t="s">
        <v>1066</v>
      </c>
      <c r="E50" s="123" t="s">
        <v>2253</v>
      </c>
      <c r="F50" s="45" t="str">
        <f t="shared" si="0"/>
        <v>_mot_pump1</v>
      </c>
      <c r="G50" s="59" t="str">
        <f>VLOOKUP(D50,tblInstance!X:Y,2,FALSE)</f>
        <v>MOT1</v>
      </c>
      <c r="H50" s="68">
        <f>IF(G50="",0,VLOOKUP(G50,tblClass!$B:$C,2,FALSE))</f>
        <v>20</v>
      </c>
      <c r="I50" s="59" t="s">
        <v>1600</v>
      </c>
      <c r="J50" s="26" t="s">
        <v>870</v>
      </c>
      <c r="K50" s="26" t="str">
        <f t="shared" si="2"/>
        <v>EMC5_VPn000</v>
      </c>
    </row>
    <row r="51" spans="1:11">
      <c r="A51" s="73" t="s">
        <v>20</v>
      </c>
      <c r="B51" s="59" t="s">
        <v>848</v>
      </c>
      <c r="C51" s="73">
        <f>VLOOKUP(B51,tblClass!$B:$C,2,FALSE)</f>
        <v>37</v>
      </c>
      <c r="D51" s="59" t="s">
        <v>1599</v>
      </c>
      <c r="E51" s="123" t="s">
        <v>2254</v>
      </c>
      <c r="F51" s="45" t="str">
        <f t="shared" si="0"/>
        <v>_mot_pump2</v>
      </c>
      <c r="G51" s="59" t="str">
        <f>VLOOKUP(D51,tblInstance!X:Y,2,FALSE)</f>
        <v>MOT1</v>
      </c>
      <c r="H51" s="68">
        <f>IF(G51="",0,VLOOKUP(G51,tblClass!$B:$C,2,FALSE))</f>
        <v>20</v>
      </c>
      <c r="I51" s="59" t="s">
        <v>1601</v>
      </c>
      <c r="J51" s="26" t="s">
        <v>870</v>
      </c>
      <c r="K51" s="26" t="str">
        <f t="shared" si="2"/>
        <v>EMC5_VPn001</v>
      </c>
    </row>
    <row r="52" spans="1:11">
      <c r="A52" s="73" t="s">
        <v>20</v>
      </c>
      <c r="B52" s="59" t="s">
        <v>105</v>
      </c>
      <c r="C52" s="73">
        <f>VLOOKUP(B52,tblClass!$B:$C,2,FALSE)</f>
        <v>38</v>
      </c>
      <c r="D52" s="59" t="s">
        <v>1068</v>
      </c>
      <c r="E52" s="123" t="s">
        <v>2256</v>
      </c>
      <c r="F52" s="45" t="str">
        <f t="shared" si="0"/>
        <v>_he_filter</v>
      </c>
      <c r="G52" s="59" t="str">
        <f>VLOOKUP(D52,tblInstance!X:Y,2,FALSE)</f>
        <v>HE1</v>
      </c>
      <c r="H52" s="68">
        <f>IF(G52="",0,VLOOKUP(G52,tblClass!$B:$C,2,FALSE))</f>
        <v>17</v>
      </c>
      <c r="I52" s="59" t="s">
        <v>1072</v>
      </c>
      <c r="J52" s="26" t="s">
        <v>870</v>
      </c>
      <c r="K52" s="26" t="str">
        <f t="shared" si="2"/>
        <v>EMG1_HEn101</v>
      </c>
    </row>
    <row r="53" spans="1:11">
      <c r="A53" s="73" t="s">
        <v>20</v>
      </c>
      <c r="B53" s="59" t="s">
        <v>105</v>
      </c>
      <c r="C53" s="73">
        <f>VLOOKUP(B53,tblClass!$B:$C,2,FALSE)</f>
        <v>38</v>
      </c>
      <c r="D53" s="59" t="s">
        <v>1067</v>
      </c>
      <c r="E53" s="123" t="s">
        <v>2243</v>
      </c>
      <c r="F53" s="45" t="str">
        <f t="shared" si="0"/>
        <v>_pos_ventdrain</v>
      </c>
      <c r="G53" s="59" t="str">
        <f>VLOOKUP(D53,tblInstance!X:Y,2,FALSE)</f>
        <v>POS4</v>
      </c>
      <c r="H53" s="68">
        <f>IF(G53="",0,VLOOKUP(G53,tblClass!$B:$C,2,FALSE))</f>
        <v>26</v>
      </c>
      <c r="I53" s="59" t="s">
        <v>1071</v>
      </c>
      <c r="J53" s="26" t="s">
        <v>870</v>
      </c>
      <c r="K53" s="26" t="str">
        <f t="shared" si="2"/>
        <v>EMG1_BAVn141</v>
      </c>
    </row>
    <row r="54" spans="1:11">
      <c r="A54" s="73" t="s">
        <v>20</v>
      </c>
      <c r="B54" s="59" t="s">
        <v>105</v>
      </c>
      <c r="C54" s="73">
        <f>VLOOKUP(B54,tblClass!$B:$C,2,FALSE)</f>
        <v>38</v>
      </c>
      <c r="D54" s="59" t="s">
        <v>1070</v>
      </c>
      <c r="E54" s="123" t="s">
        <v>2255</v>
      </c>
      <c r="F54" s="45" t="str">
        <f t="shared" si="0"/>
        <v>_ti_drain</v>
      </c>
      <c r="G54" s="59" t="str">
        <f>VLOOKUP(D54,tblInstance!X:Y,2,FALSE)</f>
        <v>TI2</v>
      </c>
      <c r="H54" s="68">
        <f>IF(G54="",0,VLOOKUP(G54,tblClass!$B:$C,2,FALSE))</f>
        <v>30</v>
      </c>
      <c r="I54" s="59" t="s">
        <v>1074</v>
      </c>
      <c r="J54" s="26" t="s">
        <v>870</v>
      </c>
      <c r="K54" s="26" t="str">
        <f t="shared" si="2"/>
        <v>EMG1_TIn103</v>
      </c>
    </row>
    <row r="55" spans="1:11">
      <c r="A55" s="73" t="s">
        <v>20</v>
      </c>
      <c r="B55" s="59" t="s">
        <v>105</v>
      </c>
      <c r="C55" s="73">
        <f>VLOOKUP(B55,tblClass!$B:$C,2,FALSE)</f>
        <v>38</v>
      </c>
      <c r="D55" s="59" t="s">
        <v>1069</v>
      </c>
      <c r="E55" s="123" t="s">
        <v>2257</v>
      </c>
      <c r="F55" s="45" t="str">
        <f t="shared" si="0"/>
        <v>_ti_vent</v>
      </c>
      <c r="G55" s="59" t="str">
        <f>VLOOKUP(D55,tblInstance!X:Y,2,FALSE)</f>
        <v>TI2</v>
      </c>
      <c r="H55" s="68">
        <f>IF(G55="",0,VLOOKUP(G55,tblClass!$B:$C,2,FALSE))</f>
        <v>30</v>
      </c>
      <c r="I55" s="59" t="s">
        <v>1073</v>
      </c>
      <c r="J55" s="26" t="s">
        <v>870</v>
      </c>
      <c r="K55" s="26" t="str">
        <f t="shared" si="2"/>
        <v>EMG1_TIn101</v>
      </c>
    </row>
    <row r="56" spans="1:11">
      <c r="A56" s="73" t="s">
        <v>20</v>
      </c>
      <c r="B56" s="59" t="s">
        <v>107</v>
      </c>
      <c r="C56" s="73">
        <f>VLOOKUP(B56,tblClass!$B:$C,2,FALSE)</f>
        <v>39</v>
      </c>
      <c r="D56" s="59" t="s">
        <v>1075</v>
      </c>
      <c r="E56" s="123" t="s">
        <v>2258</v>
      </c>
      <c r="F56" s="45" t="str">
        <f t="shared" si="0"/>
        <v>_mi_vessel</v>
      </c>
      <c r="G56" s="59" t="str">
        <f>VLOOKUP(D56,tblInstance!X:Y,2,FALSE)</f>
        <v>MI1</v>
      </c>
      <c r="H56" s="68">
        <f>IF(G56="",0,VLOOKUP(G56,tblClass!$B:$C,2,FALSE))</f>
        <v>18</v>
      </c>
      <c r="I56" s="59" t="s">
        <v>1076</v>
      </c>
      <c r="J56" s="26" t="s">
        <v>870</v>
      </c>
      <c r="K56" s="26" t="str">
        <f t="shared" si="2"/>
        <v>EMM1_MIn101</v>
      </c>
    </row>
    <row r="57" spans="1:11">
      <c r="A57" s="73" t="s">
        <v>20</v>
      </c>
      <c r="B57" s="59" t="s">
        <v>843</v>
      </c>
      <c r="C57" s="73">
        <f>VLOOKUP(B57,tblClass!$B:$C,2,FALSE)</f>
        <v>40</v>
      </c>
      <c r="D57" s="59" t="s">
        <v>2216</v>
      </c>
      <c r="E57" s="123" t="s">
        <v>2259</v>
      </c>
      <c r="F57" s="45" t="str">
        <f t="shared" si="0"/>
        <v>_di_asl</v>
      </c>
      <c r="G57" s="59" t="str">
        <f>VLOOKUP(D57,tblInstance!X:Y,2,FALSE)</f>
        <v>DI1</v>
      </c>
      <c r="H57" s="68">
        <f>IF(G57="",0,VLOOKUP(G57,tblClass!$B:$C,2,FALSE))</f>
        <v>15</v>
      </c>
      <c r="I57" s="59" t="s">
        <v>1593</v>
      </c>
      <c r="J57" s="26" t="s">
        <v>870</v>
      </c>
      <c r="K57" s="26" t="str">
        <f t="shared" si="2"/>
        <v>EMS1_ASLn000</v>
      </c>
    </row>
    <row r="58" spans="1:11">
      <c r="A58" s="73" t="s">
        <v>20</v>
      </c>
      <c r="B58" s="59" t="s">
        <v>843</v>
      </c>
      <c r="C58" s="73">
        <f>VLOOKUP(B58,tblClass!$B:$C,2,FALSE)</f>
        <v>40</v>
      </c>
      <c r="D58" s="59" t="s">
        <v>2217</v>
      </c>
      <c r="E58" s="123" t="s">
        <v>2260</v>
      </c>
      <c r="F58" s="45" t="str">
        <f t="shared" si="0"/>
        <v>_di_estop</v>
      </c>
      <c r="G58" s="59" t="str">
        <f>VLOOKUP(D58,tblInstance!X:Y,2,FALSE)</f>
        <v>DI1</v>
      </c>
      <c r="H58" s="68">
        <f>IF(G58="",0,VLOOKUP(G58,tblClass!$B:$C,2,FALSE))</f>
        <v>15</v>
      </c>
      <c r="I58" s="59" t="s">
        <v>852</v>
      </c>
      <c r="J58" s="26" t="s">
        <v>870</v>
      </c>
      <c r="K58" s="26" t="str">
        <f t="shared" si="2"/>
        <v>EMS1_ESn100</v>
      </c>
    </row>
    <row r="59" spans="1:11">
      <c r="A59" s="73" t="s">
        <v>20</v>
      </c>
      <c r="B59" s="59" t="s">
        <v>2590</v>
      </c>
      <c r="C59" s="73">
        <f>VLOOKUP(B59,tblClass!$B:$C,2,FALSE)</f>
        <v>41</v>
      </c>
      <c r="D59" s="59" t="s">
        <v>2612</v>
      </c>
      <c r="E59" s="123" t="s">
        <v>2617</v>
      </c>
      <c r="F59" s="45" t="str">
        <f t="shared" si="0"/>
        <v>_di_estopaux</v>
      </c>
      <c r="G59" s="59" t="str">
        <f>VLOOKUP(D59,tblInstance!X:Y,2,FALSE)</f>
        <v>DI1</v>
      </c>
      <c r="H59" s="68">
        <f>IF(G59="",0,VLOOKUP(G59,tblClass!$B:$C,2,FALSE))</f>
        <v>15</v>
      </c>
      <c r="I59" s="59" t="s">
        <v>852</v>
      </c>
      <c r="J59" s="26" t="s">
        <v>870</v>
      </c>
      <c r="K59" s="26" t="str">
        <f t="shared" si="2"/>
        <v>EMS2_ESnnnn</v>
      </c>
    </row>
    <row r="60" spans="1:11">
      <c r="A60" s="73" t="s">
        <v>20</v>
      </c>
      <c r="B60" s="59" t="s">
        <v>397</v>
      </c>
      <c r="C60" s="73">
        <f>VLOOKUP(B60,tblClass!$B:$C,2,FALSE)</f>
        <v>42</v>
      </c>
      <c r="D60" s="59" t="s">
        <v>1079</v>
      </c>
      <c r="E60" s="123" t="s">
        <v>2267</v>
      </c>
      <c r="F60" s="45" t="str">
        <f t="shared" si="0"/>
        <v>_mod_tcv</v>
      </c>
      <c r="G60" s="59" t="str">
        <f>VLOOKUP(D60,tblInstance!X:Y,2,FALSE)</f>
        <v>MOD1</v>
      </c>
      <c r="H60" s="68">
        <f>IF(G60="",0,VLOOKUP(G60,tblClass!$B:$C,2,FALSE))</f>
        <v>19</v>
      </c>
      <c r="I60" s="59" t="s">
        <v>1084</v>
      </c>
      <c r="J60" s="26" t="s">
        <v>870</v>
      </c>
      <c r="K60" s="26" t="str">
        <f t="shared" si="2"/>
        <v>EMT1_TCVn157</v>
      </c>
    </row>
    <row r="61" spans="1:11">
      <c r="A61" s="73" t="s">
        <v>20</v>
      </c>
      <c r="B61" s="59" t="s">
        <v>397</v>
      </c>
      <c r="C61" s="73">
        <f>VLOOKUP(B61,tblClass!$B:$C,2,FALSE)</f>
        <v>42</v>
      </c>
      <c r="D61" s="59" t="s">
        <v>2219</v>
      </c>
      <c r="E61" s="123" t="s">
        <v>2263</v>
      </c>
      <c r="F61" s="45" t="str">
        <f t="shared" si="0"/>
        <v>_pos_return</v>
      </c>
      <c r="G61" s="59" t="str">
        <f>VLOOKUP(D61,tblInstance!X:Y,2,FALSE)</f>
        <v>POS1</v>
      </c>
      <c r="H61" s="68">
        <f>IF(G61="",0,VLOOKUP(G61,tblClass!$B:$C,2,FALSE))</f>
        <v>23</v>
      </c>
      <c r="I61" s="59" t="s">
        <v>1081</v>
      </c>
      <c r="J61" s="26" t="s">
        <v>870</v>
      </c>
      <c r="K61" s="26" t="str">
        <f t="shared" si="2"/>
        <v>EMT1_BVn153</v>
      </c>
    </row>
    <row r="62" spans="1:11">
      <c r="A62" s="73" t="s">
        <v>20</v>
      </c>
      <c r="B62" s="59" t="s">
        <v>397</v>
      </c>
      <c r="C62" s="73">
        <f>VLOOKUP(B62,tblClass!$B:$C,2,FALSE)</f>
        <v>42</v>
      </c>
      <c r="D62" s="59" t="s">
        <v>1078</v>
      </c>
      <c r="E62" s="123" t="s">
        <v>2264</v>
      </c>
      <c r="F62" s="45" t="str">
        <f t="shared" si="0"/>
        <v>_pos_returndrain</v>
      </c>
      <c r="G62" s="59" t="str">
        <f>VLOOKUP(D62,tblInstance!X:Y,2,FALSE)</f>
        <v>POS4</v>
      </c>
      <c r="H62" s="68">
        <f>IF(G62="",0,VLOOKUP(G62,tblClass!$B:$C,2,FALSE))</f>
        <v>26</v>
      </c>
      <c r="I62" s="59" t="s">
        <v>1083</v>
      </c>
      <c r="J62" s="26" t="s">
        <v>870</v>
      </c>
      <c r="K62" s="26" t="str">
        <f t="shared" si="2"/>
        <v>EMT1_BAVn169</v>
      </c>
    </row>
    <row r="63" spans="1:11">
      <c r="A63" s="73" t="s">
        <v>20</v>
      </c>
      <c r="B63" s="59" t="s">
        <v>397</v>
      </c>
      <c r="C63" s="73">
        <f>VLOOKUP(B63,tblClass!$B:$C,2,FALSE)</f>
        <v>42</v>
      </c>
      <c r="D63" s="59" t="s">
        <v>2218</v>
      </c>
      <c r="E63" s="123" t="s">
        <v>2265</v>
      </c>
      <c r="F63" s="45" t="str">
        <f t="shared" si="0"/>
        <v>_pos_supply</v>
      </c>
      <c r="G63" s="59" t="str">
        <f>VLOOKUP(D63,tblInstance!X:Y,2,FALSE)</f>
        <v>POS1</v>
      </c>
      <c r="H63" s="68">
        <f>IF(G63="",0,VLOOKUP(G63,tblClass!$B:$C,2,FALSE))</f>
        <v>23</v>
      </c>
      <c r="I63" s="59" t="s">
        <v>1080</v>
      </c>
      <c r="J63" s="26" t="s">
        <v>870</v>
      </c>
      <c r="K63" s="26" t="str">
        <f t="shared" si="2"/>
        <v>EMT1_BVn151</v>
      </c>
    </row>
    <row r="64" spans="1:11">
      <c r="A64" s="73" t="s">
        <v>20</v>
      </c>
      <c r="B64" s="59" t="s">
        <v>397</v>
      </c>
      <c r="C64" s="73">
        <f>VLOOKUP(B64,tblClass!$B:$C,2,FALSE)</f>
        <v>42</v>
      </c>
      <c r="D64" s="59" t="s">
        <v>1077</v>
      </c>
      <c r="E64" s="123" t="s">
        <v>2266</v>
      </c>
      <c r="F64" s="45" t="str">
        <f t="shared" si="0"/>
        <v>_pos_supplydrain</v>
      </c>
      <c r="G64" s="59" t="str">
        <f>VLOOKUP(D64,tblInstance!X:Y,2,FALSE)</f>
        <v>POS4</v>
      </c>
      <c r="H64" s="68">
        <f>IF(G64="",0,VLOOKUP(G64,tblClass!$B:$C,2,FALSE))</f>
        <v>26</v>
      </c>
      <c r="I64" s="59" t="s">
        <v>1082</v>
      </c>
      <c r="J64" s="26" t="s">
        <v>870</v>
      </c>
      <c r="K64" s="26" t="str">
        <f t="shared" si="2"/>
        <v>EMT1_BAVn167</v>
      </c>
    </row>
    <row r="65" spans="1:11">
      <c r="A65" s="73" t="s">
        <v>20</v>
      </c>
      <c r="B65" s="59" t="s">
        <v>397</v>
      </c>
      <c r="C65" s="73">
        <f>VLOOKUP(B65,tblClass!$B:$C,2,FALSE)</f>
        <v>42</v>
      </c>
      <c r="D65" s="59" t="s">
        <v>1324</v>
      </c>
      <c r="E65" s="123" t="s">
        <v>2261</v>
      </c>
      <c r="F65" s="45" t="str">
        <f t="shared" si="0"/>
        <v>_tc_hex</v>
      </c>
      <c r="G65" s="59" t="str">
        <f>VLOOKUP(D65,tblInstance!X:Y,2,FALSE)</f>
        <v>TC1</v>
      </c>
      <c r="H65" s="68">
        <f>IF(G65="",0,VLOOKUP(G65,tblClass!$B:$C,2,FALSE))</f>
        <v>28</v>
      </c>
      <c r="I65" s="59" t="s">
        <v>1327</v>
      </c>
      <c r="J65" s="26" t="s">
        <v>870</v>
      </c>
      <c r="K65" s="26" t="str">
        <f t="shared" si="2"/>
        <v>EMT1_TCn109</v>
      </c>
    </row>
    <row r="66" spans="1:11">
      <c r="A66" s="73" t="s">
        <v>20</v>
      </c>
      <c r="B66" s="59" t="s">
        <v>397</v>
      </c>
      <c r="C66" s="73">
        <f>VLOOKUP(B66,tblClass!$B:$C,2,FALSE)</f>
        <v>42</v>
      </c>
      <c r="D66" s="59" t="s">
        <v>1325</v>
      </c>
      <c r="E66" s="123" t="s">
        <v>2262</v>
      </c>
      <c r="F66" s="45" t="str">
        <f t="shared" ref="F66:F129" si="3">IF(E66="","","_"&amp;LOWER(E66))</f>
        <v>_ti_hex</v>
      </c>
      <c r="G66" s="59" t="str">
        <f>VLOOKUP(D66,tblInstance!X:Y,2,FALSE)</f>
        <v>TI1</v>
      </c>
      <c r="H66" s="68">
        <f>IF(G66="",0,VLOOKUP(G66,tblClass!$B:$C,2,FALSE))</f>
        <v>29</v>
      </c>
      <c r="I66" s="59" t="s">
        <v>1326</v>
      </c>
      <c r="J66" s="26" t="s">
        <v>870</v>
      </c>
      <c r="K66" s="26" t="str">
        <f t="shared" ref="K66:K97" si="4">B66&amp;"_"&amp;D66</f>
        <v>EMT1_TIn109</v>
      </c>
    </row>
    <row r="67" spans="1:11">
      <c r="A67" s="73" t="s">
        <v>20</v>
      </c>
      <c r="B67" s="59" t="s">
        <v>110</v>
      </c>
      <c r="C67" s="73">
        <f>VLOOKUP(B67,tblClass!$B:$C,2,FALSE)</f>
        <v>43</v>
      </c>
      <c r="D67" s="59" t="s">
        <v>1086</v>
      </c>
      <c r="E67" s="123" t="s">
        <v>2268</v>
      </c>
      <c r="F67" s="45" t="str">
        <f t="shared" si="3"/>
        <v>_di_burst</v>
      </c>
      <c r="G67" s="59" t="str">
        <f>VLOOKUP(D67,tblInstance!X:Y,2,FALSE)</f>
        <v>DI1</v>
      </c>
      <c r="H67" s="68">
        <f>IF(G67="",0,VLOOKUP(G67,tblClass!$B:$C,2,FALSE))</f>
        <v>15</v>
      </c>
      <c r="I67" s="59" t="s">
        <v>1093</v>
      </c>
      <c r="J67" s="26" t="s">
        <v>870</v>
      </c>
      <c r="K67" s="26" t="str">
        <f t="shared" si="4"/>
        <v>EMV1_RDn101</v>
      </c>
    </row>
    <row r="68" spans="1:11">
      <c r="A68" s="73" t="s">
        <v>20</v>
      </c>
      <c r="B68" s="59" t="s">
        <v>110</v>
      </c>
      <c r="C68" s="73">
        <f>VLOOKUP(B68,tblClass!$B:$C,2,FALSE)</f>
        <v>43</v>
      </c>
      <c r="D68" s="59" t="s">
        <v>1085</v>
      </c>
      <c r="E68" s="123" t="s">
        <v>2270</v>
      </c>
      <c r="F68" s="45" t="str">
        <f t="shared" si="3"/>
        <v>_pos_outlet</v>
      </c>
      <c r="G68" s="59" t="str">
        <f>VLOOKUP(D68,tblInstance!X:Y,2,FALSE)</f>
        <v>POS2</v>
      </c>
      <c r="H68" s="68">
        <f>IF(G68="",0,VLOOKUP(G68,tblClass!$B:$C,2,FALSE))</f>
        <v>24</v>
      </c>
      <c r="I68" s="59" t="s">
        <v>461</v>
      </c>
      <c r="J68" s="26" t="s">
        <v>870</v>
      </c>
      <c r="K68" s="26" t="str">
        <f t="shared" si="4"/>
        <v>EMV1_DVn121</v>
      </c>
    </row>
    <row r="69" spans="1:11">
      <c r="A69" s="73" t="s">
        <v>20</v>
      </c>
      <c r="B69" s="59" t="s">
        <v>110</v>
      </c>
      <c r="C69" s="73">
        <f>VLOOKUP(B69,tblClass!$B:$C,2,FALSE)</f>
        <v>43</v>
      </c>
      <c r="D69" s="59" t="s">
        <v>1087</v>
      </c>
      <c r="E69" s="123" t="s">
        <v>2271</v>
      </c>
      <c r="F69" s="45" t="str">
        <f t="shared" si="3"/>
        <v>_ti_vessel</v>
      </c>
      <c r="G69" s="59" t="str">
        <f>VLOOKUP(D69,tblInstance!X:Y,2,FALSE)</f>
        <v>TI1</v>
      </c>
      <c r="H69" s="68">
        <f>IF(G69="",0,VLOOKUP(G69,tblClass!$B:$C,2,FALSE))</f>
        <v>29</v>
      </c>
      <c r="I69" s="59" t="s">
        <v>1094</v>
      </c>
      <c r="J69" s="26" t="s">
        <v>870</v>
      </c>
      <c r="K69" s="26" t="str">
        <f t="shared" si="4"/>
        <v>EMV1_TIn105</v>
      </c>
    </row>
    <row r="70" spans="1:11">
      <c r="A70" s="73" t="s">
        <v>20</v>
      </c>
      <c r="B70" s="59" t="s">
        <v>110</v>
      </c>
      <c r="C70" s="73">
        <f>VLOOKUP(B70,tblClass!$B:$C,2,FALSE)</f>
        <v>43</v>
      </c>
      <c r="D70" s="59" t="s">
        <v>1088</v>
      </c>
      <c r="E70" s="123" t="s">
        <v>2269</v>
      </c>
      <c r="F70" s="45" t="str">
        <f t="shared" si="3"/>
        <v>_zsc_manway</v>
      </c>
      <c r="G70" s="59" t="str">
        <f>VLOOKUP(D70,tblInstance!X:Y,2,FALSE)</f>
        <v>ZSC1</v>
      </c>
      <c r="H70" s="68">
        <f>IF(G70="",0,VLOOKUP(G70,tblClass!$B:$C,2,FALSE))</f>
        <v>31</v>
      </c>
      <c r="I70" s="59" t="s">
        <v>1196</v>
      </c>
      <c r="J70" s="26" t="s">
        <v>870</v>
      </c>
      <c r="K70" s="26" t="str">
        <f t="shared" si="4"/>
        <v>EMV1_ZSCn101</v>
      </c>
    </row>
    <row r="71" spans="1:11">
      <c r="A71" s="73" t="s">
        <v>20</v>
      </c>
      <c r="B71" s="59" t="s">
        <v>101</v>
      </c>
      <c r="C71" s="73">
        <f>VLOOKUP(B71,tblClass!$B:$C,2,FALSE)</f>
        <v>44</v>
      </c>
      <c r="D71" s="59" t="s">
        <v>1089</v>
      </c>
      <c r="E71" s="123" t="s">
        <v>2272</v>
      </c>
      <c r="F71" s="45" t="str">
        <f t="shared" si="3"/>
        <v>_pos_sprayball1</v>
      </c>
      <c r="G71" s="59" t="str">
        <f>VLOOKUP(D71,tblInstance!X:Y,2,FALSE)</f>
        <v>POS2</v>
      </c>
      <c r="H71" s="68">
        <f>IF(G71="",0,VLOOKUP(G71,tblClass!$B:$C,2,FALSE))</f>
        <v>24</v>
      </c>
      <c r="I71" s="59" t="s">
        <v>1091</v>
      </c>
      <c r="J71" s="26" t="s">
        <v>870</v>
      </c>
      <c r="K71" s="26" t="str">
        <f t="shared" si="4"/>
        <v>EMV2_DVn117</v>
      </c>
    </row>
    <row r="72" spans="1:11">
      <c r="A72" s="73" t="s">
        <v>20</v>
      </c>
      <c r="B72" s="59" t="s">
        <v>101</v>
      </c>
      <c r="C72" s="73">
        <f>VLOOKUP(B72,tblClass!$B:$C,2,FALSE)</f>
        <v>44</v>
      </c>
      <c r="D72" s="59" t="s">
        <v>1090</v>
      </c>
      <c r="E72" s="123" t="s">
        <v>2273</v>
      </c>
      <c r="F72" s="45" t="str">
        <f t="shared" si="3"/>
        <v>_pos_sprayball2</v>
      </c>
      <c r="G72" s="59" t="str">
        <f>VLOOKUP(D72,tblInstance!X:Y,2,FALSE)</f>
        <v>POS2</v>
      </c>
      <c r="H72" s="68">
        <f>IF(G72="",0,VLOOKUP(G72,tblClass!$B:$C,2,FALSE))</f>
        <v>24</v>
      </c>
      <c r="I72" s="59" t="s">
        <v>1092</v>
      </c>
      <c r="J72" s="26" t="s">
        <v>870</v>
      </c>
      <c r="K72" s="26" t="str">
        <f t="shared" si="4"/>
        <v>EMV2_DVn119</v>
      </c>
    </row>
    <row r="73" spans="1:11">
      <c r="A73" s="73" t="s">
        <v>20</v>
      </c>
      <c r="B73" s="59" t="s">
        <v>104</v>
      </c>
      <c r="C73" s="73">
        <f>VLOOKUP(B73,tblClass!$B:$C,2,FALSE)</f>
        <v>45</v>
      </c>
      <c r="D73" s="59" t="s">
        <v>1095</v>
      </c>
      <c r="E73" s="123" t="s">
        <v>2276</v>
      </c>
      <c r="F73" s="45" t="str">
        <f t="shared" si="3"/>
        <v>_pos_filterinlet</v>
      </c>
      <c r="G73" s="59" t="str">
        <f>VLOOKUP(D73,tblInstance!X:Y,2,FALSE)</f>
        <v>POS2</v>
      </c>
      <c r="H73" s="68">
        <f>IF(G73="",0,VLOOKUP(G73,tblClass!$B:$C,2,FALSE))</f>
        <v>24</v>
      </c>
      <c r="I73" s="59" t="s">
        <v>1099</v>
      </c>
      <c r="J73" s="26" t="s">
        <v>870</v>
      </c>
      <c r="K73" s="26" t="str">
        <f t="shared" si="4"/>
        <v>EMX1_DVn171</v>
      </c>
    </row>
    <row r="74" spans="1:11">
      <c r="A74" s="73" t="s">
        <v>20</v>
      </c>
      <c r="B74" s="59" t="s">
        <v>104</v>
      </c>
      <c r="C74" s="73">
        <f>VLOOKUP(B74,tblClass!$B:$C,2,FALSE)</f>
        <v>45</v>
      </c>
      <c r="D74" s="59" t="s">
        <v>1096</v>
      </c>
      <c r="E74" s="123" t="s">
        <v>2277</v>
      </c>
      <c r="F74" s="45" t="str">
        <f t="shared" si="3"/>
        <v>_pos_hexinlet</v>
      </c>
      <c r="G74" s="59" t="str">
        <f>VLOOKUP(D74,tblInstance!X:Y,2,FALSE)</f>
        <v>POS2</v>
      </c>
      <c r="H74" s="68">
        <f>IF(G74="",0,VLOOKUP(G74,tblClass!$B:$C,2,FALSE))</f>
        <v>24</v>
      </c>
      <c r="I74" s="59" t="s">
        <v>1100</v>
      </c>
      <c r="J74" s="26" t="s">
        <v>870</v>
      </c>
      <c r="K74" s="26" t="str">
        <f t="shared" si="4"/>
        <v>EMX1_DVn173</v>
      </c>
    </row>
    <row r="75" spans="1:11">
      <c r="A75" s="73" t="s">
        <v>20</v>
      </c>
      <c r="B75" s="59" t="s">
        <v>104</v>
      </c>
      <c r="C75" s="73">
        <f>VLOOKUP(B75,tblClass!$B:$C,2,FALSE)</f>
        <v>45</v>
      </c>
      <c r="D75" s="59" t="s">
        <v>1098</v>
      </c>
      <c r="E75" s="123" t="s">
        <v>2274</v>
      </c>
      <c r="F75" s="45" t="str">
        <f t="shared" si="3"/>
        <v>_zsc_cipsip</v>
      </c>
      <c r="G75" s="59" t="str">
        <f>VLOOKUP(D75,tblInstance!X:Y,2,FALSE)</f>
        <v>ZSC2</v>
      </c>
      <c r="H75" s="68">
        <f>IF(G75="",0,VLOOKUP(G75,tblClass!$B:$C,2,FALSE))</f>
        <v>32</v>
      </c>
      <c r="I75" s="59" t="s">
        <v>1102</v>
      </c>
      <c r="J75" s="26" t="s">
        <v>870</v>
      </c>
      <c r="K75" s="26" t="str">
        <f t="shared" si="4"/>
        <v>EMX1_ZSCn115</v>
      </c>
    </row>
    <row r="76" spans="1:11">
      <c r="A76" s="73" t="s">
        <v>20</v>
      </c>
      <c r="B76" s="59" t="s">
        <v>104</v>
      </c>
      <c r="C76" s="73">
        <f>VLOOKUP(B76,tblClass!$B:$C,2,FALSE)</f>
        <v>45</v>
      </c>
      <c r="D76" s="59" t="s">
        <v>1097</v>
      </c>
      <c r="E76" s="123" t="s">
        <v>2275</v>
      </c>
      <c r="F76" s="45" t="str">
        <f t="shared" si="3"/>
        <v>_zsc_filter</v>
      </c>
      <c r="G76" s="59" t="str">
        <f>VLOOKUP(D76,tblInstance!X:Y,2,FALSE)</f>
        <v>ZSC2</v>
      </c>
      <c r="H76" s="68">
        <f>IF(G76="",0,VLOOKUP(G76,tblClass!$B:$C,2,FALSE))</f>
        <v>32</v>
      </c>
      <c r="I76" s="59" t="s">
        <v>1101</v>
      </c>
      <c r="J76" s="26" t="s">
        <v>870</v>
      </c>
      <c r="K76" s="26" t="str">
        <f t="shared" si="4"/>
        <v>EMX1_ZSCn113</v>
      </c>
    </row>
    <row r="77" spans="1:11">
      <c r="A77" s="73" t="s">
        <v>20</v>
      </c>
      <c r="B77" s="59" t="s">
        <v>103</v>
      </c>
      <c r="C77" s="73">
        <f>VLOOKUP(B77,tblClass!$B:$C,2,FALSE)</f>
        <v>46</v>
      </c>
      <c r="D77" s="59" t="s">
        <v>1105</v>
      </c>
      <c r="E77" s="123" t="s">
        <v>2280</v>
      </c>
      <c r="F77" s="45" t="str">
        <f t="shared" si="3"/>
        <v>_pos_drain</v>
      </c>
      <c r="G77" s="59" t="str">
        <f>VLOOKUP(D77,tblInstance!X:Y,2,FALSE)</f>
        <v>POS2</v>
      </c>
      <c r="H77" s="68">
        <f>IF(G77="",0,VLOOKUP(G77,tblClass!$B:$C,2,FALSE))</f>
        <v>24</v>
      </c>
      <c r="I77" s="59" t="s">
        <v>1355</v>
      </c>
      <c r="J77" s="26" t="s">
        <v>870</v>
      </c>
      <c r="K77" s="26" t="str">
        <f t="shared" si="4"/>
        <v>EMX2_DVn127</v>
      </c>
    </row>
    <row r="78" spans="1:11">
      <c r="A78" s="73" t="s">
        <v>20</v>
      </c>
      <c r="B78" s="59" t="s">
        <v>103</v>
      </c>
      <c r="C78" s="73">
        <f>VLOOKUP(B78,tblClass!$B:$C,2,FALSE)</f>
        <v>46</v>
      </c>
      <c r="D78" s="59" t="s">
        <v>1106</v>
      </c>
      <c r="E78" s="123" t="s">
        <v>2281</v>
      </c>
      <c r="F78" s="45" t="str">
        <f t="shared" si="3"/>
        <v>_pos_fill</v>
      </c>
      <c r="G78" s="59" t="str">
        <f>VLOOKUP(D78,tblInstance!X:Y,2,FALSE)</f>
        <v>POS2</v>
      </c>
      <c r="H78" s="68">
        <f>IF(G78="",0,VLOOKUP(G78,tblClass!$B:$C,2,FALSE))</f>
        <v>24</v>
      </c>
      <c r="I78" s="59" t="s">
        <v>1356</v>
      </c>
      <c r="J78" s="26" t="s">
        <v>870</v>
      </c>
      <c r="K78" s="26" t="str">
        <f t="shared" si="4"/>
        <v>EMX2_DVn129</v>
      </c>
    </row>
    <row r="79" spans="1:11">
      <c r="A79" s="73" t="s">
        <v>20</v>
      </c>
      <c r="B79" s="59" t="s">
        <v>103</v>
      </c>
      <c r="C79" s="73">
        <f>VLOOKUP(B79,tblClass!$B:$C,2,FALSE)</f>
        <v>46</v>
      </c>
      <c r="D79" s="59" t="s">
        <v>1104</v>
      </c>
      <c r="E79" s="123" t="s">
        <v>2282</v>
      </c>
      <c r="F79" s="45" t="str">
        <f t="shared" si="3"/>
        <v>_pos_smfl</v>
      </c>
      <c r="G79" s="59" t="str">
        <f>VLOOKUP(D79,tblInstance!X:Y,2,FALSE)</f>
        <v>POS2</v>
      </c>
      <c r="H79" s="68">
        <f>IF(G79="",0,VLOOKUP(G79,tblClass!$B:$C,2,FALSE))</f>
        <v>24</v>
      </c>
      <c r="I79" s="59" t="s">
        <v>1354</v>
      </c>
      <c r="J79" s="26" t="s">
        <v>870</v>
      </c>
      <c r="K79" s="26" t="str">
        <f t="shared" si="4"/>
        <v>EMX2_DVn125</v>
      </c>
    </row>
    <row r="80" spans="1:11">
      <c r="A80" s="73" t="s">
        <v>20</v>
      </c>
      <c r="B80" s="59" t="s">
        <v>103</v>
      </c>
      <c r="C80" s="73">
        <f>VLOOKUP(B80,tblClass!$B:$C,2,FALSE)</f>
        <v>46</v>
      </c>
      <c r="D80" s="59" t="s">
        <v>1103</v>
      </c>
      <c r="E80" s="123" t="s">
        <v>2285</v>
      </c>
      <c r="F80" s="45" t="str">
        <f t="shared" si="3"/>
        <v>_pos_vessel</v>
      </c>
      <c r="G80" s="59" t="str">
        <f>VLOOKUP(D80,tblInstance!X:Y,2,FALSE)</f>
        <v>POS2</v>
      </c>
      <c r="H80" s="68">
        <f>IF(G80="",0,VLOOKUP(G80,tblClass!$B:$C,2,FALSE))</f>
        <v>24</v>
      </c>
      <c r="I80" s="59" t="s">
        <v>1353</v>
      </c>
      <c r="J80" s="26" t="s">
        <v>870</v>
      </c>
      <c r="K80" s="26" t="str">
        <f t="shared" si="4"/>
        <v>EMX2_DVn123</v>
      </c>
    </row>
    <row r="81" spans="1:11">
      <c r="A81" s="73" t="s">
        <v>20</v>
      </c>
      <c r="B81" s="59" t="s">
        <v>103</v>
      </c>
      <c r="C81" s="73">
        <f>VLOOKUP(B81,tblClass!$B:$C,2,FALSE)</f>
        <v>46</v>
      </c>
      <c r="D81" s="59" t="s">
        <v>1098</v>
      </c>
      <c r="E81" s="123" t="s">
        <v>2278</v>
      </c>
      <c r="F81" s="45" t="str">
        <f t="shared" si="3"/>
        <v>_zsc_bfs1</v>
      </c>
      <c r="G81" s="59" t="str">
        <f>VLOOKUP(D81,tblInstance!X:Y,2,FALSE)</f>
        <v>ZSC2</v>
      </c>
      <c r="H81" s="68">
        <f>IF(G81="",0,VLOOKUP(G81,tblClass!$B:$C,2,FALSE))</f>
        <v>32</v>
      </c>
      <c r="I81" s="59" t="s">
        <v>2571</v>
      </c>
      <c r="J81" s="26" t="s">
        <v>870</v>
      </c>
      <c r="K81" s="26" t="str">
        <f t="shared" si="4"/>
        <v>EMX2_ZSCn115</v>
      </c>
    </row>
    <row r="82" spans="1:11">
      <c r="A82" s="73" t="s">
        <v>20</v>
      </c>
      <c r="B82" s="59" t="s">
        <v>103</v>
      </c>
      <c r="C82" s="73">
        <f>VLOOKUP(B82,tblClass!$B:$C,2,FALSE)</f>
        <v>46</v>
      </c>
      <c r="D82" s="59" t="s">
        <v>1113</v>
      </c>
      <c r="E82" s="123" t="s">
        <v>2279</v>
      </c>
      <c r="F82" s="45" t="str">
        <f t="shared" si="3"/>
        <v>_zsc_bfs2</v>
      </c>
      <c r="G82" s="59" t="str">
        <f>VLOOKUP(D82,tblInstance!X:Y,2,FALSE)</f>
        <v>ZSC2</v>
      </c>
      <c r="H82" s="68">
        <f>IF(G82="",0,VLOOKUP(G82,tblClass!$B:$C,2,FALSE))</f>
        <v>32</v>
      </c>
      <c r="I82" s="59" t="s">
        <v>1358</v>
      </c>
      <c r="J82" s="26" t="s">
        <v>870</v>
      </c>
      <c r="K82" s="26" t="str">
        <f t="shared" si="4"/>
        <v>EMX2_ZSCn117</v>
      </c>
    </row>
    <row r="83" spans="1:11">
      <c r="A83" s="73" t="s">
        <v>20</v>
      </c>
      <c r="B83" s="59" t="s">
        <v>103</v>
      </c>
      <c r="C83" s="73">
        <f>VLOOKUP(B83,tblClass!$B:$C,2,FALSE)</f>
        <v>46</v>
      </c>
      <c r="D83" s="59" t="s">
        <v>1112</v>
      </c>
      <c r="E83" s="123" t="s">
        <v>2283</v>
      </c>
      <c r="F83" s="45" t="str">
        <f t="shared" si="3"/>
        <v>_zsc_smfl1</v>
      </c>
      <c r="G83" s="59" t="str">
        <f>VLOOKUP(D83,tblInstance!X:Y,2,FALSE)</f>
        <v>ZSC2</v>
      </c>
      <c r="H83" s="68">
        <f>IF(G83="",0,VLOOKUP(G83,tblClass!$B:$C,2,FALSE))</f>
        <v>32</v>
      </c>
      <c r="I83" s="59" t="s">
        <v>2572</v>
      </c>
      <c r="J83" s="26" t="s">
        <v>870</v>
      </c>
      <c r="K83" s="26" t="str">
        <f t="shared" si="4"/>
        <v>EMX2_ZSCn111</v>
      </c>
    </row>
    <row r="84" spans="1:11">
      <c r="A84" s="73" t="s">
        <v>20</v>
      </c>
      <c r="B84" s="59" t="s">
        <v>103</v>
      </c>
      <c r="C84" s="73">
        <f>VLOOKUP(B84,tblClass!$B:$C,2,FALSE)</f>
        <v>46</v>
      </c>
      <c r="D84" s="59" t="s">
        <v>1097</v>
      </c>
      <c r="E84" s="123" t="s">
        <v>2284</v>
      </c>
      <c r="F84" s="45" t="str">
        <f t="shared" si="3"/>
        <v>_zsc_smfl2</v>
      </c>
      <c r="G84" s="59" t="str">
        <f>VLOOKUP(D84,tblInstance!X:Y,2,FALSE)</f>
        <v>ZSC2</v>
      </c>
      <c r="H84" s="68">
        <f>IF(G84="",0,VLOOKUP(G84,tblClass!$B:$C,2,FALSE))</f>
        <v>32</v>
      </c>
      <c r="I84" s="59" t="s">
        <v>2573</v>
      </c>
      <c r="J84" s="26" t="s">
        <v>870</v>
      </c>
      <c r="K84" s="26" t="str">
        <f t="shared" si="4"/>
        <v>EMX2_ZSCn113</v>
      </c>
    </row>
    <row r="85" spans="1:11">
      <c r="A85" s="73" t="s">
        <v>20</v>
      </c>
      <c r="B85" s="59" t="s">
        <v>102</v>
      </c>
      <c r="C85" s="73">
        <f>VLOOKUP(B85,tblClass!$B:$C,2,FALSE)</f>
        <v>47</v>
      </c>
      <c r="D85" s="59" t="s">
        <v>2213</v>
      </c>
      <c r="E85" s="123" t="s">
        <v>2286</v>
      </c>
      <c r="F85" s="45" t="str">
        <f t="shared" si="3"/>
        <v>_pos_cip</v>
      </c>
      <c r="G85" s="59" t="str">
        <f>VLOOKUP(D85,tblInstance!X:Y,2,FALSE)</f>
        <v>POS4</v>
      </c>
      <c r="H85" s="68">
        <f>IF(G85="",0,VLOOKUP(G85,tblClass!$B:$C,2,FALSE))</f>
        <v>26</v>
      </c>
      <c r="I85" s="59" t="s">
        <v>2568</v>
      </c>
      <c r="J85" s="26" t="s">
        <v>870</v>
      </c>
      <c r="K85" s="26" t="str">
        <f t="shared" si="4"/>
        <v>EMX4_BAVCIP</v>
      </c>
    </row>
    <row r="86" spans="1:11">
      <c r="A86" s="73" t="s">
        <v>20</v>
      </c>
      <c r="B86" s="59" t="s">
        <v>102</v>
      </c>
      <c r="C86" s="73">
        <f>VLOOKUP(B86,tblClass!$B:$C,2,FALSE)</f>
        <v>47</v>
      </c>
      <c r="D86" s="59" t="s">
        <v>2214</v>
      </c>
      <c r="E86" s="123" t="s">
        <v>2287</v>
      </c>
      <c r="F86" s="45" t="str">
        <f t="shared" si="3"/>
        <v>_pos_sip</v>
      </c>
      <c r="G86" s="59" t="str">
        <f>VLOOKUP(D86,tblInstance!X:Y,2,FALSE)</f>
        <v>POS4</v>
      </c>
      <c r="H86" s="68">
        <f>IF(G86="",0,VLOOKUP(G86,tblClass!$B:$C,2,FALSE))</f>
        <v>26</v>
      </c>
      <c r="I86" s="59" t="s">
        <v>2570</v>
      </c>
      <c r="J86" s="26" t="s">
        <v>870</v>
      </c>
      <c r="K86" s="26" t="str">
        <f t="shared" si="4"/>
        <v>EMX4_BAVSIP</v>
      </c>
    </row>
    <row r="87" spans="1:11">
      <c r="A87" s="73" t="s">
        <v>20</v>
      </c>
      <c r="B87" s="59" t="s">
        <v>102</v>
      </c>
      <c r="C87" s="73">
        <f>VLOOKUP(B87,tblClass!$B:$C,2,FALSE)</f>
        <v>47</v>
      </c>
      <c r="D87" s="59" t="s">
        <v>2215</v>
      </c>
      <c r="E87" s="123" t="s">
        <v>2255</v>
      </c>
      <c r="F87" s="45" t="str">
        <f t="shared" si="3"/>
        <v>_ti_drain</v>
      </c>
      <c r="G87" s="59" t="str">
        <f>VLOOKUP(D87,tblInstance!X:Y,2,FALSE)</f>
        <v>TI2</v>
      </c>
      <c r="H87" s="68">
        <f>IF(G87="",0,VLOOKUP(G87,tblClass!$B:$C,2,FALSE))</f>
        <v>30</v>
      </c>
      <c r="I87" s="59" t="s">
        <v>2569</v>
      </c>
      <c r="J87" s="26" t="s">
        <v>870</v>
      </c>
      <c r="K87" s="26" t="str">
        <f t="shared" si="4"/>
        <v>EMX4_TISIP</v>
      </c>
    </row>
    <row r="88" spans="1:11">
      <c r="A88" s="73" t="s">
        <v>20</v>
      </c>
      <c r="B88" s="59" t="s">
        <v>618</v>
      </c>
      <c r="C88" s="73">
        <f>VLOOKUP(B88,tblClass!$B:$C,2,FALSE)</f>
        <v>48</v>
      </c>
      <c r="D88" s="59" t="s">
        <v>1108</v>
      </c>
      <c r="E88" s="123" t="s">
        <v>2288</v>
      </c>
      <c r="F88" s="45" t="str">
        <f t="shared" si="3"/>
        <v>_di_pause</v>
      </c>
      <c r="G88" s="59" t="str">
        <f>VLOOKUP(D88,tblInstance!X:Y,2,FALSE)</f>
        <v>DI2</v>
      </c>
      <c r="H88" s="68">
        <f>IF(G88="",0,VLOOKUP(G88,tblClass!$B:$C,2,FALSE))</f>
        <v>16</v>
      </c>
      <c r="I88" s="59" t="s">
        <v>1109</v>
      </c>
      <c r="J88" s="26" t="s">
        <v>870</v>
      </c>
      <c r="K88" s="26" t="str">
        <f t="shared" si="4"/>
        <v>EMX5_PBn4101</v>
      </c>
    </row>
    <row r="89" spans="1:11">
      <c r="A89" s="73" t="s">
        <v>20</v>
      </c>
      <c r="B89" s="59" t="s">
        <v>958</v>
      </c>
      <c r="C89" s="73">
        <f>VLOOKUP(B89,tblClass!$B:$C,2,FALSE)</f>
        <v>49</v>
      </c>
      <c r="D89" s="59" t="s">
        <v>1110</v>
      </c>
      <c r="E89" s="123" t="s">
        <v>2280</v>
      </c>
      <c r="F89" s="45" t="str">
        <f t="shared" si="3"/>
        <v>_pos_drain</v>
      </c>
      <c r="G89" s="59" t="str">
        <f>VLOOKUP(D89,tblInstance!X:Y,2,FALSE)</f>
        <v>POS2</v>
      </c>
      <c r="H89" s="68">
        <f>IF(G89="",0,VLOOKUP(G89,tblClass!$B:$C,2,FALSE))</f>
        <v>24</v>
      </c>
      <c r="I89" s="59" t="s">
        <v>1114</v>
      </c>
      <c r="J89" s="26" t="s">
        <v>870</v>
      </c>
      <c r="K89" s="26" t="str">
        <f t="shared" si="4"/>
        <v>EMX6_DVn135</v>
      </c>
    </row>
    <row r="90" spans="1:11">
      <c r="A90" s="73" t="s">
        <v>20</v>
      </c>
      <c r="B90" s="59" t="s">
        <v>958</v>
      </c>
      <c r="C90" s="73">
        <f>VLOOKUP(B90,tblClass!$B:$C,2,FALSE)</f>
        <v>49</v>
      </c>
      <c r="D90" s="59" t="s">
        <v>1111</v>
      </c>
      <c r="E90" s="123" t="s">
        <v>2290</v>
      </c>
      <c r="F90" s="45" t="str">
        <f t="shared" si="3"/>
        <v>_pos_filter</v>
      </c>
      <c r="G90" s="59" t="str">
        <f>VLOOKUP(D90,tblInstance!X:Y,2,FALSE)</f>
        <v>POS2</v>
      </c>
      <c r="H90" s="68">
        <f>IF(G90="",0,VLOOKUP(G90,tblClass!$B:$C,2,FALSE))</f>
        <v>24</v>
      </c>
      <c r="I90" s="59" t="s">
        <v>1115</v>
      </c>
      <c r="J90" s="26" t="s">
        <v>870</v>
      </c>
      <c r="K90" s="26" t="str">
        <f t="shared" si="4"/>
        <v>EMX6_DVn137</v>
      </c>
    </row>
    <row r="91" spans="1:11">
      <c r="A91" s="73" t="s">
        <v>20</v>
      </c>
      <c r="B91" s="59" t="s">
        <v>958</v>
      </c>
      <c r="C91" s="73">
        <f>VLOOKUP(B91,tblClass!$B:$C,2,FALSE)</f>
        <v>49</v>
      </c>
      <c r="D91" s="59" t="s">
        <v>1112</v>
      </c>
      <c r="E91" s="123" t="s">
        <v>2289</v>
      </c>
      <c r="F91" s="45" t="str">
        <f t="shared" si="3"/>
        <v>_zsc_drain</v>
      </c>
      <c r="G91" s="59" t="str">
        <f>VLOOKUP(D91,tblInstance!X:Y,2,FALSE)</f>
        <v>ZSC2</v>
      </c>
      <c r="H91" s="68">
        <f>IF(G91="",0,VLOOKUP(G91,tblClass!$B:$C,2,FALSE))</f>
        <v>32</v>
      </c>
      <c r="I91" s="59" t="s">
        <v>1220</v>
      </c>
      <c r="J91" s="26" t="s">
        <v>870</v>
      </c>
      <c r="K91" s="26" t="str">
        <f t="shared" si="4"/>
        <v>EMX6_ZSCn111</v>
      </c>
    </row>
    <row r="92" spans="1:11">
      <c r="A92" s="73" t="s">
        <v>20</v>
      </c>
      <c r="B92" s="59" t="s">
        <v>958</v>
      </c>
      <c r="C92" s="73">
        <f>VLOOKUP(B92,tblClass!$B:$C,2,FALSE)</f>
        <v>49</v>
      </c>
      <c r="D92" s="59" t="s">
        <v>1107</v>
      </c>
      <c r="E92" s="123" t="s">
        <v>2275</v>
      </c>
      <c r="F92" s="45" t="str">
        <f t="shared" si="3"/>
        <v>_zsc_filter</v>
      </c>
      <c r="G92" s="59" t="str">
        <f>VLOOKUP(D92,tblInstance!X:Y,2,FALSE)</f>
        <v>ZSC2</v>
      </c>
      <c r="H92" s="68">
        <f>IF(G92="",0,VLOOKUP(G92,tblClass!$B:$C,2,FALSE))</f>
        <v>32</v>
      </c>
      <c r="I92" s="59" t="s">
        <v>1591</v>
      </c>
      <c r="J92" s="26" t="s">
        <v>870</v>
      </c>
      <c r="K92" s="26" t="str">
        <f t="shared" si="4"/>
        <v>EMX6_ZSCn109</v>
      </c>
    </row>
    <row r="93" spans="1:11">
      <c r="A93" s="59" t="s">
        <v>859</v>
      </c>
      <c r="B93" s="59" t="s">
        <v>3215</v>
      </c>
      <c r="C93" s="73">
        <f>VLOOKUP(B93,tblClass!$B:$C,2,FALSE)</f>
        <v>50</v>
      </c>
      <c r="D93" s="68" t="s">
        <v>2433</v>
      </c>
      <c r="E93" s="123" t="s">
        <v>2543</v>
      </c>
      <c r="F93" s="45" t="str">
        <f t="shared" si="3"/>
        <v>_mx_vessel</v>
      </c>
      <c r="G93" s="68" t="s">
        <v>84</v>
      </c>
      <c r="H93" s="68">
        <f>IF(G93="",0,VLOOKUP(G93,tblClass!$B:$C,2,FALSE))</f>
        <v>53</v>
      </c>
      <c r="I93" s="68" t="s">
        <v>2544</v>
      </c>
      <c r="J93" s="26" t="s">
        <v>870</v>
      </c>
      <c r="K93" s="26" t="str">
        <f t="shared" si="4"/>
        <v>PCMX_Mn</v>
      </c>
    </row>
    <row r="94" spans="1:11">
      <c r="A94" s="59" t="s">
        <v>859</v>
      </c>
      <c r="B94" s="59" t="s">
        <v>3215</v>
      </c>
      <c r="C94" s="73">
        <f>VLOOKUP(B94,tblClass!$B:$C,2,FALSE)</f>
        <v>50</v>
      </c>
      <c r="D94" s="68" t="s">
        <v>2434</v>
      </c>
      <c r="E94" s="123" t="s">
        <v>2545</v>
      </c>
      <c r="F94" s="45" t="str">
        <f t="shared" ref="F94:F95" si="5">IF(E94="","","_"&amp;LOWER(E94))</f>
        <v>_sy_vessel</v>
      </c>
      <c r="G94" s="68" t="s">
        <v>81</v>
      </c>
      <c r="H94" s="68">
        <f>IF(G94="",0,VLOOKUP(G94,tblClass!$B:$C,2,FALSE))</f>
        <v>54</v>
      </c>
      <c r="I94" s="68" t="s">
        <v>1680</v>
      </c>
      <c r="J94" s="26" t="s">
        <v>870</v>
      </c>
      <c r="K94" s="26" t="str">
        <f t="shared" ref="K94:K95" si="6">B94&amp;"_"&amp;D94</f>
        <v>PCMX_Sn</v>
      </c>
    </row>
    <row r="95" spans="1:11">
      <c r="A95" s="59" t="s">
        <v>859</v>
      </c>
      <c r="B95" s="59" t="s">
        <v>3216</v>
      </c>
      <c r="C95" s="73">
        <f>VLOOKUP(B95,tblClass!$B:$C,2,FALSE)</f>
        <v>51</v>
      </c>
      <c r="D95" s="68" t="s">
        <v>2433</v>
      </c>
      <c r="E95" s="123" t="s">
        <v>2543</v>
      </c>
      <c r="F95" s="45" t="str">
        <f t="shared" si="5"/>
        <v>_mx_vessel</v>
      </c>
      <c r="G95" s="68" t="s">
        <v>84</v>
      </c>
      <c r="H95" s="68">
        <f>IF(G95="",0,VLOOKUP(G95,tblClass!$B:$C,2,FALSE))</f>
        <v>53</v>
      </c>
      <c r="I95" s="68" t="s">
        <v>2544</v>
      </c>
      <c r="J95" s="26" t="s">
        <v>870</v>
      </c>
      <c r="K95" s="26" t="str">
        <f t="shared" si="6"/>
        <v>PCSY_Mn</v>
      </c>
    </row>
    <row r="96" spans="1:11">
      <c r="A96" s="59" t="s">
        <v>859</v>
      </c>
      <c r="B96" s="59" t="s">
        <v>3216</v>
      </c>
      <c r="C96" s="73">
        <f>VLOOKUP(B96,tblClass!$B:$C,2,FALSE)</f>
        <v>51</v>
      </c>
      <c r="D96" s="68" t="s">
        <v>2434</v>
      </c>
      <c r="E96" s="123" t="s">
        <v>2545</v>
      </c>
      <c r="F96" s="45" t="str">
        <f t="shared" si="3"/>
        <v>_sy_vessel</v>
      </c>
      <c r="G96" s="68" t="s">
        <v>81</v>
      </c>
      <c r="H96" s="68">
        <f>IF(G96="",0,VLOOKUP(G96,tblClass!$B:$C,2,FALSE))</f>
        <v>54</v>
      </c>
      <c r="I96" s="68" t="s">
        <v>1680</v>
      </c>
      <c r="J96" s="26" t="s">
        <v>870</v>
      </c>
      <c r="K96" s="26" t="str">
        <f t="shared" si="4"/>
        <v>PCSY_Sn</v>
      </c>
    </row>
    <row r="97" spans="1:11">
      <c r="A97" s="59" t="s">
        <v>850</v>
      </c>
      <c r="B97" s="59" t="s">
        <v>84</v>
      </c>
      <c r="C97" s="73">
        <f>VLOOKUP(B97,tblClass!$B:$C,2,FALSE)</f>
        <v>53</v>
      </c>
      <c r="D97" s="68" t="s">
        <v>1730</v>
      </c>
      <c r="E97" s="123" t="s">
        <v>2500</v>
      </c>
      <c r="F97" s="45" t="str">
        <f t="shared" si="3"/>
        <v>_ema_vessel</v>
      </c>
      <c r="G97" s="59" t="str">
        <f>VLOOKUP(D97,tblInstance!X:Y,2,FALSE)</f>
        <v>EMA1</v>
      </c>
      <c r="H97" s="68">
        <f>IF(G97="",0,VLOOKUP(G97,tblClass!$B:$C,2,FALSE))</f>
        <v>33</v>
      </c>
      <c r="I97" s="68" t="s">
        <v>1118</v>
      </c>
      <c r="J97" s="26" t="s">
        <v>870</v>
      </c>
      <c r="K97" s="26" t="str">
        <f t="shared" si="4"/>
        <v>MX_EAn010</v>
      </c>
    </row>
    <row r="98" spans="1:11">
      <c r="A98" s="59" t="s">
        <v>850</v>
      </c>
      <c r="B98" s="59" t="s">
        <v>84</v>
      </c>
      <c r="C98" s="73">
        <f>VLOOKUP(B98,tblClass!$B:$C,2,FALSE)</f>
        <v>53</v>
      </c>
      <c r="D98" s="68" t="s">
        <v>1127</v>
      </c>
      <c r="E98" s="123" t="s">
        <v>2496</v>
      </c>
      <c r="F98" s="45" t="str">
        <f t="shared" si="3"/>
        <v>_emc_gas</v>
      </c>
      <c r="G98" s="59" t="str">
        <f>VLOOKUP(D98,tblInstance!X:Y,2,FALSE)</f>
        <v>EMC1</v>
      </c>
      <c r="H98" s="68">
        <f>IF(G98="",0,VLOOKUP(G98,tblClass!$B:$C,2,FALSE))</f>
        <v>34</v>
      </c>
      <c r="I98" s="68" t="s">
        <v>1119</v>
      </c>
      <c r="J98" s="26" t="s">
        <v>870</v>
      </c>
      <c r="K98" s="26" t="str">
        <f t="shared" ref="K98:K126" si="7">B98&amp;"_"&amp;D98</f>
        <v>MX_ECn001</v>
      </c>
    </row>
    <row r="99" spans="1:11">
      <c r="A99" s="59" t="s">
        <v>850</v>
      </c>
      <c r="B99" s="59" t="s">
        <v>84</v>
      </c>
      <c r="C99" s="73">
        <f>VLOOKUP(B99,tblClass!$B:$C,2,FALSE)</f>
        <v>53</v>
      </c>
      <c r="D99" s="68" t="s">
        <v>1129</v>
      </c>
      <c r="E99" s="123" t="s">
        <v>2499</v>
      </c>
      <c r="F99" s="45" t="str">
        <f t="shared" si="3"/>
        <v>_emc_vacuum</v>
      </c>
      <c r="G99" s="59" t="str">
        <f>VLOOKUP(D99,tblInstance!X:Y,2,FALSE)</f>
        <v>EMC5</v>
      </c>
      <c r="H99" s="68">
        <f>IF(G99="",0,VLOOKUP(G99,tblClass!$B:$C,2,FALSE))</f>
        <v>37</v>
      </c>
      <c r="I99" s="68" t="s">
        <v>655</v>
      </c>
      <c r="J99" s="26" t="s">
        <v>1059</v>
      </c>
      <c r="K99" s="26" t="str">
        <f t="shared" si="7"/>
        <v>MX_ECn012</v>
      </c>
    </row>
    <row r="100" spans="1:11">
      <c r="A100" s="59" t="s">
        <v>850</v>
      </c>
      <c r="B100" s="59" t="s">
        <v>84</v>
      </c>
      <c r="C100" s="73">
        <f>VLOOKUP(B100,tblClass!$B:$C,2,FALSE)</f>
        <v>53</v>
      </c>
      <c r="D100" s="68" t="s">
        <v>1128</v>
      </c>
      <c r="E100" s="123" t="s">
        <v>2503</v>
      </c>
      <c r="F100" s="45" t="str">
        <f t="shared" si="3"/>
        <v>_emc_water</v>
      </c>
      <c r="G100" s="59" t="str">
        <f>VLOOKUP(D100,tblInstance!X:Y,2,FALSE)</f>
        <v>EMC2</v>
      </c>
      <c r="H100" s="68">
        <f>IF(G100="",0,VLOOKUP(G100,tblClass!$B:$C,2,FALSE))</f>
        <v>35</v>
      </c>
      <c r="I100" s="68" t="s">
        <v>1120</v>
      </c>
      <c r="J100" s="26" t="s">
        <v>870</v>
      </c>
      <c r="K100" s="26" t="str">
        <f t="shared" si="7"/>
        <v>MX_ECn002</v>
      </c>
    </row>
    <row r="101" spans="1:11">
      <c r="A101" s="59" t="s">
        <v>850</v>
      </c>
      <c r="B101" s="59" t="s">
        <v>84</v>
      </c>
      <c r="C101" s="73">
        <f>VLOOKUP(B101,tblClass!$B:$C,2,FALSE)</f>
        <v>53</v>
      </c>
      <c r="D101" s="68" t="s">
        <v>1597</v>
      </c>
      <c r="E101" s="123" t="s">
        <v>2495</v>
      </c>
      <c r="F101" s="45" t="str">
        <f t="shared" si="3"/>
        <v>_emg_filter</v>
      </c>
      <c r="G101" s="59" t="str">
        <f>VLOOKUP(D101,tblInstance!X:Y,2,FALSE)</f>
        <v>EMG1</v>
      </c>
      <c r="H101" s="68">
        <f>IF(G101="",0,VLOOKUP(G101,tblClass!$B:$C,2,FALSE))</f>
        <v>38</v>
      </c>
      <c r="I101" s="68" t="s">
        <v>1121</v>
      </c>
      <c r="J101" s="26" t="s">
        <v>870</v>
      </c>
      <c r="K101" s="26" t="str">
        <f t="shared" si="7"/>
        <v>MX_EGn005</v>
      </c>
    </row>
    <row r="102" spans="1:11">
      <c r="A102" s="59" t="s">
        <v>850</v>
      </c>
      <c r="B102" s="59" t="s">
        <v>84</v>
      </c>
      <c r="C102" s="73">
        <f>VLOOKUP(B102,tblClass!$B:$C,2,FALSE)</f>
        <v>53</v>
      </c>
      <c r="D102" s="68" t="s">
        <v>1731</v>
      </c>
      <c r="E102" s="123" t="s">
        <v>2501</v>
      </c>
      <c r="F102" s="45" t="str">
        <f t="shared" si="3"/>
        <v>_emm_vessel</v>
      </c>
      <c r="G102" s="59" t="str">
        <f>VLOOKUP(D102,tblInstance!X:Y,2,FALSE)</f>
        <v>EMM1</v>
      </c>
      <c r="H102" s="68">
        <f>IF(G102="",0,VLOOKUP(G102,tblClass!$B:$C,2,FALSE))</f>
        <v>39</v>
      </c>
      <c r="I102" s="68" t="s">
        <v>1122</v>
      </c>
      <c r="J102" s="26" t="s">
        <v>870</v>
      </c>
      <c r="K102" s="26" t="str">
        <f t="shared" si="7"/>
        <v>MX_EMn009</v>
      </c>
    </row>
    <row r="103" spans="1:11">
      <c r="A103" s="59" t="s">
        <v>850</v>
      </c>
      <c r="B103" s="59" t="s">
        <v>84</v>
      </c>
      <c r="C103" s="73">
        <f>VLOOKUP(B103,tblClass!$B:$C,2,FALSE)</f>
        <v>53</v>
      </c>
      <c r="D103" s="68" t="s">
        <v>2613</v>
      </c>
      <c r="E103" s="123" t="s">
        <v>2494</v>
      </c>
      <c r="F103" s="45" t="str">
        <f t="shared" si="3"/>
        <v>_ems_estop</v>
      </c>
      <c r="G103" s="59" t="str">
        <f>VLOOKUP(D103,tblInstance!X:Y,2,FALSE)</f>
        <v>EMS1</v>
      </c>
      <c r="H103" s="68">
        <f>IF(G103="",0,VLOOKUP(G103,tblClass!$B:$C,2,FALSE))</f>
        <v>40</v>
      </c>
      <c r="I103" s="68" t="s">
        <v>1125</v>
      </c>
      <c r="J103" s="26" t="s">
        <v>870</v>
      </c>
      <c r="K103" s="26" t="str">
        <f t="shared" si="7"/>
        <v>MX_EEn013</v>
      </c>
    </row>
    <row r="104" spans="1:11">
      <c r="A104" s="59" t="s">
        <v>850</v>
      </c>
      <c r="B104" s="59" t="s">
        <v>84</v>
      </c>
      <c r="C104" s="73">
        <f>VLOOKUP(B104,tblClass!$B:$C,2,FALSE)</f>
        <v>53</v>
      </c>
      <c r="D104" s="45" t="s">
        <v>2611</v>
      </c>
      <c r="E104" s="123" t="s">
        <v>2614</v>
      </c>
      <c r="F104" s="45" t="str">
        <f t="shared" si="3"/>
        <v>_ems_estop_aux</v>
      </c>
      <c r="G104" s="59" t="s">
        <v>2590</v>
      </c>
      <c r="H104" s="68">
        <f>IF(G104="",0,VLOOKUP(G104,tblClass!$B:$C,2,FALSE))</f>
        <v>41</v>
      </c>
      <c r="I104" s="68" t="s">
        <v>2615</v>
      </c>
      <c r="J104" s="26" t="s">
        <v>870</v>
      </c>
      <c r="K104" s="26" t="str">
        <f t="shared" si="7"/>
        <v>MX_EEnnnn</v>
      </c>
    </row>
    <row r="105" spans="1:11">
      <c r="A105" s="59" t="s">
        <v>850</v>
      </c>
      <c r="B105" s="59" t="s">
        <v>84</v>
      </c>
      <c r="C105" s="73">
        <f>VLOOKUP(B105,tblClass!$B:$C,2,FALSE)</f>
        <v>53</v>
      </c>
      <c r="D105" s="68" t="s">
        <v>1116</v>
      </c>
      <c r="E105" s="123" t="s">
        <v>2497</v>
      </c>
      <c r="F105" s="45" t="str">
        <f t="shared" si="3"/>
        <v>_emt_hex</v>
      </c>
      <c r="G105" s="59" t="str">
        <f>VLOOKUP(D105,tblInstance!X:Y,2,FALSE)</f>
        <v>EMT1</v>
      </c>
      <c r="H105" s="68">
        <f>IF(G105="",0,VLOOKUP(G105,tblClass!$B:$C,2,FALSE))</f>
        <v>42</v>
      </c>
      <c r="I105" s="68" t="s">
        <v>1229</v>
      </c>
      <c r="J105" s="26" t="s">
        <v>870</v>
      </c>
      <c r="K105" s="26" t="str">
        <f t="shared" si="7"/>
        <v>MX_ETn003</v>
      </c>
    </row>
    <row r="106" spans="1:11">
      <c r="A106" s="59" t="s">
        <v>850</v>
      </c>
      <c r="B106" s="59" t="s">
        <v>84</v>
      </c>
      <c r="C106" s="73">
        <f>VLOOKUP(B106,tblClass!$B:$C,2,FALSE)</f>
        <v>53</v>
      </c>
      <c r="D106" s="68" t="s">
        <v>1595</v>
      </c>
      <c r="E106" s="123" t="s">
        <v>2498</v>
      </c>
      <c r="F106" s="45" t="str">
        <f t="shared" si="3"/>
        <v>_emv_inlet</v>
      </c>
      <c r="G106" s="59" t="str">
        <f>VLOOKUP(D106,tblInstance!X:Y,2,FALSE)</f>
        <v>EMV2</v>
      </c>
      <c r="H106" s="68">
        <f>IF(G106="",0,VLOOKUP(G106,tblClass!$B:$C,2,FALSE))</f>
        <v>44</v>
      </c>
      <c r="I106" s="68" t="s">
        <v>1123</v>
      </c>
      <c r="J106" s="26" t="s">
        <v>870</v>
      </c>
      <c r="K106" s="26" t="str">
        <f t="shared" si="7"/>
        <v>MX_EVn008</v>
      </c>
    </row>
    <row r="107" spans="1:11">
      <c r="A107" s="59" t="s">
        <v>850</v>
      </c>
      <c r="B107" s="59" t="s">
        <v>84</v>
      </c>
      <c r="C107" s="73">
        <f>VLOOKUP(B107,tblClass!$B:$C,2,FALSE)</f>
        <v>53</v>
      </c>
      <c r="D107" s="68" t="s">
        <v>1594</v>
      </c>
      <c r="E107" s="123" t="s">
        <v>2502</v>
      </c>
      <c r="F107" s="45" t="str">
        <f t="shared" si="3"/>
        <v>_emv_vessel</v>
      </c>
      <c r="G107" s="59" t="str">
        <f>VLOOKUP(D107,tblInstance!X:Y,2,FALSE)</f>
        <v>EMV1</v>
      </c>
      <c r="H107" s="68">
        <f>IF(G107="",0,VLOOKUP(G107,tblClass!$B:$C,2,FALSE))</f>
        <v>43</v>
      </c>
      <c r="I107" s="68" t="s">
        <v>1235</v>
      </c>
      <c r="J107" s="26" t="s">
        <v>870</v>
      </c>
      <c r="K107" s="26" t="str">
        <f t="shared" si="7"/>
        <v>MX_EVn004</v>
      </c>
    </row>
    <row r="108" spans="1:11">
      <c r="A108" s="59" t="s">
        <v>850</v>
      </c>
      <c r="B108" s="59" t="s">
        <v>84</v>
      </c>
      <c r="C108" s="73">
        <f>VLOOKUP(B108,tblClass!$B:$C,2,FALSE)</f>
        <v>53</v>
      </c>
      <c r="D108" s="68" t="s">
        <v>1596</v>
      </c>
      <c r="E108" s="123" t="s">
        <v>2493</v>
      </c>
      <c r="F108" s="45" t="str">
        <f t="shared" si="3"/>
        <v>_emx_drain</v>
      </c>
      <c r="G108" s="59" t="str">
        <f>VLOOKUP(D108,tblInstance!X:Y,2,FALSE)</f>
        <v>EMX4</v>
      </c>
      <c r="H108" s="68">
        <f>IF(G108="",0,VLOOKUP(G108,tblClass!$B:$C,2,FALSE))</f>
        <v>47</v>
      </c>
      <c r="I108" s="68" t="s">
        <v>1124</v>
      </c>
      <c r="J108" s="26" t="s">
        <v>870</v>
      </c>
      <c r="K108" s="26" t="str">
        <f t="shared" si="7"/>
        <v>MX_EXn006</v>
      </c>
    </row>
    <row r="109" spans="1:11">
      <c r="A109" s="59" t="s">
        <v>850</v>
      </c>
      <c r="B109" s="59" t="s">
        <v>84</v>
      </c>
      <c r="C109" s="73">
        <f>VLOOKUP(B109,tblClass!$B:$C,2,FALSE)</f>
        <v>53</v>
      </c>
      <c r="D109" s="68" t="s">
        <v>1729</v>
      </c>
      <c r="E109" s="123" t="s">
        <v>2574</v>
      </c>
      <c r="F109" s="45" t="str">
        <f t="shared" si="3"/>
        <v>_emx_fill</v>
      </c>
      <c r="G109" s="59" t="str">
        <f>VLOOKUP(D109,tblInstance!X:Y,2,FALSE)</f>
        <v>EMX5</v>
      </c>
      <c r="H109" s="68">
        <f>IF(G109="",0,VLOOKUP(G109,tblClass!$B:$C,2,FALSE))</f>
        <v>48</v>
      </c>
      <c r="I109" s="68" t="s">
        <v>2575</v>
      </c>
      <c r="J109" s="26" t="s">
        <v>1059</v>
      </c>
      <c r="K109" s="26" t="str">
        <f t="shared" si="7"/>
        <v>MX_EXn402</v>
      </c>
    </row>
    <row r="110" spans="1:11">
      <c r="A110" s="59" t="s">
        <v>850</v>
      </c>
      <c r="B110" s="59" t="s">
        <v>84</v>
      </c>
      <c r="C110" s="73">
        <f>VLOOKUP(B110,tblClass!$B:$C,2,FALSE)</f>
        <v>53</v>
      </c>
      <c r="D110" s="68" t="s">
        <v>1117</v>
      </c>
      <c r="E110" s="123" t="s">
        <v>2578</v>
      </c>
      <c r="F110" s="45" t="str">
        <f t="shared" si="3"/>
        <v>_emx_mmfl</v>
      </c>
      <c r="G110" s="59" t="str">
        <f>VLOOKUP(D110,tblInstance!X:Y,2,FALSE)</f>
        <v>EMX1</v>
      </c>
      <c r="H110" s="68">
        <f>IF(G110="",0,VLOOKUP(G110,tblClass!$B:$C,2,FALSE))</f>
        <v>45</v>
      </c>
      <c r="I110" s="68" t="s">
        <v>82</v>
      </c>
      <c r="J110" s="26" t="s">
        <v>870</v>
      </c>
      <c r="K110" s="26" t="str">
        <f t="shared" si="7"/>
        <v>MX_EXn014</v>
      </c>
    </row>
    <row r="111" spans="1:11">
      <c r="A111" s="59" t="s">
        <v>850</v>
      </c>
      <c r="B111" s="59" t="s">
        <v>84</v>
      </c>
      <c r="C111" s="73">
        <f>VLOOKUP(B111,tblClass!$B:$C,2,FALSE)</f>
        <v>53</v>
      </c>
      <c r="D111" s="68" t="s">
        <v>2488</v>
      </c>
      <c r="E111" s="59" t="s">
        <v>2504</v>
      </c>
      <c r="F111" s="45" t="str">
        <f t="shared" si="3"/>
        <v>_emx_smfl</v>
      </c>
      <c r="G111" s="59" t="s">
        <v>958</v>
      </c>
      <c r="H111" s="68">
        <f>IF(G111="",0,VLOOKUP(G111,tblClass!$B:$C,2,FALSE))</f>
        <v>49</v>
      </c>
      <c r="I111" s="45" t="s">
        <v>2577</v>
      </c>
      <c r="J111" s="26" t="s">
        <v>1059</v>
      </c>
      <c r="K111" s="26" t="str">
        <f t="shared" si="7"/>
        <v>MX_EXn015</v>
      </c>
    </row>
    <row r="112" spans="1:11">
      <c r="A112" s="59" t="s">
        <v>850</v>
      </c>
      <c r="B112" s="59" t="s">
        <v>84</v>
      </c>
      <c r="C112" s="73">
        <f>VLOOKUP(B112,tblClass!$B:$C,2,FALSE)</f>
        <v>53</v>
      </c>
      <c r="D112" s="68" t="s">
        <v>1126</v>
      </c>
      <c r="E112" s="59" t="s">
        <v>3212</v>
      </c>
      <c r="F112" s="45" t="str">
        <f t="shared" si="3"/>
        <v>_emx_smfl_drn</v>
      </c>
      <c r="G112" s="59" t="s">
        <v>102</v>
      </c>
      <c r="H112" s="68">
        <f>IF(G112="",0,VLOOKUP(G112,tblClass!$B:$C,2,FALSE))</f>
        <v>47</v>
      </c>
      <c r="I112" s="45" t="s">
        <v>2576</v>
      </c>
      <c r="J112" s="26" t="s">
        <v>1059</v>
      </c>
      <c r="K112" s="26" t="str">
        <f t="shared" si="7"/>
        <v>MX_EXn011</v>
      </c>
    </row>
    <row r="113" spans="1:11">
      <c r="A113" s="59" t="s">
        <v>850</v>
      </c>
      <c r="B113" s="59" t="s">
        <v>84</v>
      </c>
      <c r="C113" s="73">
        <f>VLOOKUP(B113,tblClass!$B:$C,2,FALSE)</f>
        <v>53</v>
      </c>
      <c r="D113" s="68" t="s">
        <v>479</v>
      </c>
      <c r="E113" s="123" t="s">
        <v>2505</v>
      </c>
      <c r="F113" s="45" t="str">
        <f t="shared" si="3"/>
        <v>_emx_transfer</v>
      </c>
      <c r="G113" s="59" t="str">
        <f>VLOOKUP(D113,tblInstance!X:Y,2,FALSE)</f>
        <v>EMX2</v>
      </c>
      <c r="H113" s="68">
        <f>IF(G113="",0,VLOOKUP(G113,tblClass!$B:$C,2,FALSE))</f>
        <v>46</v>
      </c>
      <c r="I113" s="68" t="s">
        <v>2485</v>
      </c>
      <c r="J113" s="26" t="s">
        <v>1059</v>
      </c>
      <c r="K113" s="26" t="str">
        <f t="shared" si="7"/>
        <v>MX_EXn007</v>
      </c>
    </row>
    <row r="114" spans="1:11">
      <c r="A114" s="59" t="s">
        <v>850</v>
      </c>
      <c r="B114" s="59" t="s">
        <v>81</v>
      </c>
      <c r="C114" s="73">
        <f>VLOOKUP(B114,tblClass!$B:$C,2,FALSE)</f>
        <v>54</v>
      </c>
      <c r="D114" s="68" t="s">
        <v>1127</v>
      </c>
      <c r="E114" s="123" t="s">
        <v>2496</v>
      </c>
      <c r="F114" s="45" t="str">
        <f t="shared" si="3"/>
        <v>_emc_gas</v>
      </c>
      <c r="G114" s="59" t="str">
        <f>VLOOKUP(D114,tblInstance!X:Y,2,FALSE)</f>
        <v>EMC1</v>
      </c>
      <c r="H114" s="68">
        <f>IF(G114="",0,VLOOKUP(G114,tblClass!$B:$C,2,FALSE))</f>
        <v>34</v>
      </c>
      <c r="I114" s="68" t="s">
        <v>1130</v>
      </c>
      <c r="J114" s="26" t="s">
        <v>870</v>
      </c>
      <c r="K114" s="26" t="str">
        <f t="shared" si="7"/>
        <v>SY_ECn001</v>
      </c>
    </row>
    <row r="115" spans="1:11">
      <c r="A115" s="59" t="s">
        <v>850</v>
      </c>
      <c r="B115" s="59" t="s">
        <v>81</v>
      </c>
      <c r="C115" s="73">
        <f>VLOOKUP(B115,tblClass!$B:$C,2,FALSE)</f>
        <v>54</v>
      </c>
      <c r="D115" s="68" t="s">
        <v>1129</v>
      </c>
      <c r="E115" s="123" t="s">
        <v>2499</v>
      </c>
      <c r="F115" s="45" t="str">
        <f t="shared" si="3"/>
        <v>_emc_vacuum</v>
      </c>
      <c r="G115" s="59" t="str">
        <f>VLOOKUP(D115,tblInstance!X:Y,2,FALSE)</f>
        <v>EMC5</v>
      </c>
      <c r="H115" s="68">
        <f>IF(G115="",0,VLOOKUP(G115,tblClass!$B:$C,2,FALSE))</f>
        <v>37</v>
      </c>
      <c r="I115" s="68" t="s">
        <v>656</v>
      </c>
      <c r="J115" s="26" t="s">
        <v>1059</v>
      </c>
      <c r="K115" s="26" t="str">
        <f t="shared" si="7"/>
        <v>SY_ECn012</v>
      </c>
    </row>
    <row r="116" spans="1:11">
      <c r="A116" s="59" t="s">
        <v>850</v>
      </c>
      <c r="B116" s="59" t="s">
        <v>81</v>
      </c>
      <c r="C116" s="73">
        <f>VLOOKUP(B116,tblClass!$B:$C,2,FALSE)</f>
        <v>54</v>
      </c>
      <c r="D116" s="68" t="s">
        <v>1128</v>
      </c>
      <c r="E116" s="123" t="s">
        <v>2503</v>
      </c>
      <c r="F116" s="45" t="str">
        <f t="shared" si="3"/>
        <v>_emc_water</v>
      </c>
      <c r="G116" s="59" t="s">
        <v>111</v>
      </c>
      <c r="H116" s="68">
        <f>IF(G116="",0,VLOOKUP(G116,tblClass!$B:$C,2,FALSE))</f>
        <v>36</v>
      </c>
      <c r="I116" s="68" t="s">
        <v>1131</v>
      </c>
      <c r="J116" s="26" t="s">
        <v>870</v>
      </c>
      <c r="K116" s="26" t="str">
        <f t="shared" si="7"/>
        <v>SY_ECn002</v>
      </c>
    </row>
    <row r="117" spans="1:11">
      <c r="A117" s="59" t="s">
        <v>850</v>
      </c>
      <c r="B117" s="59" t="s">
        <v>81</v>
      </c>
      <c r="C117" s="73">
        <f>VLOOKUP(B117,tblClass!$B:$C,2,FALSE)</f>
        <v>54</v>
      </c>
      <c r="D117" s="68" t="s">
        <v>1597</v>
      </c>
      <c r="E117" s="123" t="s">
        <v>2495</v>
      </c>
      <c r="F117" s="45" t="str">
        <f t="shared" si="3"/>
        <v>_emg_filter</v>
      </c>
      <c r="G117" s="59" t="str">
        <f>VLOOKUP(D117,tblInstance!X:Y,2,FALSE)</f>
        <v>EMG1</v>
      </c>
      <c r="H117" s="68">
        <f>IF(G117="",0,VLOOKUP(G117,tblClass!$B:$C,2,FALSE))</f>
        <v>38</v>
      </c>
      <c r="I117" s="68" t="s">
        <v>1132</v>
      </c>
      <c r="J117" s="26" t="s">
        <v>870</v>
      </c>
      <c r="K117" s="26" t="str">
        <f t="shared" si="7"/>
        <v>SY_EGn005</v>
      </c>
    </row>
    <row r="118" spans="1:11">
      <c r="A118" s="59" t="s">
        <v>850</v>
      </c>
      <c r="B118" s="59" t="s">
        <v>81</v>
      </c>
      <c r="C118" s="73">
        <f>VLOOKUP(B118,tblClass!$B:$C,2,FALSE)</f>
        <v>54</v>
      </c>
      <c r="D118" s="68" t="s">
        <v>2613</v>
      </c>
      <c r="E118" s="123" t="s">
        <v>2494</v>
      </c>
      <c r="F118" s="45" t="str">
        <f t="shared" si="3"/>
        <v>_ems_estop</v>
      </c>
      <c r="G118" s="59" t="str">
        <f>VLOOKUP(D118,tblInstance!X:Y,2,FALSE)</f>
        <v>EMS1</v>
      </c>
      <c r="H118" s="68">
        <f>IF(G118="",0,VLOOKUP(G118,tblClass!$B:$C,2,FALSE))</f>
        <v>40</v>
      </c>
      <c r="I118" s="68" t="s">
        <v>1136</v>
      </c>
      <c r="J118" s="26" t="s">
        <v>870</v>
      </c>
      <c r="K118" s="26" t="str">
        <f t="shared" si="7"/>
        <v>SY_EEn013</v>
      </c>
    </row>
    <row r="119" spans="1:11">
      <c r="A119" s="59" t="s">
        <v>850</v>
      </c>
      <c r="B119" s="59" t="s">
        <v>81</v>
      </c>
      <c r="C119" s="73">
        <f>VLOOKUP(B119,tblClass!$B:$C,2,FALSE)</f>
        <v>54</v>
      </c>
      <c r="D119" s="45" t="s">
        <v>2611</v>
      </c>
      <c r="E119" s="123" t="s">
        <v>2614</v>
      </c>
      <c r="F119" s="45" t="str">
        <f t="shared" si="3"/>
        <v>_ems_estop_aux</v>
      </c>
      <c r="G119" s="59" t="s">
        <v>2590</v>
      </c>
      <c r="H119" s="68">
        <f>IF(G119="",0,VLOOKUP(G119,tblClass!$B:$C,2,FALSE))</f>
        <v>41</v>
      </c>
      <c r="I119" s="68" t="s">
        <v>2616</v>
      </c>
      <c r="J119" s="26" t="s">
        <v>870</v>
      </c>
      <c r="K119" s="26" t="str">
        <f t="shared" si="7"/>
        <v>SY_EEnnnn</v>
      </c>
    </row>
    <row r="120" spans="1:11">
      <c r="A120" s="59" t="s">
        <v>850</v>
      </c>
      <c r="B120" s="59" t="s">
        <v>81</v>
      </c>
      <c r="C120" s="73">
        <f>VLOOKUP(B120,tblClass!$B:$C,2,FALSE)</f>
        <v>54</v>
      </c>
      <c r="D120" s="68" t="s">
        <v>1595</v>
      </c>
      <c r="E120" s="123" t="s">
        <v>2498</v>
      </c>
      <c r="F120" s="45" t="str">
        <f t="shared" si="3"/>
        <v>_emv_inlet</v>
      </c>
      <c r="G120" s="59" t="str">
        <f>VLOOKUP(D120,tblInstance!X:Y,2,FALSE)</f>
        <v>EMV2</v>
      </c>
      <c r="H120" s="68">
        <f>IF(G120="",0,VLOOKUP(G120,tblClass!$B:$C,2,FALSE))</f>
        <v>44</v>
      </c>
      <c r="I120" s="68" t="s">
        <v>1134</v>
      </c>
      <c r="J120" s="26" t="s">
        <v>870</v>
      </c>
      <c r="K120" s="26" t="str">
        <f t="shared" si="7"/>
        <v>SY_EVn008</v>
      </c>
    </row>
    <row r="121" spans="1:11">
      <c r="A121" s="59" t="s">
        <v>850</v>
      </c>
      <c r="B121" s="59" t="s">
        <v>81</v>
      </c>
      <c r="C121" s="73">
        <f>VLOOKUP(B121,tblClass!$B:$C,2,FALSE)</f>
        <v>54</v>
      </c>
      <c r="D121" s="68" t="s">
        <v>1594</v>
      </c>
      <c r="E121" s="123" t="s">
        <v>2502</v>
      </c>
      <c r="F121" s="45" t="str">
        <f t="shared" si="3"/>
        <v>_emv_vessel</v>
      </c>
      <c r="G121" s="59" t="str">
        <f>VLOOKUP(D121,tblInstance!X:Y,2,FALSE)</f>
        <v>EMV1</v>
      </c>
      <c r="H121" s="68">
        <f>IF(G121="",0,VLOOKUP(G121,tblClass!$B:$C,2,FALSE))</f>
        <v>43</v>
      </c>
      <c r="I121" s="68" t="s">
        <v>1133</v>
      </c>
      <c r="J121" s="26" t="s">
        <v>870</v>
      </c>
      <c r="K121" s="26" t="str">
        <f t="shared" si="7"/>
        <v>SY_EVn004</v>
      </c>
    </row>
    <row r="122" spans="1:11">
      <c r="A122" s="59" t="s">
        <v>850</v>
      </c>
      <c r="B122" s="59" t="s">
        <v>81</v>
      </c>
      <c r="C122" s="73">
        <f>VLOOKUP(B122,tblClass!$B:$C,2,FALSE)</f>
        <v>54</v>
      </c>
      <c r="D122" s="68" t="s">
        <v>1596</v>
      </c>
      <c r="E122" s="123" t="s">
        <v>2493</v>
      </c>
      <c r="F122" s="45" t="str">
        <f t="shared" si="3"/>
        <v>_emx_drain</v>
      </c>
      <c r="G122" s="59" t="str">
        <f>VLOOKUP(D122,tblInstance!X:Y,2,FALSE)</f>
        <v>EMX4</v>
      </c>
      <c r="H122" s="68">
        <f>IF(G122="",0,VLOOKUP(G122,tblClass!$B:$C,2,FALSE))</f>
        <v>47</v>
      </c>
      <c r="I122" s="68" t="s">
        <v>1135</v>
      </c>
      <c r="J122" s="26" t="s">
        <v>870</v>
      </c>
      <c r="K122" s="26" t="str">
        <f t="shared" si="7"/>
        <v>SY_EXn006</v>
      </c>
    </row>
    <row r="123" spans="1:11">
      <c r="A123" s="59" t="s">
        <v>850</v>
      </c>
      <c r="B123" s="59" t="s">
        <v>81</v>
      </c>
      <c r="C123" s="73">
        <f>VLOOKUP(B123,tblClass!$B:$C,2,FALSE)</f>
        <v>54</v>
      </c>
      <c r="D123" s="68" t="s">
        <v>1729</v>
      </c>
      <c r="E123" s="123" t="s">
        <v>2574</v>
      </c>
      <c r="F123" s="45" t="str">
        <f t="shared" si="3"/>
        <v>_emx_fill</v>
      </c>
      <c r="G123" s="59" t="str">
        <f>VLOOKUP(D123,tblInstance!X:Y,2,FALSE)</f>
        <v>EMX5</v>
      </c>
      <c r="H123" s="68">
        <f>IF(G123="",0,VLOOKUP(G123,tblClass!$B:$C,2,FALSE))</f>
        <v>48</v>
      </c>
      <c r="I123" s="68" t="s">
        <v>2575</v>
      </c>
      <c r="J123" s="26" t="s">
        <v>1059</v>
      </c>
      <c r="K123" s="26" t="str">
        <f t="shared" si="7"/>
        <v>SY_EXn402</v>
      </c>
    </row>
    <row r="124" spans="1:11">
      <c r="A124" s="59" t="s">
        <v>850</v>
      </c>
      <c r="B124" s="59" t="s">
        <v>81</v>
      </c>
      <c r="C124" s="73">
        <f>VLOOKUP(B124,tblClass!$B:$C,2,FALSE)</f>
        <v>54</v>
      </c>
      <c r="D124" s="68" t="s">
        <v>2488</v>
      </c>
      <c r="E124" s="59" t="s">
        <v>2504</v>
      </c>
      <c r="F124" s="45" t="str">
        <f t="shared" si="3"/>
        <v>_emx_smfl</v>
      </c>
      <c r="G124" s="59" t="s">
        <v>958</v>
      </c>
      <c r="H124" s="68">
        <f>IF(G124="",0,VLOOKUP(G124,tblClass!$B:$C,2,FALSE))</f>
        <v>49</v>
      </c>
      <c r="I124" s="45" t="s">
        <v>2577</v>
      </c>
      <c r="J124" s="26" t="s">
        <v>1059</v>
      </c>
      <c r="K124" s="26" t="str">
        <f t="shared" si="7"/>
        <v>SY_EXn015</v>
      </c>
    </row>
    <row r="125" spans="1:11">
      <c r="A125" s="59" t="s">
        <v>850</v>
      </c>
      <c r="B125" s="59" t="s">
        <v>81</v>
      </c>
      <c r="C125" s="73">
        <f>VLOOKUP(B125,tblClass!$B:$C,2,FALSE)</f>
        <v>54</v>
      </c>
      <c r="D125" s="68" t="s">
        <v>1126</v>
      </c>
      <c r="E125" s="59" t="s">
        <v>2504</v>
      </c>
      <c r="F125" s="45" t="str">
        <f t="shared" si="3"/>
        <v>_emx_smfl</v>
      </c>
      <c r="G125" s="59" t="s">
        <v>102</v>
      </c>
      <c r="H125" s="68">
        <f>IF(G125="",0,VLOOKUP(G125,tblClass!$B:$C,2,FALSE))</f>
        <v>47</v>
      </c>
      <c r="I125" s="45" t="s">
        <v>2576</v>
      </c>
      <c r="J125" s="26" t="s">
        <v>1059</v>
      </c>
      <c r="K125" s="26" t="str">
        <f t="shared" si="7"/>
        <v>SY_EXn011</v>
      </c>
    </row>
    <row r="126" spans="1:11">
      <c r="A126" s="59" t="s">
        <v>850</v>
      </c>
      <c r="B126" s="59" t="s">
        <v>81</v>
      </c>
      <c r="C126" s="73">
        <f>VLOOKUP(B126,tblClass!$B:$C,2,FALSE)</f>
        <v>54</v>
      </c>
      <c r="D126" s="68" t="s">
        <v>479</v>
      </c>
      <c r="E126" s="123" t="s">
        <v>2505</v>
      </c>
      <c r="F126" s="45" t="str">
        <f t="shared" si="3"/>
        <v>_emx_transfer</v>
      </c>
      <c r="G126" s="59" t="str">
        <f>VLOOKUP(D126,tblInstance!X:Y,2,FALSE)</f>
        <v>EMX2</v>
      </c>
      <c r="H126" s="68">
        <f>IF(G126="",0,VLOOKUP(G126,tblClass!$B:$C,2,FALSE))</f>
        <v>46</v>
      </c>
      <c r="I126" s="68" t="s">
        <v>2485</v>
      </c>
      <c r="J126" s="26" t="s">
        <v>1059</v>
      </c>
      <c r="K126" s="26" t="str">
        <f t="shared" si="7"/>
        <v>SY_EXn007</v>
      </c>
    </row>
    <row r="127" spans="1:11">
      <c r="F127" s="45" t="str">
        <f t="shared" si="3"/>
        <v/>
      </c>
    </row>
    <row r="128" spans="1:11">
      <c r="F128" s="45" t="str">
        <f t="shared" si="3"/>
        <v/>
      </c>
    </row>
    <row r="129" spans="6:6">
      <c r="F129" s="45" t="str">
        <f t="shared" si="3"/>
        <v/>
      </c>
    </row>
    <row r="130" spans="6:6">
      <c r="F130" s="45" t="str">
        <f t="shared" ref="F130:F193" si="8">IF(E130="","","_"&amp;LOWER(E130))</f>
        <v/>
      </c>
    </row>
    <row r="131" spans="6:6">
      <c r="F131" s="45" t="str">
        <f t="shared" si="8"/>
        <v/>
      </c>
    </row>
    <row r="132" spans="6:6">
      <c r="F132" s="45" t="str">
        <f t="shared" si="8"/>
        <v/>
      </c>
    </row>
    <row r="133" spans="6:6">
      <c r="F133" s="45" t="str">
        <f t="shared" si="8"/>
        <v/>
      </c>
    </row>
    <row r="134" spans="6:6">
      <c r="F134" s="45" t="str">
        <f t="shared" si="8"/>
        <v/>
      </c>
    </row>
    <row r="135" spans="6:6">
      <c r="F135" s="45" t="str">
        <f t="shared" si="8"/>
        <v/>
      </c>
    </row>
    <row r="136" spans="6:6">
      <c r="F136" s="45" t="str">
        <f t="shared" si="8"/>
        <v/>
      </c>
    </row>
    <row r="137" spans="6:6">
      <c r="F137" s="45" t="str">
        <f t="shared" si="8"/>
        <v/>
      </c>
    </row>
    <row r="138" spans="6:6">
      <c r="F138" s="45" t="str">
        <f t="shared" si="8"/>
        <v/>
      </c>
    </row>
    <row r="139" spans="6:6">
      <c r="F139" s="45" t="str">
        <f t="shared" si="8"/>
        <v/>
      </c>
    </row>
    <row r="140" spans="6:6">
      <c r="F140" s="45" t="str">
        <f t="shared" si="8"/>
        <v/>
      </c>
    </row>
    <row r="141" spans="6:6">
      <c r="F141" s="45" t="str">
        <f t="shared" si="8"/>
        <v/>
      </c>
    </row>
    <row r="142" spans="6:6">
      <c r="F142" s="45" t="str">
        <f t="shared" si="8"/>
        <v/>
      </c>
    </row>
    <row r="143" spans="6:6">
      <c r="F143" s="45" t="str">
        <f t="shared" si="8"/>
        <v/>
      </c>
    </row>
    <row r="144" spans="6:6">
      <c r="F144" s="45" t="str">
        <f t="shared" si="8"/>
        <v/>
      </c>
    </row>
    <row r="145" spans="6:6">
      <c r="F145" s="45" t="str">
        <f t="shared" si="8"/>
        <v/>
      </c>
    </row>
    <row r="146" spans="6:6">
      <c r="F146" s="45" t="str">
        <f t="shared" si="8"/>
        <v/>
      </c>
    </row>
    <row r="147" spans="6:6">
      <c r="F147" s="45" t="str">
        <f t="shared" si="8"/>
        <v/>
      </c>
    </row>
    <row r="148" spans="6:6">
      <c r="F148" s="45" t="str">
        <f t="shared" si="8"/>
        <v/>
      </c>
    </row>
    <row r="149" spans="6:6">
      <c r="F149" s="45" t="str">
        <f t="shared" si="8"/>
        <v/>
      </c>
    </row>
    <row r="150" spans="6:6">
      <c r="F150" s="45" t="str">
        <f t="shared" si="8"/>
        <v/>
      </c>
    </row>
    <row r="151" spans="6:6">
      <c r="F151" s="45" t="str">
        <f t="shared" si="8"/>
        <v/>
      </c>
    </row>
    <row r="152" spans="6:6">
      <c r="F152" s="45" t="str">
        <f t="shared" si="8"/>
        <v/>
      </c>
    </row>
    <row r="153" spans="6:6">
      <c r="F153" s="45" t="str">
        <f t="shared" si="8"/>
        <v/>
      </c>
    </row>
    <row r="154" spans="6:6">
      <c r="F154" s="45" t="str">
        <f t="shared" si="8"/>
        <v/>
      </c>
    </row>
    <row r="155" spans="6:6">
      <c r="F155" s="45" t="str">
        <f t="shared" si="8"/>
        <v/>
      </c>
    </row>
    <row r="156" spans="6:6">
      <c r="F156" s="45" t="str">
        <f t="shared" si="8"/>
        <v/>
      </c>
    </row>
    <row r="157" spans="6:6">
      <c r="F157" s="45" t="str">
        <f t="shared" si="8"/>
        <v/>
      </c>
    </row>
    <row r="158" spans="6:6">
      <c r="F158" s="45" t="str">
        <f t="shared" si="8"/>
        <v/>
      </c>
    </row>
    <row r="159" spans="6:6">
      <c r="F159" s="45" t="str">
        <f t="shared" si="8"/>
        <v/>
      </c>
    </row>
    <row r="160" spans="6:6">
      <c r="F160" s="45" t="str">
        <f t="shared" si="8"/>
        <v/>
      </c>
    </row>
    <row r="161" spans="6:6">
      <c r="F161" s="45" t="str">
        <f t="shared" si="8"/>
        <v/>
      </c>
    </row>
    <row r="162" spans="6:6">
      <c r="F162" s="45" t="str">
        <f t="shared" si="8"/>
        <v/>
      </c>
    </row>
    <row r="163" spans="6:6">
      <c r="F163" s="45" t="str">
        <f t="shared" si="8"/>
        <v/>
      </c>
    </row>
    <row r="164" spans="6:6">
      <c r="F164" s="45" t="str">
        <f t="shared" si="8"/>
        <v/>
      </c>
    </row>
    <row r="165" spans="6:6">
      <c r="F165" s="45" t="str">
        <f t="shared" si="8"/>
        <v/>
      </c>
    </row>
    <row r="166" spans="6:6">
      <c r="F166" s="45" t="str">
        <f t="shared" si="8"/>
        <v/>
      </c>
    </row>
    <row r="167" spans="6:6">
      <c r="F167" s="45" t="str">
        <f t="shared" si="8"/>
        <v/>
      </c>
    </row>
    <row r="168" spans="6:6">
      <c r="F168" s="45" t="str">
        <f t="shared" si="8"/>
        <v/>
      </c>
    </row>
    <row r="169" spans="6:6">
      <c r="F169" s="45" t="str">
        <f t="shared" si="8"/>
        <v/>
      </c>
    </row>
    <row r="170" spans="6:6">
      <c r="F170" s="45" t="str">
        <f t="shared" si="8"/>
        <v/>
      </c>
    </row>
    <row r="171" spans="6:6">
      <c r="F171" s="45" t="str">
        <f t="shared" si="8"/>
        <v/>
      </c>
    </row>
    <row r="172" spans="6:6">
      <c r="F172" s="45" t="str">
        <f t="shared" si="8"/>
        <v/>
      </c>
    </row>
    <row r="173" spans="6:6">
      <c r="F173" s="45" t="str">
        <f t="shared" si="8"/>
        <v/>
      </c>
    </row>
    <row r="174" spans="6:6">
      <c r="F174" s="45" t="str">
        <f t="shared" si="8"/>
        <v/>
      </c>
    </row>
    <row r="175" spans="6:6">
      <c r="F175" s="45" t="str">
        <f t="shared" si="8"/>
        <v/>
      </c>
    </row>
    <row r="176" spans="6:6">
      <c r="F176" s="45" t="str">
        <f t="shared" si="8"/>
        <v/>
      </c>
    </row>
    <row r="177" spans="6:6">
      <c r="F177" s="45" t="str">
        <f t="shared" si="8"/>
        <v/>
      </c>
    </row>
    <row r="178" spans="6:6">
      <c r="F178" s="45" t="str">
        <f t="shared" si="8"/>
        <v/>
      </c>
    </row>
    <row r="179" spans="6:6">
      <c r="F179" s="45" t="str">
        <f t="shared" si="8"/>
        <v/>
      </c>
    </row>
    <row r="180" spans="6:6">
      <c r="F180" s="45" t="str">
        <f t="shared" si="8"/>
        <v/>
      </c>
    </row>
    <row r="181" spans="6:6">
      <c r="F181" s="45" t="str">
        <f t="shared" si="8"/>
        <v/>
      </c>
    </row>
    <row r="182" spans="6:6">
      <c r="F182" s="45" t="str">
        <f t="shared" si="8"/>
        <v/>
      </c>
    </row>
    <row r="183" spans="6:6">
      <c r="F183" s="45" t="str">
        <f t="shared" si="8"/>
        <v/>
      </c>
    </row>
    <row r="184" spans="6:6">
      <c r="F184" s="45" t="str">
        <f t="shared" si="8"/>
        <v/>
      </c>
    </row>
    <row r="185" spans="6:6">
      <c r="F185" s="45" t="str">
        <f t="shared" si="8"/>
        <v/>
      </c>
    </row>
    <row r="186" spans="6:6">
      <c r="F186" s="45" t="str">
        <f t="shared" si="8"/>
        <v/>
      </c>
    </row>
    <row r="187" spans="6:6">
      <c r="F187" s="45" t="str">
        <f t="shared" si="8"/>
        <v/>
      </c>
    </row>
    <row r="188" spans="6:6">
      <c r="F188" s="45" t="str">
        <f t="shared" si="8"/>
        <v/>
      </c>
    </row>
    <row r="189" spans="6:6">
      <c r="F189" s="45" t="str">
        <f t="shared" si="8"/>
        <v/>
      </c>
    </row>
    <row r="190" spans="6:6">
      <c r="F190" s="45" t="str">
        <f t="shared" si="8"/>
        <v/>
      </c>
    </row>
    <row r="191" spans="6:6">
      <c r="F191" s="45" t="str">
        <f t="shared" si="8"/>
        <v/>
      </c>
    </row>
    <row r="192" spans="6:6">
      <c r="F192" s="45" t="str">
        <f t="shared" si="8"/>
        <v/>
      </c>
    </row>
    <row r="193" spans="6:6">
      <c r="F193" s="45" t="str">
        <f t="shared" si="8"/>
        <v/>
      </c>
    </row>
    <row r="194" spans="6:6">
      <c r="F194" s="45" t="str">
        <f t="shared" ref="F194:F257" si="9">IF(E194="","","_"&amp;LOWER(E194))</f>
        <v/>
      </c>
    </row>
    <row r="195" spans="6:6">
      <c r="F195" s="45" t="str">
        <f t="shared" si="9"/>
        <v/>
      </c>
    </row>
    <row r="196" spans="6:6">
      <c r="F196" s="45" t="str">
        <f t="shared" si="9"/>
        <v/>
      </c>
    </row>
    <row r="197" spans="6:6">
      <c r="F197" s="45" t="str">
        <f t="shared" si="9"/>
        <v/>
      </c>
    </row>
    <row r="198" spans="6:6">
      <c r="F198" s="45" t="str">
        <f t="shared" si="9"/>
        <v/>
      </c>
    </row>
    <row r="199" spans="6:6">
      <c r="F199" s="45" t="str">
        <f t="shared" si="9"/>
        <v/>
      </c>
    </row>
    <row r="200" spans="6:6">
      <c r="F200" s="45" t="str">
        <f t="shared" si="9"/>
        <v/>
      </c>
    </row>
    <row r="201" spans="6:6">
      <c r="F201" s="45" t="str">
        <f t="shared" si="9"/>
        <v/>
      </c>
    </row>
    <row r="202" spans="6:6">
      <c r="F202" s="45" t="str">
        <f t="shared" si="9"/>
        <v/>
      </c>
    </row>
    <row r="203" spans="6:6">
      <c r="F203" s="45" t="str">
        <f t="shared" si="9"/>
        <v/>
      </c>
    </row>
    <row r="204" spans="6:6">
      <c r="F204" s="45" t="str">
        <f t="shared" si="9"/>
        <v/>
      </c>
    </row>
    <row r="205" spans="6:6">
      <c r="F205" s="45" t="str">
        <f t="shared" si="9"/>
        <v/>
      </c>
    </row>
    <row r="206" spans="6:6">
      <c r="F206" s="45" t="str">
        <f t="shared" si="9"/>
        <v/>
      </c>
    </row>
    <row r="207" spans="6:6">
      <c r="F207" s="45" t="str">
        <f t="shared" si="9"/>
        <v/>
      </c>
    </row>
    <row r="208" spans="6:6">
      <c r="F208" s="45" t="str">
        <f t="shared" si="9"/>
        <v/>
      </c>
    </row>
    <row r="209" spans="6:6">
      <c r="F209" s="45" t="str">
        <f t="shared" si="9"/>
        <v/>
      </c>
    </row>
    <row r="210" spans="6:6">
      <c r="F210" s="45" t="str">
        <f t="shared" si="9"/>
        <v/>
      </c>
    </row>
    <row r="211" spans="6:6">
      <c r="F211" s="45" t="str">
        <f t="shared" si="9"/>
        <v/>
      </c>
    </row>
    <row r="212" spans="6:6">
      <c r="F212" s="45" t="str">
        <f t="shared" si="9"/>
        <v/>
      </c>
    </row>
    <row r="213" spans="6:6">
      <c r="F213" s="45" t="str">
        <f t="shared" si="9"/>
        <v/>
      </c>
    </row>
    <row r="214" spans="6:6">
      <c r="F214" s="45" t="str">
        <f t="shared" si="9"/>
        <v/>
      </c>
    </row>
    <row r="215" spans="6:6">
      <c r="F215" s="45" t="str">
        <f t="shared" si="9"/>
        <v/>
      </c>
    </row>
    <row r="216" spans="6:6">
      <c r="F216" s="45" t="str">
        <f t="shared" si="9"/>
        <v/>
      </c>
    </row>
    <row r="217" spans="6:6">
      <c r="F217" s="45" t="str">
        <f t="shared" si="9"/>
        <v/>
      </c>
    </row>
    <row r="218" spans="6:6">
      <c r="F218" s="45" t="str">
        <f t="shared" si="9"/>
        <v/>
      </c>
    </row>
    <row r="219" spans="6:6">
      <c r="F219" s="45" t="str">
        <f t="shared" si="9"/>
        <v/>
      </c>
    </row>
    <row r="220" spans="6:6">
      <c r="F220" s="45" t="str">
        <f t="shared" si="9"/>
        <v/>
      </c>
    </row>
    <row r="221" spans="6:6">
      <c r="F221" s="45" t="str">
        <f t="shared" si="9"/>
        <v/>
      </c>
    </row>
    <row r="222" spans="6:6">
      <c r="F222" s="45" t="str">
        <f t="shared" si="9"/>
        <v/>
      </c>
    </row>
    <row r="223" spans="6:6">
      <c r="F223" s="45" t="str">
        <f t="shared" si="9"/>
        <v/>
      </c>
    </row>
    <row r="224" spans="6:6">
      <c r="F224" s="45" t="str">
        <f t="shared" si="9"/>
        <v/>
      </c>
    </row>
    <row r="225" spans="6:6">
      <c r="F225" s="45" t="str">
        <f t="shared" si="9"/>
        <v/>
      </c>
    </row>
    <row r="226" spans="6:6">
      <c r="F226" s="45" t="str">
        <f t="shared" si="9"/>
        <v/>
      </c>
    </row>
    <row r="227" spans="6:6">
      <c r="F227" s="45" t="str">
        <f t="shared" si="9"/>
        <v/>
      </c>
    </row>
    <row r="228" spans="6:6">
      <c r="F228" s="45" t="str">
        <f t="shared" si="9"/>
        <v/>
      </c>
    </row>
    <row r="229" spans="6:6">
      <c r="F229" s="45" t="str">
        <f t="shared" si="9"/>
        <v/>
      </c>
    </row>
    <row r="230" spans="6:6">
      <c r="F230" s="45" t="str">
        <f t="shared" si="9"/>
        <v/>
      </c>
    </row>
    <row r="231" spans="6:6">
      <c r="F231" s="45" t="str">
        <f t="shared" si="9"/>
        <v/>
      </c>
    </row>
    <row r="232" spans="6:6">
      <c r="F232" s="45" t="str">
        <f t="shared" si="9"/>
        <v/>
      </c>
    </row>
    <row r="233" spans="6:6">
      <c r="F233" s="45" t="str">
        <f t="shared" si="9"/>
        <v/>
      </c>
    </row>
    <row r="234" spans="6:6">
      <c r="F234" s="45" t="str">
        <f t="shared" si="9"/>
        <v/>
      </c>
    </row>
    <row r="235" spans="6:6">
      <c r="F235" s="45" t="str">
        <f t="shared" si="9"/>
        <v/>
      </c>
    </row>
    <row r="236" spans="6:6">
      <c r="F236" s="45" t="str">
        <f t="shared" si="9"/>
        <v/>
      </c>
    </row>
    <row r="237" spans="6:6">
      <c r="F237" s="45" t="str">
        <f t="shared" si="9"/>
        <v/>
      </c>
    </row>
    <row r="238" spans="6:6">
      <c r="F238" s="45" t="str">
        <f t="shared" si="9"/>
        <v/>
      </c>
    </row>
    <row r="239" spans="6:6">
      <c r="F239" s="45" t="str">
        <f t="shared" si="9"/>
        <v/>
      </c>
    </row>
    <row r="240" spans="6:6">
      <c r="F240" s="45" t="str">
        <f t="shared" si="9"/>
        <v/>
      </c>
    </row>
    <row r="241" spans="6:6">
      <c r="F241" s="45" t="str">
        <f t="shared" si="9"/>
        <v/>
      </c>
    </row>
    <row r="242" spans="6:6">
      <c r="F242" s="45" t="str">
        <f t="shared" si="9"/>
        <v/>
      </c>
    </row>
    <row r="243" spans="6:6">
      <c r="F243" s="45" t="str">
        <f t="shared" si="9"/>
        <v/>
      </c>
    </row>
    <row r="244" spans="6:6">
      <c r="F244" s="45" t="str">
        <f t="shared" si="9"/>
        <v/>
      </c>
    </row>
    <row r="245" spans="6:6">
      <c r="F245" s="45" t="str">
        <f t="shared" si="9"/>
        <v/>
      </c>
    </row>
    <row r="246" spans="6:6">
      <c r="F246" s="45" t="str">
        <f t="shared" si="9"/>
        <v/>
      </c>
    </row>
    <row r="247" spans="6:6">
      <c r="F247" s="45" t="str">
        <f t="shared" si="9"/>
        <v/>
      </c>
    </row>
    <row r="248" spans="6:6">
      <c r="F248" s="45" t="str">
        <f t="shared" si="9"/>
        <v/>
      </c>
    </row>
    <row r="249" spans="6:6">
      <c r="F249" s="45" t="str">
        <f t="shared" si="9"/>
        <v/>
      </c>
    </row>
    <row r="250" spans="6:6">
      <c r="F250" s="45" t="str">
        <f t="shared" si="9"/>
        <v/>
      </c>
    </row>
    <row r="251" spans="6:6">
      <c r="F251" s="45" t="str">
        <f t="shared" si="9"/>
        <v/>
      </c>
    </row>
    <row r="252" spans="6:6">
      <c r="F252" s="45" t="str">
        <f t="shared" si="9"/>
        <v/>
      </c>
    </row>
    <row r="253" spans="6:6">
      <c r="F253" s="45" t="str">
        <f t="shared" si="9"/>
        <v/>
      </c>
    </row>
    <row r="254" spans="6:6">
      <c r="F254" s="45" t="str">
        <f t="shared" si="9"/>
        <v/>
      </c>
    </row>
    <row r="255" spans="6:6">
      <c r="F255" s="45" t="str">
        <f t="shared" si="9"/>
        <v/>
      </c>
    </row>
    <row r="256" spans="6:6">
      <c r="F256" s="45" t="str">
        <f t="shared" si="9"/>
        <v/>
      </c>
    </row>
    <row r="257" spans="6:6">
      <c r="F257" s="45" t="str">
        <f t="shared" si="9"/>
        <v/>
      </c>
    </row>
    <row r="258" spans="6:6">
      <c r="F258" s="45" t="str">
        <f t="shared" ref="F258:F321" si="10">IF(E258="","","_"&amp;LOWER(E258))</f>
        <v/>
      </c>
    </row>
    <row r="259" spans="6:6">
      <c r="F259" s="45" t="str">
        <f t="shared" si="10"/>
        <v/>
      </c>
    </row>
    <row r="260" spans="6:6">
      <c r="F260" s="45" t="str">
        <f t="shared" si="10"/>
        <v/>
      </c>
    </row>
    <row r="261" spans="6:6">
      <c r="F261" s="45" t="str">
        <f t="shared" si="10"/>
        <v/>
      </c>
    </row>
    <row r="262" spans="6:6">
      <c r="F262" s="45" t="str">
        <f t="shared" si="10"/>
        <v/>
      </c>
    </row>
    <row r="263" spans="6:6">
      <c r="F263" s="45" t="str">
        <f t="shared" si="10"/>
        <v/>
      </c>
    </row>
    <row r="264" spans="6:6">
      <c r="F264" s="45" t="str">
        <f t="shared" si="10"/>
        <v/>
      </c>
    </row>
    <row r="265" spans="6:6">
      <c r="F265" s="45" t="str">
        <f t="shared" si="10"/>
        <v/>
      </c>
    </row>
    <row r="266" spans="6:6">
      <c r="F266" s="45" t="str">
        <f t="shared" si="10"/>
        <v/>
      </c>
    </row>
    <row r="267" spans="6:6">
      <c r="F267" s="45" t="str">
        <f t="shared" si="10"/>
        <v/>
      </c>
    </row>
    <row r="268" spans="6:6">
      <c r="F268" s="45" t="str">
        <f t="shared" si="10"/>
        <v/>
      </c>
    </row>
    <row r="269" spans="6:6">
      <c r="F269" s="45" t="str">
        <f t="shared" si="10"/>
        <v/>
      </c>
    </row>
    <row r="270" spans="6:6">
      <c r="F270" s="45" t="str">
        <f t="shared" si="10"/>
        <v/>
      </c>
    </row>
    <row r="271" spans="6:6">
      <c r="F271" s="45" t="str">
        <f t="shared" si="10"/>
        <v/>
      </c>
    </row>
    <row r="272" spans="6:6">
      <c r="F272" s="45" t="str">
        <f t="shared" si="10"/>
        <v/>
      </c>
    </row>
    <row r="273" spans="6:6">
      <c r="F273" s="45" t="str">
        <f t="shared" si="10"/>
        <v/>
      </c>
    </row>
    <row r="274" spans="6:6">
      <c r="F274" s="45" t="str">
        <f t="shared" si="10"/>
        <v/>
      </c>
    </row>
    <row r="275" spans="6:6">
      <c r="F275" s="45" t="str">
        <f t="shared" si="10"/>
        <v/>
      </c>
    </row>
    <row r="276" spans="6:6">
      <c r="F276" s="45" t="str">
        <f t="shared" si="10"/>
        <v/>
      </c>
    </row>
    <row r="277" spans="6:6">
      <c r="F277" s="45" t="str">
        <f t="shared" si="10"/>
        <v/>
      </c>
    </row>
    <row r="278" spans="6:6">
      <c r="F278" s="45" t="str">
        <f t="shared" si="10"/>
        <v/>
      </c>
    </row>
    <row r="279" spans="6:6">
      <c r="F279" s="45" t="str">
        <f t="shared" si="10"/>
        <v/>
      </c>
    </row>
    <row r="280" spans="6:6">
      <c r="F280" s="45" t="str">
        <f t="shared" si="10"/>
        <v/>
      </c>
    </row>
    <row r="281" spans="6:6">
      <c r="F281" s="45" t="str">
        <f t="shared" si="10"/>
        <v/>
      </c>
    </row>
    <row r="282" spans="6:6">
      <c r="F282" s="45" t="str">
        <f t="shared" si="10"/>
        <v/>
      </c>
    </row>
    <row r="283" spans="6:6">
      <c r="F283" s="45" t="str">
        <f t="shared" si="10"/>
        <v/>
      </c>
    </row>
    <row r="284" spans="6:6">
      <c r="F284" s="45" t="str">
        <f t="shared" si="10"/>
        <v/>
      </c>
    </row>
    <row r="285" spans="6:6">
      <c r="F285" s="45" t="str">
        <f t="shared" si="10"/>
        <v/>
      </c>
    </row>
    <row r="286" spans="6:6">
      <c r="F286" s="45" t="str">
        <f t="shared" si="10"/>
        <v/>
      </c>
    </row>
    <row r="287" spans="6:6">
      <c r="F287" s="45" t="str">
        <f t="shared" si="10"/>
        <v/>
      </c>
    </row>
    <row r="288" spans="6:6">
      <c r="F288" s="45" t="str">
        <f t="shared" si="10"/>
        <v/>
      </c>
    </row>
    <row r="289" spans="6:6">
      <c r="F289" s="45" t="str">
        <f t="shared" si="10"/>
        <v/>
      </c>
    </row>
    <row r="290" spans="6:6">
      <c r="F290" s="45" t="str">
        <f t="shared" si="10"/>
        <v/>
      </c>
    </row>
    <row r="291" spans="6:6">
      <c r="F291" s="45" t="str">
        <f t="shared" si="10"/>
        <v/>
      </c>
    </row>
    <row r="292" spans="6:6">
      <c r="F292" s="45" t="str">
        <f t="shared" si="10"/>
        <v/>
      </c>
    </row>
    <row r="293" spans="6:6">
      <c r="F293" s="45" t="str">
        <f t="shared" si="10"/>
        <v/>
      </c>
    </row>
    <row r="294" spans="6:6">
      <c r="F294" s="45" t="str">
        <f t="shared" si="10"/>
        <v/>
      </c>
    </row>
    <row r="295" spans="6:6">
      <c r="F295" s="45" t="str">
        <f t="shared" si="10"/>
        <v/>
      </c>
    </row>
    <row r="296" spans="6:6">
      <c r="F296" s="45" t="str">
        <f t="shared" si="10"/>
        <v/>
      </c>
    </row>
    <row r="297" spans="6:6">
      <c r="F297" s="45" t="str">
        <f t="shared" si="10"/>
        <v/>
      </c>
    </row>
    <row r="298" spans="6:6">
      <c r="F298" s="45" t="str">
        <f t="shared" si="10"/>
        <v/>
      </c>
    </row>
    <row r="299" spans="6:6">
      <c r="F299" s="45" t="str">
        <f t="shared" si="10"/>
        <v/>
      </c>
    </row>
    <row r="300" spans="6:6">
      <c r="F300" s="45" t="str">
        <f t="shared" si="10"/>
        <v/>
      </c>
    </row>
    <row r="301" spans="6:6">
      <c r="F301" s="45" t="str">
        <f t="shared" si="10"/>
        <v/>
      </c>
    </row>
    <row r="302" spans="6:6">
      <c r="F302" s="45" t="str">
        <f t="shared" si="10"/>
        <v/>
      </c>
    </row>
    <row r="303" spans="6:6">
      <c r="F303" s="45" t="str">
        <f t="shared" si="10"/>
        <v/>
      </c>
    </row>
    <row r="304" spans="6:6">
      <c r="F304" s="45" t="str">
        <f t="shared" si="10"/>
        <v/>
      </c>
    </row>
    <row r="305" spans="6:6">
      <c r="F305" s="45" t="str">
        <f t="shared" si="10"/>
        <v/>
      </c>
    </row>
    <row r="306" spans="6:6">
      <c r="F306" s="45" t="str">
        <f t="shared" si="10"/>
        <v/>
      </c>
    </row>
    <row r="307" spans="6:6">
      <c r="F307" s="45" t="str">
        <f t="shared" si="10"/>
        <v/>
      </c>
    </row>
    <row r="308" spans="6:6">
      <c r="F308" s="45" t="str">
        <f t="shared" si="10"/>
        <v/>
      </c>
    </row>
    <row r="309" spans="6:6">
      <c r="F309" s="45" t="str">
        <f t="shared" si="10"/>
        <v/>
      </c>
    </row>
    <row r="310" spans="6:6">
      <c r="F310" s="45" t="str">
        <f t="shared" si="10"/>
        <v/>
      </c>
    </row>
    <row r="311" spans="6:6">
      <c r="F311" s="45" t="str">
        <f t="shared" si="10"/>
        <v/>
      </c>
    </row>
    <row r="312" spans="6:6">
      <c r="F312" s="45" t="str">
        <f t="shared" si="10"/>
        <v/>
      </c>
    </row>
    <row r="313" spans="6:6">
      <c r="F313" s="45" t="str">
        <f t="shared" si="10"/>
        <v/>
      </c>
    </row>
    <row r="314" spans="6:6">
      <c r="F314" s="45" t="str">
        <f t="shared" si="10"/>
        <v/>
      </c>
    </row>
    <row r="315" spans="6:6">
      <c r="F315" s="45" t="str">
        <f t="shared" si="10"/>
        <v/>
      </c>
    </row>
    <row r="316" spans="6:6">
      <c r="F316" s="45" t="str">
        <f t="shared" si="10"/>
        <v/>
      </c>
    </row>
    <row r="317" spans="6:6">
      <c r="F317" s="45" t="str">
        <f t="shared" si="10"/>
        <v/>
      </c>
    </row>
    <row r="318" spans="6:6">
      <c r="F318" s="45" t="str">
        <f t="shared" si="10"/>
        <v/>
      </c>
    </row>
    <row r="319" spans="6:6">
      <c r="F319" s="45" t="str">
        <f t="shared" si="10"/>
        <v/>
      </c>
    </row>
    <row r="320" spans="6:6">
      <c r="F320" s="45" t="str">
        <f t="shared" si="10"/>
        <v/>
      </c>
    </row>
    <row r="321" spans="6:6">
      <c r="F321" s="45" t="str">
        <f t="shared" si="10"/>
        <v/>
      </c>
    </row>
    <row r="322" spans="6:6">
      <c r="F322" s="45" t="str">
        <f t="shared" ref="F322:F385" si="11">IF(E322="","","_"&amp;LOWER(E322))</f>
        <v/>
      </c>
    </row>
    <row r="323" spans="6:6">
      <c r="F323" s="45" t="str">
        <f t="shared" si="11"/>
        <v/>
      </c>
    </row>
    <row r="324" spans="6:6">
      <c r="F324" s="45" t="str">
        <f t="shared" si="11"/>
        <v/>
      </c>
    </row>
    <row r="325" spans="6:6">
      <c r="F325" s="45" t="str">
        <f t="shared" si="11"/>
        <v/>
      </c>
    </row>
    <row r="326" spans="6:6">
      <c r="F326" s="45" t="str">
        <f t="shared" si="11"/>
        <v/>
      </c>
    </row>
    <row r="327" spans="6:6">
      <c r="F327" s="45" t="str">
        <f t="shared" si="11"/>
        <v/>
      </c>
    </row>
    <row r="328" spans="6:6">
      <c r="F328" s="45" t="str">
        <f t="shared" si="11"/>
        <v/>
      </c>
    </row>
    <row r="329" spans="6:6">
      <c r="F329" s="45" t="str">
        <f t="shared" si="11"/>
        <v/>
      </c>
    </row>
    <row r="330" spans="6:6">
      <c r="F330" s="45" t="str">
        <f t="shared" si="11"/>
        <v/>
      </c>
    </row>
    <row r="331" spans="6:6">
      <c r="F331" s="45" t="str">
        <f t="shared" si="11"/>
        <v/>
      </c>
    </row>
    <row r="332" spans="6:6">
      <c r="F332" s="45" t="str">
        <f t="shared" si="11"/>
        <v/>
      </c>
    </row>
    <row r="333" spans="6:6">
      <c r="F333" s="45" t="str">
        <f t="shared" si="11"/>
        <v/>
      </c>
    </row>
    <row r="334" spans="6:6">
      <c r="F334" s="45" t="str">
        <f t="shared" si="11"/>
        <v/>
      </c>
    </row>
    <row r="335" spans="6:6">
      <c r="F335" s="45" t="str">
        <f t="shared" si="11"/>
        <v/>
      </c>
    </row>
    <row r="336" spans="6:6">
      <c r="F336" s="45" t="str">
        <f t="shared" si="11"/>
        <v/>
      </c>
    </row>
    <row r="337" spans="6:6">
      <c r="F337" s="45" t="str">
        <f t="shared" si="11"/>
        <v/>
      </c>
    </row>
    <row r="338" spans="6:6">
      <c r="F338" s="45" t="str">
        <f t="shared" si="11"/>
        <v/>
      </c>
    </row>
    <row r="339" spans="6:6">
      <c r="F339" s="45" t="str">
        <f t="shared" si="11"/>
        <v/>
      </c>
    </row>
    <row r="340" spans="6:6">
      <c r="F340" s="45" t="str">
        <f t="shared" si="11"/>
        <v/>
      </c>
    </row>
    <row r="341" spans="6:6">
      <c r="F341" s="45" t="str">
        <f t="shared" si="11"/>
        <v/>
      </c>
    </row>
    <row r="342" spans="6:6">
      <c r="F342" s="45" t="str">
        <f t="shared" si="11"/>
        <v/>
      </c>
    </row>
    <row r="343" spans="6:6">
      <c r="F343" s="45" t="str">
        <f t="shared" si="11"/>
        <v/>
      </c>
    </row>
    <row r="344" spans="6:6">
      <c r="F344" s="45" t="str">
        <f t="shared" si="11"/>
        <v/>
      </c>
    </row>
    <row r="345" spans="6:6">
      <c r="F345" s="45" t="str">
        <f t="shared" si="11"/>
        <v/>
      </c>
    </row>
    <row r="346" spans="6:6">
      <c r="F346" s="45" t="str">
        <f t="shared" si="11"/>
        <v/>
      </c>
    </row>
    <row r="347" spans="6:6">
      <c r="F347" s="45" t="str">
        <f t="shared" si="11"/>
        <v/>
      </c>
    </row>
    <row r="348" spans="6:6">
      <c r="F348" s="45" t="str">
        <f t="shared" si="11"/>
        <v/>
      </c>
    </row>
    <row r="349" spans="6:6">
      <c r="F349" s="45" t="str">
        <f t="shared" si="11"/>
        <v/>
      </c>
    </row>
    <row r="350" spans="6:6">
      <c r="F350" s="45" t="str">
        <f t="shared" si="11"/>
        <v/>
      </c>
    </row>
    <row r="351" spans="6:6">
      <c r="F351" s="45" t="str">
        <f t="shared" si="11"/>
        <v/>
      </c>
    </row>
    <row r="352" spans="6:6">
      <c r="F352" s="45" t="str">
        <f t="shared" si="11"/>
        <v/>
      </c>
    </row>
    <row r="353" spans="6:6">
      <c r="F353" s="45" t="str">
        <f t="shared" si="11"/>
        <v/>
      </c>
    </row>
    <row r="354" spans="6:6">
      <c r="F354" s="45" t="str">
        <f t="shared" si="11"/>
        <v/>
      </c>
    </row>
    <row r="355" spans="6:6">
      <c r="F355" s="45" t="str">
        <f t="shared" si="11"/>
        <v/>
      </c>
    </row>
    <row r="356" spans="6:6">
      <c r="F356" s="45" t="str">
        <f t="shared" si="11"/>
        <v/>
      </c>
    </row>
    <row r="357" spans="6:6">
      <c r="F357" s="45" t="str">
        <f t="shared" si="11"/>
        <v/>
      </c>
    </row>
    <row r="358" spans="6:6">
      <c r="F358" s="45" t="str">
        <f t="shared" si="11"/>
        <v/>
      </c>
    </row>
    <row r="359" spans="6:6">
      <c r="F359" s="45" t="str">
        <f t="shared" si="11"/>
        <v/>
      </c>
    </row>
    <row r="360" spans="6:6">
      <c r="F360" s="45" t="str">
        <f t="shared" si="11"/>
        <v/>
      </c>
    </row>
    <row r="361" spans="6:6">
      <c r="F361" s="45" t="str">
        <f t="shared" si="11"/>
        <v/>
      </c>
    </row>
    <row r="362" spans="6:6">
      <c r="F362" s="45" t="str">
        <f t="shared" si="11"/>
        <v/>
      </c>
    </row>
    <row r="363" spans="6:6">
      <c r="F363" s="45" t="str">
        <f t="shared" si="11"/>
        <v/>
      </c>
    </row>
    <row r="364" spans="6:6">
      <c r="F364" s="45" t="str">
        <f t="shared" si="11"/>
        <v/>
      </c>
    </row>
    <row r="365" spans="6:6">
      <c r="F365" s="45" t="str">
        <f t="shared" si="11"/>
        <v/>
      </c>
    </row>
    <row r="366" spans="6:6">
      <c r="F366" s="45" t="str">
        <f t="shared" si="11"/>
        <v/>
      </c>
    </row>
    <row r="367" spans="6:6">
      <c r="F367" s="45" t="str">
        <f t="shared" si="11"/>
        <v/>
      </c>
    </row>
    <row r="368" spans="6:6">
      <c r="F368" s="45" t="str">
        <f t="shared" si="11"/>
        <v/>
      </c>
    </row>
    <row r="369" spans="6:6">
      <c r="F369" s="45" t="str">
        <f t="shared" si="11"/>
        <v/>
      </c>
    </row>
    <row r="370" spans="6:6">
      <c r="F370" s="45" t="str">
        <f t="shared" si="11"/>
        <v/>
      </c>
    </row>
    <row r="371" spans="6:6">
      <c r="F371" s="45" t="str">
        <f t="shared" si="11"/>
        <v/>
      </c>
    </row>
    <row r="372" spans="6:6">
      <c r="F372" s="45" t="str">
        <f t="shared" si="11"/>
        <v/>
      </c>
    </row>
    <row r="373" spans="6:6">
      <c r="F373" s="45" t="str">
        <f t="shared" si="11"/>
        <v/>
      </c>
    </row>
    <row r="374" spans="6:6">
      <c r="F374" s="45" t="str">
        <f t="shared" si="11"/>
        <v/>
      </c>
    </row>
    <row r="375" spans="6:6">
      <c r="F375" s="45" t="str">
        <f t="shared" si="11"/>
        <v/>
      </c>
    </row>
    <row r="376" spans="6:6">
      <c r="F376" s="45" t="str">
        <f t="shared" si="11"/>
        <v/>
      </c>
    </row>
    <row r="377" spans="6:6">
      <c r="F377" s="45" t="str">
        <f t="shared" si="11"/>
        <v/>
      </c>
    </row>
    <row r="378" spans="6:6">
      <c r="F378" s="45" t="str">
        <f t="shared" si="11"/>
        <v/>
      </c>
    </row>
    <row r="379" spans="6:6">
      <c r="F379" s="45" t="str">
        <f t="shared" si="11"/>
        <v/>
      </c>
    </row>
    <row r="380" spans="6:6">
      <c r="F380" s="45" t="str">
        <f t="shared" si="11"/>
        <v/>
      </c>
    </row>
    <row r="381" spans="6:6">
      <c r="F381" s="45" t="str">
        <f t="shared" si="11"/>
        <v/>
      </c>
    </row>
    <row r="382" spans="6:6">
      <c r="F382" s="45" t="str">
        <f t="shared" si="11"/>
        <v/>
      </c>
    </row>
    <row r="383" spans="6:6">
      <c r="F383" s="45" t="str">
        <f t="shared" si="11"/>
        <v/>
      </c>
    </row>
    <row r="384" spans="6:6">
      <c r="F384" s="45" t="str">
        <f t="shared" si="11"/>
        <v/>
      </c>
    </row>
    <row r="385" spans="6:6">
      <c r="F385" s="45" t="str">
        <f t="shared" si="11"/>
        <v/>
      </c>
    </row>
    <row r="386" spans="6:6">
      <c r="F386" s="45" t="str">
        <f t="shared" ref="F386:F395" si="12">IF(E386="","","_"&amp;LOWER(E386))</f>
        <v/>
      </c>
    </row>
    <row r="387" spans="6:6">
      <c r="F387" s="45" t="str">
        <f t="shared" si="12"/>
        <v/>
      </c>
    </row>
    <row r="388" spans="6:6">
      <c r="F388" s="45" t="str">
        <f t="shared" si="12"/>
        <v/>
      </c>
    </row>
    <row r="389" spans="6:6">
      <c r="F389" s="45" t="str">
        <f t="shared" si="12"/>
        <v/>
      </c>
    </row>
    <row r="390" spans="6:6">
      <c r="F390" s="45" t="str">
        <f t="shared" si="12"/>
        <v/>
      </c>
    </row>
    <row r="391" spans="6:6">
      <c r="F391" s="45" t="str">
        <f t="shared" si="12"/>
        <v/>
      </c>
    </row>
    <row r="392" spans="6:6">
      <c r="F392" s="45" t="str">
        <f t="shared" si="12"/>
        <v/>
      </c>
    </row>
    <row r="393" spans="6:6">
      <c r="F393" s="45" t="str">
        <f t="shared" si="12"/>
        <v/>
      </c>
    </row>
    <row r="394" spans="6:6">
      <c r="F394" s="45" t="str">
        <f t="shared" si="12"/>
        <v/>
      </c>
    </row>
    <row r="395" spans="6:6">
      <c r="F395" s="45" t="str">
        <f t="shared" si="12"/>
        <v/>
      </c>
    </row>
  </sheetData>
  <sortState ref="A2:K395">
    <sortCondition ref="A2:A395"/>
    <sortCondition ref="B2:B395"/>
    <sortCondition ref="E2:E395"/>
  </sortState>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118"/>
  <sheetViews>
    <sheetView workbookViewId="0">
      <pane ySplit="1" topLeftCell="A51" activePane="bottomLeft" state="frozen"/>
      <selection pane="bottomLeft" activeCell="C65" sqref="C65"/>
    </sheetView>
  </sheetViews>
  <sheetFormatPr defaultColWidth="9.140625" defaultRowHeight="15"/>
  <cols>
    <col min="1" max="1" width="5.7109375" style="27" bestFit="1" customWidth="1"/>
    <col min="2" max="2" width="7.28515625" style="27" bestFit="1" customWidth="1"/>
    <col min="3" max="3" width="7.85546875" style="27" bestFit="1" customWidth="1"/>
    <col min="4" max="4" width="20.7109375" style="27" bestFit="1" customWidth="1"/>
    <col min="5" max="5" width="62.5703125" style="28" bestFit="1" customWidth="1"/>
    <col min="6" max="6" width="10.85546875" style="28" customWidth="1"/>
    <col min="7" max="7" width="9.140625" style="314" customWidth="1"/>
    <col min="8" max="8" width="8.42578125" style="27" bestFit="1" customWidth="1"/>
    <col min="9" max="9" width="23.42578125" style="27" bestFit="1" customWidth="1"/>
    <col min="10" max="10" width="27.140625" style="27" bestFit="1" customWidth="1"/>
    <col min="11" max="11" width="19.140625" style="27" bestFit="1" customWidth="1"/>
    <col min="12" max="16384" width="9.140625" style="27"/>
  </cols>
  <sheetData>
    <row r="1" spans="1:11" s="65" customFormat="1">
      <c r="A1" s="65" t="s">
        <v>846</v>
      </c>
      <c r="B1" s="65" t="s">
        <v>2</v>
      </c>
      <c r="C1" s="65" t="s">
        <v>79</v>
      </c>
      <c r="D1" s="65" t="s">
        <v>233</v>
      </c>
      <c r="E1" s="63" t="s">
        <v>1494</v>
      </c>
      <c r="F1" s="63" t="s">
        <v>1493</v>
      </c>
      <c r="G1" s="313" t="s">
        <v>2395</v>
      </c>
      <c r="H1" s="65" t="s">
        <v>1492</v>
      </c>
      <c r="I1" s="65" t="s">
        <v>24</v>
      </c>
      <c r="J1" s="65" t="s">
        <v>1590</v>
      </c>
      <c r="K1" s="65" t="s">
        <v>2589</v>
      </c>
    </row>
    <row r="2" spans="1:11">
      <c r="A2" s="32" t="s">
        <v>847</v>
      </c>
      <c r="B2" s="20">
        <f>VLOOKUP(C2,tblClass!$B:$C,2,FALSE)</f>
        <v>15</v>
      </c>
      <c r="C2" s="27" t="s">
        <v>179</v>
      </c>
      <c r="D2" s="27" t="s">
        <v>360</v>
      </c>
      <c r="E2" s="29" t="s">
        <v>677</v>
      </c>
      <c r="F2" s="32" t="s">
        <v>1059</v>
      </c>
      <c r="G2" s="315" t="s">
        <v>2396</v>
      </c>
      <c r="H2" s="18" t="str">
        <f>IF(G2="FALSE","None",IF(A2="EM","PH",IF(A2="UN","UO",IF(A2="PC","PC","None"))))</f>
        <v>None</v>
      </c>
      <c r="I2" s="18" t="str">
        <f t="shared" ref="I2:I33" si="0">IF(H2="None","None",IF(A2="CM","",H2&amp;"_"&amp;C2&amp;"_"&amp;D2))</f>
        <v>None</v>
      </c>
      <c r="J2" s="27" t="str">
        <f t="shared" ref="J2:J33" si="1">C2&amp;"_"&amp;D2</f>
        <v>DI1_ALARM</v>
      </c>
      <c r="K2" s="27" t="str">
        <f>IF(A2="CM","",VLOOKUP(J2,tblClass_ChildStateValues!Q:Q,1,FALSE))</f>
        <v/>
      </c>
    </row>
    <row r="3" spans="1:11">
      <c r="A3" s="32" t="s">
        <v>847</v>
      </c>
      <c r="B3" s="20">
        <f>VLOOKUP(C3,tblClass!$B:$C,2,FALSE)</f>
        <v>15</v>
      </c>
      <c r="C3" s="27" t="s">
        <v>179</v>
      </c>
      <c r="D3" s="32" t="s">
        <v>312</v>
      </c>
      <c r="E3" s="29" t="s">
        <v>676</v>
      </c>
      <c r="F3" s="32" t="s">
        <v>870</v>
      </c>
      <c r="G3" s="315" t="s">
        <v>2396</v>
      </c>
      <c r="H3" s="18" t="str">
        <f t="shared" ref="H3:H66" si="2">IF(G3="FALSE","None",IF(A3="EM","PH",IF(A3="UN","UO",IF(A3="PC","PC","None"))))</f>
        <v>None</v>
      </c>
      <c r="I3" s="18" t="str">
        <f t="shared" si="0"/>
        <v>None</v>
      </c>
      <c r="J3" s="27" t="str">
        <f t="shared" si="1"/>
        <v>DI1_ENABLED</v>
      </c>
      <c r="K3" s="27" t="str">
        <f>IF(A3="CM","",VLOOKUP(J3,tblClass_ChildStateValues!Q:Q,1,FALSE))</f>
        <v/>
      </c>
    </row>
    <row r="4" spans="1:11">
      <c r="A4" s="32" t="s">
        <v>847</v>
      </c>
      <c r="B4" s="20">
        <f>VLOOKUP(C4,tblClass!$B:$C,2,FALSE)</f>
        <v>16</v>
      </c>
      <c r="C4" s="32" t="s">
        <v>2065</v>
      </c>
      <c r="D4" s="27" t="s">
        <v>360</v>
      </c>
      <c r="E4" s="29" t="s">
        <v>2553</v>
      </c>
      <c r="F4" s="32" t="s">
        <v>1059</v>
      </c>
      <c r="G4" s="315" t="s">
        <v>2396</v>
      </c>
      <c r="H4" s="18" t="str">
        <f t="shared" si="2"/>
        <v>None</v>
      </c>
      <c r="I4" s="18" t="str">
        <f t="shared" si="0"/>
        <v>None</v>
      </c>
      <c r="J4" s="27" t="str">
        <f t="shared" si="1"/>
        <v>DI2_ALARM</v>
      </c>
      <c r="K4" s="27" t="str">
        <f>IF(A4="CM","",VLOOKUP(J4,tblClass_ChildStateValues!Q:Q,1,FALSE))</f>
        <v/>
      </c>
    </row>
    <row r="5" spans="1:11">
      <c r="A5" s="32" t="s">
        <v>847</v>
      </c>
      <c r="B5" s="20">
        <f>VLOOKUP(C5,tblClass!$B:$C,2,FALSE)</f>
        <v>16</v>
      </c>
      <c r="C5" s="32" t="s">
        <v>2065</v>
      </c>
      <c r="D5" s="32" t="s">
        <v>312</v>
      </c>
      <c r="E5" s="29" t="s">
        <v>2554</v>
      </c>
      <c r="F5" s="32" t="s">
        <v>870</v>
      </c>
      <c r="G5" s="315" t="s">
        <v>2396</v>
      </c>
      <c r="H5" s="18" t="str">
        <f t="shared" si="2"/>
        <v>None</v>
      </c>
      <c r="I5" s="18" t="str">
        <f t="shared" si="0"/>
        <v>None</v>
      </c>
      <c r="J5" s="27" t="str">
        <f t="shared" si="1"/>
        <v>DI2_ENABLED</v>
      </c>
      <c r="K5" s="27" t="str">
        <f>IF(A5="CM","",VLOOKUP(J5,tblClass_ChildStateValues!Q:Q,1,FALSE))</f>
        <v/>
      </c>
    </row>
    <row r="6" spans="1:11">
      <c r="A6" s="32" t="s">
        <v>847</v>
      </c>
      <c r="B6" s="20">
        <f>VLOOKUP(C6,tblClass!$B:$C,2,FALSE)</f>
        <v>17</v>
      </c>
      <c r="C6" s="27" t="s">
        <v>172</v>
      </c>
      <c r="D6" s="32" t="s">
        <v>311</v>
      </c>
      <c r="E6" s="29" t="s">
        <v>358</v>
      </c>
      <c r="F6" s="32" t="s">
        <v>870</v>
      </c>
      <c r="G6" s="315" t="s">
        <v>2396</v>
      </c>
      <c r="H6" s="18" t="str">
        <f t="shared" si="2"/>
        <v>None</v>
      </c>
      <c r="I6" s="18" t="str">
        <f t="shared" si="0"/>
        <v>None</v>
      </c>
      <c r="J6" s="27" t="str">
        <f t="shared" si="1"/>
        <v>HE1_DISABLED</v>
      </c>
      <c r="K6" s="27" t="str">
        <f>IF(A6="CM","",VLOOKUP(J6,tblClass_ChildStateValues!Q:Q,1,FALSE))</f>
        <v/>
      </c>
    </row>
    <row r="7" spans="1:11">
      <c r="A7" s="32" t="s">
        <v>847</v>
      </c>
      <c r="B7" s="20">
        <f>VLOOKUP(C7,tblClass!$B:$C,2,FALSE)</f>
        <v>17</v>
      </c>
      <c r="C7" s="27" t="s">
        <v>172</v>
      </c>
      <c r="D7" s="32" t="s">
        <v>312</v>
      </c>
      <c r="E7" s="29" t="s">
        <v>1222</v>
      </c>
      <c r="F7" s="32" t="s">
        <v>870</v>
      </c>
      <c r="G7" s="315" t="s">
        <v>2396</v>
      </c>
      <c r="H7" s="18" t="str">
        <f t="shared" si="2"/>
        <v>None</v>
      </c>
      <c r="I7" s="18" t="str">
        <f t="shared" si="0"/>
        <v>None</v>
      </c>
      <c r="J7" s="27" t="str">
        <f t="shared" si="1"/>
        <v>HE1_ENABLED</v>
      </c>
      <c r="K7" s="27" t="str">
        <f>IF(A7="CM","",VLOOKUP(J7,tblClass_ChildStateValues!Q:Q,1,FALSE))</f>
        <v/>
      </c>
    </row>
    <row r="8" spans="1:11" ht="30">
      <c r="A8" s="32" t="s">
        <v>847</v>
      </c>
      <c r="B8" s="20">
        <f>VLOOKUP(C8,tblClass!$B:$C,2,FALSE)</f>
        <v>17</v>
      </c>
      <c r="C8" s="27" t="s">
        <v>172</v>
      </c>
      <c r="D8" s="32" t="s">
        <v>237</v>
      </c>
      <c r="E8" s="31" t="s">
        <v>2555</v>
      </c>
      <c r="F8" s="32" t="s">
        <v>1059</v>
      </c>
      <c r="G8" s="315" t="s">
        <v>2396</v>
      </c>
      <c r="H8" s="18" t="str">
        <f t="shared" si="2"/>
        <v>None</v>
      </c>
      <c r="I8" s="18" t="str">
        <f t="shared" si="0"/>
        <v>None</v>
      </c>
      <c r="J8" s="27" t="str">
        <f t="shared" si="1"/>
        <v>HE1_FAULT</v>
      </c>
      <c r="K8" s="27" t="str">
        <f>IF(A8="CM","",VLOOKUP(J8,tblClass_ChildStateValues!Q:Q,1,FALSE))</f>
        <v/>
      </c>
    </row>
    <row r="9" spans="1:11">
      <c r="A9" s="32" t="s">
        <v>847</v>
      </c>
      <c r="B9" s="20">
        <f>VLOOKUP(C9,tblClass!$B:$C,2,FALSE)</f>
        <v>18</v>
      </c>
      <c r="C9" s="32" t="s">
        <v>181</v>
      </c>
      <c r="D9" s="32" t="s">
        <v>312</v>
      </c>
      <c r="E9" s="31" t="s">
        <v>1049</v>
      </c>
      <c r="F9" s="32" t="s">
        <v>870</v>
      </c>
      <c r="G9" s="315" t="s">
        <v>2396</v>
      </c>
      <c r="H9" s="18" t="str">
        <f t="shared" si="2"/>
        <v>None</v>
      </c>
      <c r="I9" s="18" t="str">
        <f t="shared" si="0"/>
        <v>None</v>
      </c>
      <c r="J9" s="27" t="str">
        <f t="shared" si="1"/>
        <v>MI1_ENABLED</v>
      </c>
      <c r="K9" s="27" t="str">
        <f>IF(A9="CM","",VLOOKUP(J9,tblClass_ChildStateValues!Q:Q,1,FALSE))</f>
        <v/>
      </c>
    </row>
    <row r="10" spans="1:11" ht="45">
      <c r="A10" s="32" t="s">
        <v>847</v>
      </c>
      <c r="B10" s="20">
        <f>VLOOKUP(C10,tblClass!$B:$C,2,FALSE)</f>
        <v>18</v>
      </c>
      <c r="C10" s="32" t="s">
        <v>181</v>
      </c>
      <c r="D10" s="32" t="s">
        <v>237</v>
      </c>
      <c r="E10" s="31" t="s">
        <v>1048</v>
      </c>
      <c r="F10" s="32" t="s">
        <v>1059</v>
      </c>
      <c r="G10" s="315" t="s">
        <v>2396</v>
      </c>
      <c r="H10" s="18" t="str">
        <f t="shared" si="2"/>
        <v>None</v>
      </c>
      <c r="I10" s="18" t="str">
        <f t="shared" si="0"/>
        <v>None</v>
      </c>
      <c r="J10" s="27" t="str">
        <f t="shared" si="1"/>
        <v>MI1_FAULT</v>
      </c>
      <c r="K10" s="27" t="str">
        <f>IF(A10="CM","",VLOOKUP(J10,tblClass_ChildStateValues!Q:Q,1,FALSE))</f>
        <v/>
      </c>
    </row>
    <row r="11" spans="1:11">
      <c r="A11" s="32" t="s">
        <v>847</v>
      </c>
      <c r="B11" s="20">
        <f>VLOOKUP(C11,tblClass!$B:$C,2,FALSE)</f>
        <v>19</v>
      </c>
      <c r="C11" s="27" t="s">
        <v>195</v>
      </c>
      <c r="D11" s="27" t="s">
        <v>234</v>
      </c>
      <c r="E11" s="29" t="s">
        <v>510</v>
      </c>
      <c r="F11" s="32" t="s">
        <v>870</v>
      </c>
      <c r="G11" s="315" t="s">
        <v>2396</v>
      </c>
      <c r="H11" s="18" t="str">
        <f t="shared" si="2"/>
        <v>None</v>
      </c>
      <c r="I11" s="18" t="str">
        <f t="shared" si="0"/>
        <v>None</v>
      </c>
      <c r="J11" s="27" t="str">
        <f t="shared" si="1"/>
        <v>MOD1_CLOSED</v>
      </c>
      <c r="K11" s="27" t="str">
        <f>IF(A11="CM","",VLOOKUP(J11,tblClass_ChildStateValues!Q:Q,1,FALSE))</f>
        <v/>
      </c>
    </row>
    <row r="12" spans="1:11">
      <c r="A12" s="32" t="s">
        <v>847</v>
      </c>
      <c r="B12" s="20">
        <f>VLOOKUP(C12,tblClass!$B:$C,2,FALSE)</f>
        <v>19</v>
      </c>
      <c r="C12" s="27" t="s">
        <v>195</v>
      </c>
      <c r="D12" s="32" t="s">
        <v>1189</v>
      </c>
      <c r="E12" s="29" t="s">
        <v>1237</v>
      </c>
      <c r="F12" s="32" t="s">
        <v>870</v>
      </c>
      <c r="G12" s="315" t="s">
        <v>2396</v>
      </c>
      <c r="H12" s="18" t="str">
        <f t="shared" si="2"/>
        <v>None</v>
      </c>
      <c r="I12" s="18" t="str">
        <f t="shared" si="0"/>
        <v>None</v>
      </c>
      <c r="J12" s="27" t="str">
        <f t="shared" si="1"/>
        <v>MOD1_LOCAL</v>
      </c>
      <c r="K12" s="27" t="str">
        <f>IF(A12="CM","",VLOOKUP(J12,tblClass_ChildStateValues!Q:Q,1,FALSE))</f>
        <v/>
      </c>
    </row>
    <row r="13" spans="1:11" ht="30">
      <c r="A13" s="32" t="s">
        <v>847</v>
      </c>
      <c r="B13" s="20">
        <f>VLOOKUP(C13,tblClass!$B:$C,2,FALSE)</f>
        <v>19</v>
      </c>
      <c r="C13" s="27" t="s">
        <v>195</v>
      </c>
      <c r="D13" s="32" t="s">
        <v>1188</v>
      </c>
      <c r="E13" s="29" t="s">
        <v>1238</v>
      </c>
      <c r="F13" s="32" t="s">
        <v>870</v>
      </c>
      <c r="G13" s="315" t="s">
        <v>2396</v>
      </c>
      <c r="H13" s="18" t="str">
        <f t="shared" si="2"/>
        <v>None</v>
      </c>
      <c r="I13" s="18" t="str">
        <f t="shared" si="0"/>
        <v>None</v>
      </c>
      <c r="J13" s="27" t="str">
        <f t="shared" si="1"/>
        <v>MOD1_REMOTE</v>
      </c>
      <c r="K13" s="27" t="str">
        <f>IF(A13="CM","",VLOOKUP(J13,tblClass_ChildStateValues!Q:Q,1,FALSE))</f>
        <v/>
      </c>
    </row>
    <row r="14" spans="1:11" ht="75">
      <c r="A14" s="32" t="s">
        <v>847</v>
      </c>
      <c r="B14" s="27">
        <f>VLOOKUP(C14,tblClass!$B:$C,2,FALSE)</f>
        <v>20</v>
      </c>
      <c r="C14" s="27" t="s">
        <v>170</v>
      </c>
      <c r="D14" s="27" t="s">
        <v>237</v>
      </c>
      <c r="E14" s="29" t="s">
        <v>1014</v>
      </c>
      <c r="F14" s="32" t="s">
        <v>1059</v>
      </c>
      <c r="G14" s="315" t="s">
        <v>2396</v>
      </c>
      <c r="H14" s="18" t="str">
        <f t="shared" si="2"/>
        <v>None</v>
      </c>
      <c r="I14" s="18" t="str">
        <f t="shared" si="0"/>
        <v>None</v>
      </c>
      <c r="J14" s="27" t="str">
        <f t="shared" si="1"/>
        <v>MOT1_FAULT</v>
      </c>
      <c r="K14" s="27" t="str">
        <f>IF(A14="CM","",VLOOKUP(J14,tblClass_ChildStateValues!Q:Q,1,FALSE))</f>
        <v/>
      </c>
    </row>
    <row r="15" spans="1:11">
      <c r="A15" s="32" t="s">
        <v>847</v>
      </c>
      <c r="B15" s="27">
        <f>VLOOKUP(C15,tblClass!$B:$C,2,FALSE)</f>
        <v>20</v>
      </c>
      <c r="C15" s="27" t="s">
        <v>170</v>
      </c>
      <c r="D15" s="27" t="s">
        <v>321</v>
      </c>
      <c r="E15" s="29" t="s">
        <v>683</v>
      </c>
      <c r="F15" s="32" t="s">
        <v>870</v>
      </c>
      <c r="G15" s="315" t="s">
        <v>2396</v>
      </c>
      <c r="H15" s="18" t="str">
        <f t="shared" si="2"/>
        <v>None</v>
      </c>
      <c r="I15" s="18" t="str">
        <f t="shared" si="0"/>
        <v>None</v>
      </c>
      <c r="J15" s="27" t="str">
        <f t="shared" si="1"/>
        <v>MOT1_RUNNING</v>
      </c>
      <c r="K15" s="27" t="str">
        <f>IF(A15="CM","",VLOOKUP(J15,tblClass_ChildStateValues!Q:Q,1,FALSE))</f>
        <v/>
      </c>
    </row>
    <row r="16" spans="1:11" ht="90">
      <c r="A16" s="32" t="s">
        <v>847</v>
      </c>
      <c r="B16" s="27">
        <f>VLOOKUP(C16,tblClass!$B:$C,2,FALSE)</f>
        <v>20</v>
      </c>
      <c r="C16" s="27" t="s">
        <v>170</v>
      </c>
      <c r="D16" s="27" t="s">
        <v>356</v>
      </c>
      <c r="E16" s="29" t="s">
        <v>684</v>
      </c>
      <c r="F16" s="32" t="s">
        <v>870</v>
      </c>
      <c r="G16" s="315" t="s">
        <v>2396</v>
      </c>
      <c r="H16" s="18" t="str">
        <f t="shared" si="2"/>
        <v>None</v>
      </c>
      <c r="I16" s="18" t="str">
        <f t="shared" si="0"/>
        <v>None</v>
      </c>
      <c r="J16" s="27" t="str">
        <f t="shared" si="1"/>
        <v>MOT1_STARTING / STOPPING</v>
      </c>
      <c r="K16" s="27" t="str">
        <f>IF(A16="CM","",VLOOKUP(J16,tblClass_ChildStateValues!Q:Q,1,FALSE))</f>
        <v/>
      </c>
    </row>
    <row r="17" spans="1:11">
      <c r="A17" s="32" t="s">
        <v>847</v>
      </c>
      <c r="B17" s="27">
        <f>VLOOKUP(C17,tblClass!$B:$C,2,FALSE)</f>
        <v>20</v>
      </c>
      <c r="C17" s="27" t="s">
        <v>170</v>
      </c>
      <c r="D17" s="27" t="s">
        <v>320</v>
      </c>
      <c r="E17" s="29" t="s">
        <v>682</v>
      </c>
      <c r="F17" s="32" t="s">
        <v>870</v>
      </c>
      <c r="G17" s="315" t="s">
        <v>2396</v>
      </c>
      <c r="H17" s="18" t="str">
        <f t="shared" si="2"/>
        <v>None</v>
      </c>
      <c r="I17" s="18" t="str">
        <f t="shared" si="0"/>
        <v>None</v>
      </c>
      <c r="J17" s="27" t="str">
        <f t="shared" si="1"/>
        <v>MOT1_STOPPED</v>
      </c>
      <c r="K17" s="27" t="str">
        <f>IF(A17="CM","",VLOOKUP(J17,tblClass_ChildStateValues!Q:Q,1,FALSE))</f>
        <v/>
      </c>
    </row>
    <row r="18" spans="1:11" ht="45">
      <c r="A18" s="32" t="s">
        <v>847</v>
      </c>
      <c r="B18" s="20">
        <f>VLOOKUP(C18,tblClass!$B:$C,2,FALSE)</f>
        <v>22</v>
      </c>
      <c r="C18" s="27" t="s">
        <v>193</v>
      </c>
      <c r="D18" s="32" t="s">
        <v>237</v>
      </c>
      <c r="E18" s="31" t="s">
        <v>1048</v>
      </c>
      <c r="F18" s="32" t="s">
        <v>1059</v>
      </c>
      <c r="G18" s="315" t="s">
        <v>2396</v>
      </c>
      <c r="H18" s="18" t="str">
        <f t="shared" si="2"/>
        <v>None</v>
      </c>
      <c r="I18" s="18" t="str">
        <f t="shared" si="0"/>
        <v>None</v>
      </c>
      <c r="J18" s="27" t="str">
        <f t="shared" si="1"/>
        <v>PC1_FAULT</v>
      </c>
      <c r="K18" s="27" t="str">
        <f>IF(A18="CM","",VLOOKUP(J18,tblClass_ChildStateValues!Q:Q,1,FALSE))</f>
        <v/>
      </c>
    </row>
    <row r="19" spans="1:11">
      <c r="A19" s="32" t="s">
        <v>847</v>
      </c>
      <c r="B19" s="20">
        <f>VLOOKUP(C19,tblClass!$B:$C,2,FALSE)</f>
        <v>22</v>
      </c>
      <c r="C19" s="27" t="s">
        <v>193</v>
      </c>
      <c r="D19" s="32" t="s">
        <v>357</v>
      </c>
      <c r="E19" s="30" t="s">
        <v>313</v>
      </c>
      <c r="F19" s="32" t="s">
        <v>870</v>
      </c>
      <c r="G19" s="315" t="s">
        <v>2396</v>
      </c>
      <c r="H19" s="18" t="str">
        <f t="shared" si="2"/>
        <v>None</v>
      </c>
      <c r="I19" s="18" t="str">
        <f t="shared" si="0"/>
        <v>None</v>
      </c>
      <c r="J19" s="27" t="str">
        <f t="shared" si="1"/>
        <v>PC1_OFF</v>
      </c>
      <c r="K19" s="27" t="str">
        <f>IF(A19="CM","",VLOOKUP(J19,tblClass_ChildStateValues!Q:Q,1,FALSE))</f>
        <v/>
      </c>
    </row>
    <row r="20" spans="1:11" ht="45">
      <c r="A20" s="32" t="s">
        <v>847</v>
      </c>
      <c r="B20" s="20">
        <f>VLOOKUP(C20,tblClass!$B:$C,2,FALSE)</f>
        <v>22</v>
      </c>
      <c r="C20" s="27" t="s">
        <v>193</v>
      </c>
      <c r="D20" s="32" t="s">
        <v>359</v>
      </c>
      <c r="E20" s="31" t="s">
        <v>1252</v>
      </c>
      <c r="F20" s="32" t="s">
        <v>870</v>
      </c>
      <c r="G20" s="315" t="s">
        <v>2396</v>
      </c>
      <c r="H20" s="18" t="str">
        <f t="shared" si="2"/>
        <v>None</v>
      </c>
      <c r="I20" s="18" t="str">
        <f t="shared" si="0"/>
        <v>None</v>
      </c>
      <c r="J20" s="27" t="str">
        <f t="shared" si="1"/>
        <v>PC1_ON</v>
      </c>
      <c r="K20" s="27" t="str">
        <f>IF(A20="CM","",VLOOKUP(J20,tblClass_ChildStateValues!Q:Q,1,FALSE))</f>
        <v/>
      </c>
    </row>
    <row r="21" spans="1:11">
      <c r="A21" s="32" t="s">
        <v>847</v>
      </c>
      <c r="B21" s="20">
        <f>VLOOKUP(C21,tblClass!$B:$C,2,FALSE)</f>
        <v>21</v>
      </c>
      <c r="C21" s="32" t="s">
        <v>182</v>
      </c>
      <c r="D21" s="32" t="s">
        <v>312</v>
      </c>
      <c r="E21" s="31" t="s">
        <v>1049</v>
      </c>
      <c r="F21" s="32" t="s">
        <v>870</v>
      </c>
      <c r="G21" s="315" t="s">
        <v>2396</v>
      </c>
      <c r="H21" s="18" t="str">
        <f t="shared" si="2"/>
        <v>None</v>
      </c>
      <c r="I21" s="18" t="str">
        <f t="shared" si="0"/>
        <v>None</v>
      </c>
      <c r="J21" s="27" t="str">
        <f t="shared" si="1"/>
        <v>PI1_ENABLED</v>
      </c>
      <c r="K21" s="27" t="str">
        <f>IF(A21="CM","",VLOOKUP(J21,tblClass_ChildStateValues!Q:Q,1,FALSE))</f>
        <v/>
      </c>
    </row>
    <row r="22" spans="1:11" ht="45">
      <c r="A22" s="32" t="s">
        <v>847</v>
      </c>
      <c r="B22" s="20">
        <f>VLOOKUP(C22,tblClass!$B:$C,2,FALSE)</f>
        <v>21</v>
      </c>
      <c r="C22" s="32" t="s">
        <v>182</v>
      </c>
      <c r="D22" s="32" t="s">
        <v>237</v>
      </c>
      <c r="E22" s="31" t="s">
        <v>1048</v>
      </c>
      <c r="F22" s="32" t="s">
        <v>1059</v>
      </c>
      <c r="G22" s="315" t="s">
        <v>2396</v>
      </c>
      <c r="H22" s="18" t="str">
        <f t="shared" si="2"/>
        <v>None</v>
      </c>
      <c r="I22" s="18" t="str">
        <f t="shared" si="0"/>
        <v>None</v>
      </c>
      <c r="J22" s="27" t="str">
        <f t="shared" si="1"/>
        <v>PI1_FAULT</v>
      </c>
      <c r="K22" s="27" t="str">
        <f>IF(A22="CM","",VLOOKUP(J22,tblClass_ChildStateValues!Q:Q,1,FALSE))</f>
        <v/>
      </c>
    </row>
    <row r="23" spans="1:11">
      <c r="A23" s="32" t="s">
        <v>847</v>
      </c>
      <c r="B23" s="20">
        <f>VLOOKUP(C23,tblClass!$B:$C,2,FALSE)</f>
        <v>23</v>
      </c>
      <c r="C23" s="27" t="s">
        <v>198</v>
      </c>
      <c r="D23" s="27" t="s">
        <v>234</v>
      </c>
      <c r="E23" s="28" t="s">
        <v>510</v>
      </c>
      <c r="F23" s="32" t="s">
        <v>870</v>
      </c>
      <c r="G23" s="315" t="s">
        <v>2396</v>
      </c>
      <c r="H23" s="18" t="str">
        <f t="shared" si="2"/>
        <v>None</v>
      </c>
      <c r="I23" s="18" t="str">
        <f t="shared" si="0"/>
        <v>None</v>
      </c>
      <c r="J23" s="27" t="str">
        <f t="shared" si="1"/>
        <v>POS1_CLOSED</v>
      </c>
      <c r="K23" s="27" t="str">
        <f>IF(A23="CM","",VLOOKUP(J23,tblClass_ChildStateValues!Q:Q,1,FALSE))</f>
        <v/>
      </c>
    </row>
    <row r="24" spans="1:11">
      <c r="A24" s="32" t="s">
        <v>847</v>
      </c>
      <c r="B24" s="20">
        <f>VLOOKUP(C24,tblClass!$B:$C,2,FALSE)</f>
        <v>23</v>
      </c>
      <c r="C24" s="27" t="s">
        <v>198</v>
      </c>
      <c r="D24" s="27" t="s">
        <v>235</v>
      </c>
      <c r="E24" s="28" t="s">
        <v>511</v>
      </c>
      <c r="F24" s="32" t="s">
        <v>870</v>
      </c>
      <c r="G24" s="315" t="s">
        <v>2396</v>
      </c>
      <c r="H24" s="18" t="str">
        <f t="shared" si="2"/>
        <v>None</v>
      </c>
      <c r="I24" s="18" t="str">
        <f t="shared" si="0"/>
        <v>None</v>
      </c>
      <c r="J24" s="27" t="str">
        <f t="shared" si="1"/>
        <v>POS1_OPENED</v>
      </c>
      <c r="K24" s="27" t="str">
        <f>IF(A24="CM","",VLOOKUP(J24,tblClass_ChildStateValues!Q:Q,1,FALSE))</f>
        <v/>
      </c>
    </row>
    <row r="25" spans="1:11" s="32" customFormat="1" ht="30">
      <c r="A25" s="32" t="s">
        <v>847</v>
      </c>
      <c r="B25" s="20">
        <f>VLOOKUP(C25,tblClass!$B:$C,2,FALSE)</f>
        <v>24</v>
      </c>
      <c r="C25" s="27" t="s">
        <v>196</v>
      </c>
      <c r="D25" s="27" t="s">
        <v>234</v>
      </c>
      <c r="E25" s="29" t="s">
        <v>2087</v>
      </c>
      <c r="F25" s="32" t="s">
        <v>870</v>
      </c>
      <c r="G25" s="315" t="s">
        <v>2396</v>
      </c>
      <c r="H25" s="18" t="str">
        <f t="shared" si="2"/>
        <v>None</v>
      </c>
      <c r="I25" s="18" t="str">
        <f t="shared" si="0"/>
        <v>None</v>
      </c>
      <c r="J25" s="27" t="str">
        <f t="shared" si="1"/>
        <v>POS2_CLOSED</v>
      </c>
      <c r="K25" s="27" t="str">
        <f>IF(A25="CM","",VLOOKUP(J25,tblClass_ChildStateValues!Q:Q,1,FALSE))</f>
        <v/>
      </c>
    </row>
    <row r="26" spans="1:11" s="32" customFormat="1" ht="60">
      <c r="A26" s="32" t="s">
        <v>847</v>
      </c>
      <c r="B26" s="20">
        <f>VLOOKUP(C26,tblClass!$B:$C,2,FALSE)</f>
        <v>24</v>
      </c>
      <c r="C26" s="27" t="s">
        <v>196</v>
      </c>
      <c r="D26" s="27" t="s">
        <v>237</v>
      </c>
      <c r="E26" s="29" t="s">
        <v>2088</v>
      </c>
      <c r="F26" s="32" t="s">
        <v>1059</v>
      </c>
      <c r="G26" s="315" t="s">
        <v>2396</v>
      </c>
      <c r="H26" s="18" t="str">
        <f t="shared" si="2"/>
        <v>None</v>
      </c>
      <c r="I26" s="18" t="str">
        <f t="shared" si="0"/>
        <v>None</v>
      </c>
      <c r="J26" s="27" t="str">
        <f t="shared" si="1"/>
        <v>POS2_FAULT</v>
      </c>
      <c r="K26" s="27" t="str">
        <f>IF(A26="CM","",VLOOKUP(J26,tblClass_ChildStateValues!Q:Q,1,FALSE))</f>
        <v/>
      </c>
    </row>
    <row r="27" spans="1:11" s="32" customFormat="1" ht="30">
      <c r="A27" s="32" t="s">
        <v>847</v>
      </c>
      <c r="B27" s="20">
        <f>VLOOKUP(C27,tblClass!$B:$C,2,FALSE)</f>
        <v>24</v>
      </c>
      <c r="C27" s="27" t="s">
        <v>196</v>
      </c>
      <c r="D27" s="27" t="s">
        <v>235</v>
      </c>
      <c r="E27" s="29" t="s">
        <v>2089</v>
      </c>
      <c r="F27" s="32" t="s">
        <v>870</v>
      </c>
      <c r="G27" s="315" t="s">
        <v>2396</v>
      </c>
      <c r="H27" s="18" t="str">
        <f t="shared" si="2"/>
        <v>None</v>
      </c>
      <c r="I27" s="18" t="str">
        <f t="shared" si="0"/>
        <v>None</v>
      </c>
      <c r="J27" s="27" t="str">
        <f t="shared" si="1"/>
        <v>POS2_OPENED</v>
      </c>
      <c r="K27" s="27" t="str">
        <f>IF(A27="CM","",VLOOKUP(J27,tblClass_ChildStateValues!Q:Q,1,FALSE))</f>
        <v/>
      </c>
    </row>
    <row r="28" spans="1:11" s="32" customFormat="1" ht="45">
      <c r="A28" s="32" t="s">
        <v>847</v>
      </c>
      <c r="B28" s="20">
        <f>VLOOKUP(C28,tblClass!$B:$C,2,FALSE)</f>
        <v>24</v>
      </c>
      <c r="C28" s="27" t="s">
        <v>196</v>
      </c>
      <c r="D28" s="27" t="s">
        <v>236</v>
      </c>
      <c r="E28" s="29" t="s">
        <v>2090</v>
      </c>
      <c r="F28" s="32" t="s">
        <v>870</v>
      </c>
      <c r="G28" s="315" t="s">
        <v>2396</v>
      </c>
      <c r="H28" s="18" t="str">
        <f t="shared" si="2"/>
        <v>None</v>
      </c>
      <c r="I28" s="18" t="str">
        <f t="shared" si="0"/>
        <v>None</v>
      </c>
      <c r="J28" s="27" t="str">
        <f t="shared" si="1"/>
        <v>POS2_TRAVEL</v>
      </c>
      <c r="K28" s="27" t="str">
        <f>IF(A28="CM","",VLOOKUP(J28,tblClass_ChildStateValues!Q:Q,1,FALSE))</f>
        <v/>
      </c>
    </row>
    <row r="29" spans="1:11" s="32" customFormat="1" ht="30">
      <c r="A29" s="32" t="s">
        <v>847</v>
      </c>
      <c r="B29" s="20">
        <f>VLOOKUP(C29,tblClass!$B:$C,2,FALSE)</f>
        <v>25</v>
      </c>
      <c r="C29" s="27" t="s">
        <v>178</v>
      </c>
      <c r="D29" s="27" t="s">
        <v>234</v>
      </c>
      <c r="E29" s="29" t="s">
        <v>2091</v>
      </c>
      <c r="F29" s="32" t="s">
        <v>870</v>
      </c>
      <c r="G29" s="315" t="s">
        <v>2396</v>
      </c>
      <c r="H29" s="18" t="str">
        <f t="shared" si="2"/>
        <v>None</v>
      </c>
      <c r="I29" s="18" t="str">
        <f t="shared" si="0"/>
        <v>None</v>
      </c>
      <c r="J29" s="27" t="str">
        <f t="shared" si="1"/>
        <v>POS3_CLOSED</v>
      </c>
      <c r="K29" s="27" t="str">
        <f>IF(A29="CM","",VLOOKUP(J29,tblClass_ChildStateValues!Q:Q,1,FALSE))</f>
        <v/>
      </c>
    </row>
    <row r="30" spans="1:11" s="32" customFormat="1" ht="60">
      <c r="A30" s="32" t="s">
        <v>847</v>
      </c>
      <c r="B30" s="20">
        <f>VLOOKUP(C30,tblClass!$B:$C,2,FALSE)</f>
        <v>25</v>
      </c>
      <c r="C30" s="27" t="s">
        <v>178</v>
      </c>
      <c r="D30" s="27" t="s">
        <v>237</v>
      </c>
      <c r="E30" s="29" t="s">
        <v>2092</v>
      </c>
      <c r="F30" s="32" t="s">
        <v>1059</v>
      </c>
      <c r="G30" s="315" t="s">
        <v>2396</v>
      </c>
      <c r="H30" s="18" t="str">
        <f t="shared" si="2"/>
        <v>None</v>
      </c>
      <c r="I30" s="18" t="str">
        <f t="shared" si="0"/>
        <v>None</v>
      </c>
      <c r="J30" s="27" t="str">
        <f t="shared" si="1"/>
        <v>POS3_FAULT</v>
      </c>
      <c r="K30" s="27" t="str">
        <f>IF(A30="CM","",VLOOKUP(J30,tblClass_ChildStateValues!Q:Q,1,FALSE))</f>
        <v/>
      </c>
    </row>
    <row r="31" spans="1:11" s="32" customFormat="1" ht="30">
      <c r="A31" s="32" t="s">
        <v>847</v>
      </c>
      <c r="B31" s="20">
        <f>VLOOKUP(C31,tblClass!$B:$C,2,FALSE)</f>
        <v>25</v>
      </c>
      <c r="C31" s="27" t="s">
        <v>178</v>
      </c>
      <c r="D31" s="27" t="s">
        <v>235</v>
      </c>
      <c r="E31" s="29" t="s">
        <v>2093</v>
      </c>
      <c r="F31" s="32" t="s">
        <v>870</v>
      </c>
      <c r="G31" s="315" t="s">
        <v>2396</v>
      </c>
      <c r="H31" s="18" t="str">
        <f t="shared" si="2"/>
        <v>None</v>
      </c>
      <c r="I31" s="18" t="str">
        <f t="shared" si="0"/>
        <v>None</v>
      </c>
      <c r="J31" s="27" t="str">
        <f t="shared" si="1"/>
        <v>POS3_OPENED</v>
      </c>
      <c r="K31" s="27" t="str">
        <f>IF(A31="CM","",VLOOKUP(J31,tblClass_ChildStateValues!Q:Q,1,FALSE))</f>
        <v/>
      </c>
    </row>
    <row r="32" spans="1:11" s="32" customFormat="1" ht="45">
      <c r="A32" s="32" t="s">
        <v>847</v>
      </c>
      <c r="B32" s="20">
        <f>VLOOKUP(C32,tblClass!$B:$C,2,FALSE)</f>
        <v>25</v>
      </c>
      <c r="C32" s="27" t="s">
        <v>178</v>
      </c>
      <c r="D32" s="27" t="s">
        <v>236</v>
      </c>
      <c r="E32" s="29" t="s">
        <v>2094</v>
      </c>
      <c r="F32" s="32" t="s">
        <v>870</v>
      </c>
      <c r="G32" s="315" t="s">
        <v>2396</v>
      </c>
      <c r="H32" s="18" t="str">
        <f t="shared" si="2"/>
        <v>None</v>
      </c>
      <c r="I32" s="18" t="str">
        <f t="shared" si="0"/>
        <v>None</v>
      </c>
      <c r="J32" s="27" t="str">
        <f t="shared" si="1"/>
        <v>POS3_TRAVEL</v>
      </c>
      <c r="K32" s="27" t="str">
        <f>IF(A32="CM","",VLOOKUP(J32,tblClass_ChildStateValues!Q:Q,1,FALSE))</f>
        <v/>
      </c>
    </row>
    <row r="33" spans="1:11" s="32" customFormat="1" ht="30">
      <c r="A33" s="32" t="s">
        <v>847</v>
      </c>
      <c r="B33" s="20">
        <f>VLOOKUP(C33,tblClass!$B:$C,2,FALSE)</f>
        <v>26</v>
      </c>
      <c r="C33" s="27" t="s">
        <v>177</v>
      </c>
      <c r="D33" s="27" t="s">
        <v>234</v>
      </c>
      <c r="E33" s="29" t="s">
        <v>678</v>
      </c>
      <c r="F33" s="32" t="s">
        <v>870</v>
      </c>
      <c r="G33" s="315" t="s">
        <v>2396</v>
      </c>
      <c r="H33" s="18" t="str">
        <f t="shared" si="2"/>
        <v>None</v>
      </c>
      <c r="I33" s="18" t="str">
        <f t="shared" si="0"/>
        <v>None</v>
      </c>
      <c r="J33" s="27" t="str">
        <f t="shared" si="1"/>
        <v>POS4_CLOSED</v>
      </c>
      <c r="K33" s="27" t="str">
        <f>IF(A33="CM","",VLOOKUP(J33,tblClass_ChildStateValues!Q:Q,1,FALSE))</f>
        <v/>
      </c>
    </row>
    <row r="34" spans="1:11" s="32" customFormat="1" ht="60">
      <c r="A34" s="32" t="s">
        <v>847</v>
      </c>
      <c r="B34" s="20">
        <f>VLOOKUP(C34,tblClass!$B:$C,2,FALSE)</f>
        <v>26</v>
      </c>
      <c r="C34" s="27" t="s">
        <v>177</v>
      </c>
      <c r="D34" s="27" t="s">
        <v>237</v>
      </c>
      <c r="E34" s="29" t="s">
        <v>681</v>
      </c>
      <c r="F34" s="32" t="s">
        <v>1059</v>
      </c>
      <c r="G34" s="315" t="s">
        <v>2396</v>
      </c>
      <c r="H34" s="18" t="str">
        <f t="shared" si="2"/>
        <v>None</v>
      </c>
      <c r="I34" s="18" t="str">
        <f t="shared" ref="I34:I65" si="3">IF(H34="None","None",IF(A34="CM","",H34&amp;"_"&amp;C34&amp;"_"&amp;D34))</f>
        <v>None</v>
      </c>
      <c r="J34" s="27" t="str">
        <f t="shared" ref="J34:J65" si="4">C34&amp;"_"&amp;D34</f>
        <v>POS4_FAULT</v>
      </c>
      <c r="K34" s="27" t="str">
        <f>IF(A34="CM","",VLOOKUP(J34,tblClass_ChildStateValues!Q:Q,1,FALSE))</f>
        <v/>
      </c>
    </row>
    <row r="35" spans="1:11" s="32" customFormat="1" ht="30">
      <c r="A35" s="32" t="s">
        <v>847</v>
      </c>
      <c r="B35" s="20">
        <f>VLOOKUP(C35,tblClass!$B:$C,2,FALSE)</f>
        <v>26</v>
      </c>
      <c r="C35" s="27" t="s">
        <v>177</v>
      </c>
      <c r="D35" s="27" t="s">
        <v>235</v>
      </c>
      <c r="E35" s="29" t="s">
        <v>679</v>
      </c>
      <c r="F35" s="32" t="s">
        <v>870</v>
      </c>
      <c r="G35" s="315" t="s">
        <v>2396</v>
      </c>
      <c r="H35" s="18" t="str">
        <f t="shared" si="2"/>
        <v>None</v>
      </c>
      <c r="I35" s="18" t="str">
        <f t="shared" si="3"/>
        <v>None</v>
      </c>
      <c r="J35" s="27" t="str">
        <f t="shared" si="4"/>
        <v>POS4_OPENED</v>
      </c>
      <c r="K35" s="27" t="str">
        <f>IF(A35="CM","",VLOOKUP(J35,tblClass_ChildStateValues!Q:Q,1,FALSE))</f>
        <v/>
      </c>
    </row>
    <row r="36" spans="1:11" s="32" customFormat="1" ht="45">
      <c r="A36" s="32" t="s">
        <v>847</v>
      </c>
      <c r="B36" s="20">
        <f>VLOOKUP(C36,tblClass!$B:$C,2,FALSE)</f>
        <v>26</v>
      </c>
      <c r="C36" s="27" t="s">
        <v>177</v>
      </c>
      <c r="D36" s="27" t="s">
        <v>236</v>
      </c>
      <c r="E36" s="29" t="s">
        <v>680</v>
      </c>
      <c r="F36" s="32" t="s">
        <v>870</v>
      </c>
      <c r="G36" s="315" t="s">
        <v>2396</v>
      </c>
      <c r="H36" s="18" t="str">
        <f t="shared" si="2"/>
        <v>None</v>
      </c>
      <c r="I36" s="18" t="str">
        <f t="shared" si="3"/>
        <v>None</v>
      </c>
      <c r="J36" s="27" t="str">
        <f t="shared" si="4"/>
        <v>POS4_TRAVEL</v>
      </c>
      <c r="K36" s="27" t="str">
        <f>IF(A36="CM","",VLOOKUP(J36,tblClass_ChildStateValues!Q:Q,1,FALSE))</f>
        <v/>
      </c>
    </row>
    <row r="37" spans="1:11">
      <c r="A37" s="32" t="s">
        <v>847</v>
      </c>
      <c r="B37" s="20">
        <f>VLOOKUP(C37,tblClass!$B:$C,2,FALSE)</f>
        <v>27</v>
      </c>
      <c r="C37" s="27" t="s">
        <v>191</v>
      </c>
      <c r="D37" s="27" t="s">
        <v>311</v>
      </c>
      <c r="E37" s="31" t="s">
        <v>667</v>
      </c>
      <c r="F37" s="32" t="s">
        <v>870</v>
      </c>
      <c r="G37" s="315" t="s">
        <v>2396</v>
      </c>
      <c r="H37" s="18" t="str">
        <f t="shared" si="2"/>
        <v>None</v>
      </c>
      <c r="I37" s="18" t="str">
        <f t="shared" si="3"/>
        <v>None</v>
      </c>
      <c r="J37" s="27" t="str">
        <f t="shared" si="4"/>
        <v>SIC1_DISABLED</v>
      </c>
      <c r="K37" s="27" t="str">
        <f>IF(A37="CM","",VLOOKUP(J37,tblClass_ChildStateValues!Q:Q,1,FALSE))</f>
        <v/>
      </c>
    </row>
    <row r="38" spans="1:11" ht="30">
      <c r="A38" s="32" t="s">
        <v>847</v>
      </c>
      <c r="B38" s="20">
        <f>VLOOKUP(C38,tblClass!$B:$C,2,FALSE)</f>
        <v>27</v>
      </c>
      <c r="C38" s="27" t="s">
        <v>191</v>
      </c>
      <c r="D38" s="27" t="s">
        <v>312</v>
      </c>
      <c r="E38" s="31" t="s">
        <v>500</v>
      </c>
      <c r="F38" s="32" t="s">
        <v>870</v>
      </c>
      <c r="G38" s="315" t="s">
        <v>2396</v>
      </c>
      <c r="H38" s="18" t="str">
        <f t="shared" si="2"/>
        <v>None</v>
      </c>
      <c r="I38" s="18" t="str">
        <f t="shared" si="3"/>
        <v>None</v>
      </c>
      <c r="J38" s="27" t="str">
        <f t="shared" si="4"/>
        <v>SIC1_ENABLED</v>
      </c>
      <c r="K38" s="27" t="str">
        <f>IF(A38="CM","",VLOOKUP(J38,tblClass_ChildStateValues!Q:Q,1,FALSE))</f>
        <v/>
      </c>
    </row>
    <row r="39" spans="1:11">
      <c r="A39" s="32" t="s">
        <v>847</v>
      </c>
      <c r="B39" s="20">
        <f>VLOOKUP(C39,tblClass!$B:$C,2,FALSE)</f>
        <v>27</v>
      </c>
      <c r="C39" s="27" t="s">
        <v>191</v>
      </c>
      <c r="D39" s="27" t="s">
        <v>237</v>
      </c>
      <c r="E39" s="31" t="s">
        <v>670</v>
      </c>
      <c r="F39" s="32" t="s">
        <v>1059</v>
      </c>
      <c r="G39" s="315" t="s">
        <v>2396</v>
      </c>
      <c r="H39" s="18" t="str">
        <f t="shared" si="2"/>
        <v>None</v>
      </c>
      <c r="I39" s="18" t="str">
        <f t="shared" si="3"/>
        <v>None</v>
      </c>
      <c r="J39" s="27" t="str">
        <f t="shared" si="4"/>
        <v>SIC1_FAULT</v>
      </c>
      <c r="K39" s="27" t="str">
        <f>IF(A39="CM","",VLOOKUP(J39,tblClass_ChildStateValues!Q:Q,1,FALSE))</f>
        <v/>
      </c>
    </row>
    <row r="40" spans="1:11">
      <c r="A40" s="32" t="s">
        <v>847</v>
      </c>
      <c r="B40" s="20">
        <f>VLOOKUP(C40,tblClass!$B:$C,2,FALSE)</f>
        <v>27</v>
      </c>
      <c r="C40" s="27" t="s">
        <v>191</v>
      </c>
      <c r="D40" s="27" t="s">
        <v>321</v>
      </c>
      <c r="E40" s="31" t="s">
        <v>669</v>
      </c>
      <c r="F40" s="32" t="s">
        <v>870</v>
      </c>
      <c r="G40" s="315" t="s">
        <v>2396</v>
      </c>
      <c r="H40" s="18" t="str">
        <f t="shared" si="2"/>
        <v>None</v>
      </c>
      <c r="I40" s="18" t="str">
        <f t="shared" si="3"/>
        <v>None</v>
      </c>
      <c r="J40" s="27" t="str">
        <f t="shared" si="4"/>
        <v>SIC1_RUNNING</v>
      </c>
      <c r="K40" s="27" t="str">
        <f>IF(A40="CM","",VLOOKUP(J40,tblClass_ChildStateValues!Q:Q,1,FALSE))</f>
        <v/>
      </c>
    </row>
    <row r="41" spans="1:11">
      <c r="A41" s="32" t="s">
        <v>847</v>
      </c>
      <c r="B41" s="20">
        <f>VLOOKUP(C41,tblClass!$B:$C,2,FALSE)</f>
        <v>27</v>
      </c>
      <c r="C41" s="27" t="s">
        <v>191</v>
      </c>
      <c r="D41" s="27" t="s">
        <v>320</v>
      </c>
      <c r="E41" s="31" t="s">
        <v>668</v>
      </c>
      <c r="F41" s="32" t="s">
        <v>870</v>
      </c>
      <c r="G41" s="315" t="s">
        <v>2396</v>
      </c>
      <c r="H41" s="18" t="str">
        <f t="shared" si="2"/>
        <v>None</v>
      </c>
      <c r="I41" s="18" t="str">
        <f t="shared" si="3"/>
        <v>None</v>
      </c>
      <c r="J41" s="27" t="str">
        <f t="shared" si="4"/>
        <v>SIC1_STOPPED</v>
      </c>
      <c r="K41" s="27" t="str">
        <f>IF(A41="CM","",VLOOKUP(J41,tblClass_ChildStateValues!Q:Q,1,FALSE))</f>
        <v/>
      </c>
    </row>
    <row r="42" spans="1:11">
      <c r="A42" s="32" t="s">
        <v>847</v>
      </c>
      <c r="B42" s="20">
        <f>VLOOKUP(C42,tblClass!$B:$C,2,FALSE)</f>
        <v>28</v>
      </c>
      <c r="C42" s="27" t="s">
        <v>189</v>
      </c>
      <c r="D42" s="32" t="s">
        <v>311</v>
      </c>
      <c r="E42" s="30" t="s">
        <v>1050</v>
      </c>
      <c r="F42" s="32" t="s">
        <v>870</v>
      </c>
      <c r="G42" s="315" t="s">
        <v>2396</v>
      </c>
      <c r="H42" s="18" t="str">
        <f t="shared" si="2"/>
        <v>None</v>
      </c>
      <c r="I42" s="18" t="str">
        <f t="shared" si="3"/>
        <v>None</v>
      </c>
      <c r="J42" s="27" t="str">
        <f t="shared" si="4"/>
        <v>TC1_DISABLED</v>
      </c>
      <c r="K42" s="27" t="str">
        <f>IF(A42="CM","",VLOOKUP(J42,tblClass_ChildStateValues!Q:Q,1,FALSE))</f>
        <v/>
      </c>
    </row>
    <row r="43" spans="1:11">
      <c r="A43" s="32" t="s">
        <v>847</v>
      </c>
      <c r="B43" s="20">
        <f>VLOOKUP(C43,tblClass!$B:$C,2,FALSE)</f>
        <v>28</v>
      </c>
      <c r="C43" s="27" t="s">
        <v>189</v>
      </c>
      <c r="D43" s="32" t="s">
        <v>312</v>
      </c>
      <c r="E43" s="31" t="s">
        <v>1274</v>
      </c>
      <c r="F43" s="32" t="s">
        <v>870</v>
      </c>
      <c r="G43" s="315" t="s">
        <v>2396</v>
      </c>
      <c r="H43" s="18" t="str">
        <f t="shared" si="2"/>
        <v>None</v>
      </c>
      <c r="I43" s="18" t="str">
        <f t="shared" si="3"/>
        <v>None</v>
      </c>
      <c r="J43" s="27" t="str">
        <f t="shared" si="4"/>
        <v>TC1_ENABLED</v>
      </c>
      <c r="K43" s="27" t="str">
        <f>IF(A43="CM","",VLOOKUP(J43,tblClass_ChildStateValues!Q:Q,1,FALSE))</f>
        <v/>
      </c>
    </row>
    <row r="44" spans="1:11">
      <c r="A44" s="32" t="s">
        <v>847</v>
      </c>
      <c r="B44" s="20">
        <f>VLOOKUP(C44,tblClass!$B:$C,2,FALSE)</f>
        <v>29</v>
      </c>
      <c r="C44" s="32" t="s">
        <v>188</v>
      </c>
      <c r="D44" s="32" t="s">
        <v>312</v>
      </c>
      <c r="E44" s="31" t="s">
        <v>1049</v>
      </c>
      <c r="F44" s="32" t="s">
        <v>870</v>
      </c>
      <c r="G44" s="315" t="s">
        <v>2396</v>
      </c>
      <c r="H44" s="18" t="str">
        <f t="shared" si="2"/>
        <v>None</v>
      </c>
      <c r="I44" s="18" t="str">
        <f t="shared" si="3"/>
        <v>None</v>
      </c>
      <c r="J44" s="27" t="str">
        <f t="shared" si="4"/>
        <v>TI1_ENABLED</v>
      </c>
      <c r="K44" s="27" t="str">
        <f>IF(A44="CM","",VLOOKUP(J44,tblClass_ChildStateValues!Q:Q,1,FALSE))</f>
        <v/>
      </c>
    </row>
    <row r="45" spans="1:11" ht="45">
      <c r="A45" s="32" t="s">
        <v>847</v>
      </c>
      <c r="B45" s="20">
        <f>VLOOKUP(C45,tblClass!$B:$C,2,FALSE)</f>
        <v>29</v>
      </c>
      <c r="C45" s="32" t="s">
        <v>188</v>
      </c>
      <c r="D45" s="32" t="s">
        <v>237</v>
      </c>
      <c r="E45" s="31" t="s">
        <v>1048</v>
      </c>
      <c r="F45" s="32" t="s">
        <v>1059</v>
      </c>
      <c r="G45" s="315" t="s">
        <v>2396</v>
      </c>
      <c r="H45" s="18" t="str">
        <f t="shared" si="2"/>
        <v>None</v>
      </c>
      <c r="I45" s="18" t="str">
        <f t="shared" si="3"/>
        <v>None</v>
      </c>
      <c r="J45" s="27" t="str">
        <f t="shared" si="4"/>
        <v>TI1_FAULT</v>
      </c>
      <c r="K45" s="27" t="str">
        <f>IF(A45="CM","",VLOOKUP(J45,tblClass_ChildStateValues!Q:Q,1,FALSE))</f>
        <v/>
      </c>
    </row>
    <row r="46" spans="1:11">
      <c r="A46" s="32" t="s">
        <v>847</v>
      </c>
      <c r="B46" s="20">
        <f>VLOOKUP(C46,tblClass!$B:$C,2,FALSE)</f>
        <v>30</v>
      </c>
      <c r="C46" s="32" t="s">
        <v>175</v>
      </c>
      <c r="D46" s="32" t="s">
        <v>312</v>
      </c>
      <c r="E46" s="31" t="s">
        <v>1049</v>
      </c>
      <c r="F46" s="32" t="s">
        <v>870</v>
      </c>
      <c r="G46" s="315" t="s">
        <v>2396</v>
      </c>
      <c r="H46" s="18" t="str">
        <f t="shared" si="2"/>
        <v>None</v>
      </c>
      <c r="I46" s="18" t="str">
        <f t="shared" si="3"/>
        <v>None</v>
      </c>
      <c r="J46" s="27" t="str">
        <f t="shared" si="4"/>
        <v>TI2_ENABLED</v>
      </c>
      <c r="K46" s="27" t="str">
        <f>IF(A46="CM","",VLOOKUP(J46,tblClass_ChildStateValues!Q:Q,1,FALSE))</f>
        <v/>
      </c>
    </row>
    <row r="47" spans="1:11" ht="45">
      <c r="A47" s="32" t="s">
        <v>847</v>
      </c>
      <c r="B47" s="20">
        <f>VLOOKUP(C47,tblClass!$B:$C,2,FALSE)</f>
        <v>30</v>
      </c>
      <c r="C47" s="27" t="s">
        <v>175</v>
      </c>
      <c r="D47" s="32" t="s">
        <v>237</v>
      </c>
      <c r="E47" s="31" t="s">
        <v>1048</v>
      </c>
      <c r="F47" s="32" t="s">
        <v>1059</v>
      </c>
      <c r="G47" s="315" t="s">
        <v>2396</v>
      </c>
      <c r="H47" s="18" t="str">
        <f t="shared" si="2"/>
        <v>None</v>
      </c>
      <c r="I47" s="18" t="str">
        <f t="shared" si="3"/>
        <v>None</v>
      </c>
      <c r="J47" s="27" t="str">
        <f t="shared" si="4"/>
        <v>TI2_FAULT</v>
      </c>
      <c r="K47" s="27" t="str">
        <f>IF(A47="CM","",VLOOKUP(J47,tblClass_ChildStateValues!Q:Q,1,FALSE))</f>
        <v/>
      </c>
    </row>
    <row r="48" spans="1:11">
      <c r="A48" s="32" t="s">
        <v>847</v>
      </c>
      <c r="B48" s="20">
        <f>VLOOKUP(C48,tblClass!$B:$C,2,FALSE)</f>
        <v>31</v>
      </c>
      <c r="C48" s="27" t="s">
        <v>186</v>
      </c>
      <c r="D48" s="27" t="s">
        <v>234</v>
      </c>
      <c r="E48" s="29" t="s">
        <v>671</v>
      </c>
      <c r="F48" s="32" t="s">
        <v>870</v>
      </c>
      <c r="G48" s="315" t="s">
        <v>2396</v>
      </c>
      <c r="H48" s="18" t="str">
        <f t="shared" si="2"/>
        <v>None</v>
      </c>
      <c r="I48" s="18" t="str">
        <f t="shared" si="3"/>
        <v>None</v>
      </c>
      <c r="J48" s="27" t="str">
        <f t="shared" si="4"/>
        <v>ZSC1_CLOSED</v>
      </c>
      <c r="K48" s="27" t="str">
        <f>IF(A48="CM","",VLOOKUP(J48,tblClass_ChildStateValues!Q:Q,1,FALSE))</f>
        <v/>
      </c>
    </row>
    <row r="49" spans="1:11">
      <c r="A49" s="32" t="s">
        <v>847</v>
      </c>
      <c r="B49" s="20">
        <f>VLOOKUP(C49,tblClass!$B:$C,2,FALSE)</f>
        <v>31</v>
      </c>
      <c r="C49" s="27" t="s">
        <v>186</v>
      </c>
      <c r="D49" s="27" t="s">
        <v>363</v>
      </c>
      <c r="E49" s="29" t="s">
        <v>675</v>
      </c>
      <c r="F49" s="32" t="s">
        <v>1059</v>
      </c>
      <c r="G49" s="315" t="s">
        <v>2396</v>
      </c>
      <c r="H49" s="18" t="str">
        <f t="shared" si="2"/>
        <v>None</v>
      </c>
      <c r="I49" s="18" t="str">
        <f t="shared" si="3"/>
        <v>None</v>
      </c>
      <c r="J49" s="27" t="str">
        <f t="shared" si="4"/>
        <v>ZSC1_MISMATCH</v>
      </c>
      <c r="K49" s="27" t="str">
        <f>IF(A49="CM","",VLOOKUP(J49,tblClass_ChildStateValues!Q:Q,1,FALSE))</f>
        <v/>
      </c>
    </row>
    <row r="50" spans="1:11">
      <c r="A50" s="32" t="s">
        <v>847</v>
      </c>
      <c r="B50" s="20">
        <f>VLOOKUP(C50,tblClass!$B:$C,2,FALSE)</f>
        <v>31</v>
      </c>
      <c r="C50" s="27" t="s">
        <v>186</v>
      </c>
      <c r="D50" s="27" t="s">
        <v>235</v>
      </c>
      <c r="E50" s="29" t="s">
        <v>672</v>
      </c>
      <c r="F50" s="32" t="s">
        <v>1059</v>
      </c>
      <c r="G50" s="315" t="s">
        <v>2396</v>
      </c>
      <c r="H50" s="18" t="str">
        <f t="shared" si="2"/>
        <v>None</v>
      </c>
      <c r="I50" s="18" t="str">
        <f t="shared" si="3"/>
        <v>None</v>
      </c>
      <c r="J50" s="27" t="str">
        <f t="shared" si="4"/>
        <v>ZSC1_OPENED</v>
      </c>
      <c r="K50" s="27" t="str">
        <f>IF(A50="CM","",VLOOKUP(J50,tblClass_ChildStateValues!Q:Q,1,FALSE))</f>
        <v/>
      </c>
    </row>
    <row r="51" spans="1:11">
      <c r="A51" s="32" t="s">
        <v>847</v>
      </c>
      <c r="B51" s="20">
        <f>VLOOKUP(C51,tblClass!$B:$C,2,FALSE)</f>
        <v>32</v>
      </c>
      <c r="C51" s="27" t="s">
        <v>184</v>
      </c>
      <c r="D51" s="27" t="s">
        <v>361</v>
      </c>
      <c r="E51" s="29" t="s">
        <v>673</v>
      </c>
      <c r="F51" s="32" t="s">
        <v>870</v>
      </c>
      <c r="G51" s="315" t="s">
        <v>2396</v>
      </c>
      <c r="H51" s="18" t="str">
        <f t="shared" si="2"/>
        <v>None</v>
      </c>
      <c r="I51" s="18" t="str">
        <f t="shared" si="3"/>
        <v>None</v>
      </c>
      <c r="J51" s="27" t="str">
        <f t="shared" si="4"/>
        <v>ZSC2_IN</v>
      </c>
      <c r="K51" s="27" t="str">
        <f>IF(A51="CM","",VLOOKUP(J51,tblClass_ChildStateValues!Q:Q,1,FALSE))</f>
        <v/>
      </c>
    </row>
    <row r="52" spans="1:11">
      <c r="A52" s="32" t="s">
        <v>847</v>
      </c>
      <c r="B52" s="20">
        <f>VLOOKUP(C52,tblClass!$B:$C,2,FALSE)</f>
        <v>32</v>
      </c>
      <c r="C52" s="27" t="s">
        <v>184</v>
      </c>
      <c r="D52" s="27" t="s">
        <v>363</v>
      </c>
      <c r="E52" s="29" t="s">
        <v>675</v>
      </c>
      <c r="F52" s="32" t="s">
        <v>1059</v>
      </c>
      <c r="G52" s="315" t="s">
        <v>2396</v>
      </c>
      <c r="H52" s="18" t="str">
        <f t="shared" si="2"/>
        <v>None</v>
      </c>
      <c r="I52" s="18" t="str">
        <f t="shared" si="3"/>
        <v>None</v>
      </c>
      <c r="J52" s="27" t="str">
        <f t="shared" si="4"/>
        <v>ZSC2_MISMATCH</v>
      </c>
      <c r="K52" s="27" t="str">
        <f>IF(A52="CM","",VLOOKUP(J52,tblClass_ChildStateValues!Q:Q,1,FALSE))</f>
        <v/>
      </c>
    </row>
    <row r="53" spans="1:11" ht="30">
      <c r="A53" s="32" t="s">
        <v>847</v>
      </c>
      <c r="B53" s="20">
        <f>VLOOKUP(C53,tblClass!$B:$C,2,FALSE)</f>
        <v>32</v>
      </c>
      <c r="C53" s="27" t="s">
        <v>184</v>
      </c>
      <c r="D53" s="27" t="s">
        <v>362</v>
      </c>
      <c r="E53" s="29" t="s">
        <v>674</v>
      </c>
      <c r="F53" s="32" t="s">
        <v>870</v>
      </c>
      <c r="G53" s="315" t="s">
        <v>2396</v>
      </c>
      <c r="H53" s="18" t="str">
        <f t="shared" si="2"/>
        <v>None</v>
      </c>
      <c r="I53" s="18" t="str">
        <f t="shared" si="3"/>
        <v>None</v>
      </c>
      <c r="J53" s="27" t="str">
        <f t="shared" si="4"/>
        <v>ZSC2_OUT</v>
      </c>
      <c r="K53" s="27" t="str">
        <f>IF(A53="CM","",VLOOKUP(J53,tblClass_ChildStateValues!Q:Q,1,FALSE))</f>
        <v/>
      </c>
    </row>
    <row r="54" spans="1:11" s="18" customFormat="1">
      <c r="A54" s="18" t="s">
        <v>20</v>
      </c>
      <c r="B54" s="20">
        <f>VLOOKUP(C54,tblClass!$B:$C,2,FALSE)</f>
        <v>33</v>
      </c>
      <c r="C54" s="18" t="s">
        <v>109</v>
      </c>
      <c r="D54" s="18" t="s">
        <v>855</v>
      </c>
      <c r="E54" s="11" t="s">
        <v>973</v>
      </c>
      <c r="F54" s="32" t="s">
        <v>870</v>
      </c>
      <c r="G54" s="315" t="s">
        <v>2397</v>
      </c>
      <c r="H54" s="18" t="str">
        <f t="shared" si="2"/>
        <v>PH</v>
      </c>
      <c r="I54" s="18" t="str">
        <f t="shared" si="3"/>
        <v>PH_EMA1_MIX</v>
      </c>
      <c r="J54" s="27" t="str">
        <f t="shared" si="4"/>
        <v>EMA1_MIX</v>
      </c>
      <c r="K54" s="27" t="str">
        <f>IF(A54="CM","",VLOOKUP(J54,tblClass_ChildStateValues!Q:Q,1,FALSE))</f>
        <v>EMA1_MIX</v>
      </c>
    </row>
    <row r="55" spans="1:11" s="18" customFormat="1">
      <c r="A55" s="18" t="s">
        <v>20</v>
      </c>
      <c r="B55" s="20">
        <f>VLOOKUP(C55,tblClass!$B:$C,2,FALSE)</f>
        <v>34</v>
      </c>
      <c r="C55" s="18" t="s">
        <v>113</v>
      </c>
      <c r="D55" s="18" t="s">
        <v>1057</v>
      </c>
      <c r="E55" s="33" t="s">
        <v>952</v>
      </c>
      <c r="F55" s="32" t="s">
        <v>870</v>
      </c>
      <c r="G55" s="315" t="s">
        <v>2396</v>
      </c>
      <c r="H55" s="18" t="str">
        <f t="shared" si="2"/>
        <v>None</v>
      </c>
      <c r="I55" s="18" t="str">
        <f t="shared" si="3"/>
        <v>None</v>
      </c>
      <c r="J55" s="27" t="str">
        <f t="shared" si="4"/>
        <v>EMC1_PRESSURE</v>
      </c>
      <c r="K55" s="27" t="str">
        <f>IF(A55="CM","",VLOOKUP(J55,tblClass_ChildStateValues!Q:Q,1,FALSE))</f>
        <v>EMC1_PRESSURE</v>
      </c>
    </row>
    <row r="56" spans="1:11" s="18" customFormat="1">
      <c r="A56" s="18" t="s">
        <v>20</v>
      </c>
      <c r="B56" s="20">
        <f>VLOOKUP(C56,tblClass!$B:$C,2,FALSE)</f>
        <v>34</v>
      </c>
      <c r="C56" s="18" t="s">
        <v>113</v>
      </c>
      <c r="D56" s="18" t="s">
        <v>1058</v>
      </c>
      <c r="E56" s="18" t="s">
        <v>967</v>
      </c>
      <c r="F56" s="32" t="s">
        <v>870</v>
      </c>
      <c r="G56" s="315" t="s">
        <v>2396</v>
      </c>
      <c r="H56" s="18" t="str">
        <f t="shared" si="2"/>
        <v>None</v>
      </c>
      <c r="I56" s="18" t="str">
        <f t="shared" si="3"/>
        <v>None</v>
      </c>
      <c r="J56" s="27" t="str">
        <f t="shared" si="4"/>
        <v>EMC1_VALVE</v>
      </c>
      <c r="K56" s="27" t="str">
        <f>IF(A56="CM","",VLOOKUP(J56,tblClass_ChildStateValues!Q:Q,1,FALSE))</f>
        <v>EMC1_VALVE</v>
      </c>
    </row>
    <row r="57" spans="1:11" s="18" customFormat="1">
      <c r="A57" s="18" t="s">
        <v>20</v>
      </c>
      <c r="B57" s="20">
        <f>VLOOKUP(C57,tblClass!$B:$C,2,FALSE)</f>
        <v>35</v>
      </c>
      <c r="C57" s="18" t="s">
        <v>112</v>
      </c>
      <c r="D57" s="18" t="s">
        <v>455</v>
      </c>
      <c r="E57" s="11" t="s">
        <v>962</v>
      </c>
      <c r="F57" s="32" t="s">
        <v>870</v>
      </c>
      <c r="G57" s="315" t="s">
        <v>2397</v>
      </c>
      <c r="H57" s="18" t="str">
        <f t="shared" si="2"/>
        <v>PH</v>
      </c>
      <c r="I57" s="18" t="str">
        <f t="shared" si="3"/>
        <v>PH_EMC2_CHARGE</v>
      </c>
      <c r="J57" s="27" t="str">
        <f t="shared" si="4"/>
        <v>EMC2_CHARGE</v>
      </c>
      <c r="K57" s="27" t="str">
        <f>IF(A57="CM","",VLOOKUP(J57,tblClass_ChildStateValues!Q:Q,1,FALSE))</f>
        <v>EMC2_CHARGE</v>
      </c>
    </row>
    <row r="58" spans="1:11" s="18" customFormat="1">
      <c r="A58" s="18" t="s">
        <v>20</v>
      </c>
      <c r="B58" s="20">
        <f>VLOOKUP(C58,tblClass!$B:$C,2,FALSE)</f>
        <v>35</v>
      </c>
      <c r="C58" s="18" t="s">
        <v>112</v>
      </c>
      <c r="D58" s="18" t="s">
        <v>454</v>
      </c>
      <c r="E58" s="18" t="s">
        <v>963</v>
      </c>
      <c r="F58" s="32" t="s">
        <v>870</v>
      </c>
      <c r="G58" s="315" t="s">
        <v>2397</v>
      </c>
      <c r="H58" s="18" t="str">
        <f t="shared" si="2"/>
        <v>PH</v>
      </c>
      <c r="I58" s="18" t="str">
        <f t="shared" si="3"/>
        <v>PH_EMC2_FLUSH</v>
      </c>
      <c r="J58" s="27" t="str">
        <f t="shared" si="4"/>
        <v>EMC2_FLUSH</v>
      </c>
      <c r="K58" s="27" t="str">
        <f>IF(A58="CM","",VLOOKUP(J58,tblClass_ChildStateValues!Q:Q,1,FALSE))</f>
        <v>EMC2_FLUSH</v>
      </c>
    </row>
    <row r="59" spans="1:11" s="18" customFormat="1">
      <c r="A59" s="18" t="s">
        <v>20</v>
      </c>
      <c r="B59" s="20">
        <f>VLOOKUP(C59,tblClass!$B:$C,2,FALSE)</f>
        <v>35</v>
      </c>
      <c r="C59" s="18" t="s">
        <v>112</v>
      </c>
      <c r="D59" s="18" t="s">
        <v>453</v>
      </c>
      <c r="E59" s="18" t="s">
        <v>961</v>
      </c>
      <c r="F59" s="32" t="s">
        <v>870</v>
      </c>
      <c r="G59" s="315" t="s">
        <v>2397</v>
      </c>
      <c r="H59" s="18" t="str">
        <f t="shared" si="2"/>
        <v>PH</v>
      </c>
      <c r="I59" s="18" t="str">
        <f t="shared" si="3"/>
        <v>PH_EMC2_ISOLATE</v>
      </c>
      <c r="J59" s="27" t="str">
        <f t="shared" si="4"/>
        <v>EMC2_ISOLATE</v>
      </c>
      <c r="K59" s="27" t="str">
        <f>IF(A59="CM","",VLOOKUP(J59,tblClass_ChildStateValues!Q:Q,1,FALSE))</f>
        <v>EMC2_ISOLATE</v>
      </c>
    </row>
    <row r="60" spans="1:11" s="18" customFormat="1">
      <c r="A60" s="18" t="s">
        <v>20</v>
      </c>
      <c r="B60" s="20">
        <f>VLOOKUP(C60,tblClass!$B:$C,2,FALSE)</f>
        <v>35</v>
      </c>
      <c r="C60" s="18" t="s">
        <v>112</v>
      </c>
      <c r="D60" s="18" t="s">
        <v>452</v>
      </c>
      <c r="E60" s="11" t="s">
        <v>960</v>
      </c>
      <c r="F60" s="32" t="s">
        <v>870</v>
      </c>
      <c r="G60" s="315" t="s">
        <v>2397</v>
      </c>
      <c r="H60" s="18" t="str">
        <f t="shared" si="2"/>
        <v>PH</v>
      </c>
      <c r="I60" s="18" t="str">
        <f t="shared" si="3"/>
        <v>PH_EMC2_SETUP</v>
      </c>
      <c r="J60" s="27" t="str">
        <f t="shared" si="4"/>
        <v>EMC2_SETUP</v>
      </c>
      <c r="K60" s="27" t="str">
        <f>IF(A60="CM","",VLOOKUP(J60,tblClass_ChildStateValues!Q:Q,1,FALSE))</f>
        <v>EMC2_SETUP</v>
      </c>
    </row>
    <row r="61" spans="1:11" s="18" customFormat="1">
      <c r="A61" s="18" t="s">
        <v>20</v>
      </c>
      <c r="B61" s="20">
        <f>VLOOKUP(C61,tblClass!$B:$C,2,FALSE)</f>
        <v>36</v>
      </c>
      <c r="C61" s="18" t="s">
        <v>111</v>
      </c>
      <c r="D61" s="18" t="s">
        <v>454</v>
      </c>
      <c r="E61" s="18" t="s">
        <v>966</v>
      </c>
      <c r="F61" s="32" t="s">
        <v>870</v>
      </c>
      <c r="G61" s="315" t="s">
        <v>2397</v>
      </c>
      <c r="H61" s="18" t="str">
        <f t="shared" si="2"/>
        <v>PH</v>
      </c>
      <c r="I61" s="18" t="str">
        <f t="shared" si="3"/>
        <v>PH_EMC3_FLUSH</v>
      </c>
      <c r="J61" s="27" t="str">
        <f t="shared" si="4"/>
        <v>EMC3_FLUSH</v>
      </c>
      <c r="K61" s="27" t="str">
        <f>IF(A61="CM","",VLOOKUP(J61,tblClass_ChildStateValues!Q:Q,1,FALSE))</f>
        <v>EMC3_FLUSH</v>
      </c>
    </row>
    <row r="62" spans="1:11" s="18" customFormat="1">
      <c r="A62" s="18" t="s">
        <v>20</v>
      </c>
      <c r="B62" s="20">
        <f>VLOOKUP(C62,tblClass!$B:$C,2,FALSE)</f>
        <v>36</v>
      </c>
      <c r="C62" s="18" t="s">
        <v>111</v>
      </c>
      <c r="D62" s="18" t="s">
        <v>453</v>
      </c>
      <c r="E62" s="18" t="s">
        <v>965</v>
      </c>
      <c r="F62" s="32" t="s">
        <v>870</v>
      </c>
      <c r="G62" s="315" t="s">
        <v>2397</v>
      </c>
      <c r="H62" s="18" t="str">
        <f t="shared" si="2"/>
        <v>PH</v>
      </c>
      <c r="I62" s="18" t="str">
        <f t="shared" si="3"/>
        <v>PH_EMC3_ISOLATE</v>
      </c>
      <c r="J62" s="27" t="str">
        <f t="shared" si="4"/>
        <v>EMC3_ISOLATE</v>
      </c>
      <c r="K62" s="27" t="str">
        <f>IF(A62="CM","",VLOOKUP(J62,tblClass_ChildStateValues!Q:Q,1,FALSE))</f>
        <v>EMC3_ISOLATE</v>
      </c>
    </row>
    <row r="63" spans="1:11" s="32" customFormat="1">
      <c r="A63" s="18" t="s">
        <v>20</v>
      </c>
      <c r="B63" s="20">
        <f>VLOOKUP(C63,tblClass!$B:$C,2,FALSE)</f>
        <v>36</v>
      </c>
      <c r="C63" s="18" t="s">
        <v>111</v>
      </c>
      <c r="D63" s="18" t="s">
        <v>452</v>
      </c>
      <c r="E63" s="11" t="s">
        <v>964</v>
      </c>
      <c r="F63" s="32" t="s">
        <v>870</v>
      </c>
      <c r="G63" s="315" t="s">
        <v>2397</v>
      </c>
      <c r="H63" s="18" t="str">
        <f t="shared" si="2"/>
        <v>PH</v>
      </c>
      <c r="I63" s="18" t="str">
        <f t="shared" si="3"/>
        <v>PH_EMC3_SETUP</v>
      </c>
      <c r="J63" s="27" t="str">
        <f t="shared" si="4"/>
        <v>EMC3_SETUP</v>
      </c>
      <c r="K63" s="27" t="str">
        <f>IF(A63="CM","",VLOOKUP(J63,tblClass_ChildStateValues!Q:Q,1,FALSE))</f>
        <v>EMC3_SETUP</v>
      </c>
    </row>
    <row r="64" spans="1:11" s="18" customFormat="1">
      <c r="A64" s="32" t="s">
        <v>20</v>
      </c>
      <c r="B64" s="20">
        <f>VLOOKUP(C64,tblClass!$B:$C,2,FALSE)</f>
        <v>37</v>
      </c>
      <c r="C64" s="29" t="s">
        <v>848</v>
      </c>
      <c r="D64" s="29" t="s">
        <v>477</v>
      </c>
      <c r="E64" s="32" t="s">
        <v>1180</v>
      </c>
      <c r="F64" s="32" t="s">
        <v>870</v>
      </c>
      <c r="G64" s="315" t="s">
        <v>2397</v>
      </c>
      <c r="H64" s="18" t="str">
        <f t="shared" si="2"/>
        <v>PH</v>
      </c>
      <c r="I64" s="18" t="str">
        <f t="shared" si="3"/>
        <v>PH_EMC5_VACUUM</v>
      </c>
      <c r="J64" s="27" t="str">
        <f t="shared" si="4"/>
        <v>EMC5_VACUUM</v>
      </c>
      <c r="K64" s="27" t="str">
        <f>IF(A64="CM","",VLOOKUP(J64,tblClass_ChildStateValues!Q:Q,1,FALSE))</f>
        <v>EMC5_VACUUM</v>
      </c>
    </row>
    <row r="65" spans="1:11" s="18" customFormat="1">
      <c r="A65" s="18" t="s">
        <v>20</v>
      </c>
      <c r="B65" s="20">
        <f>VLOOKUP(C65,tblClass!$B:$C,2,FALSE)</f>
        <v>38</v>
      </c>
      <c r="C65" s="18" t="s">
        <v>105</v>
      </c>
      <c r="D65" s="18" t="s">
        <v>465</v>
      </c>
      <c r="E65" s="18" t="s">
        <v>974</v>
      </c>
      <c r="F65" s="32" t="s">
        <v>870</v>
      </c>
      <c r="G65" s="315" t="s">
        <v>2396</v>
      </c>
      <c r="H65" s="18" t="str">
        <f t="shared" si="2"/>
        <v>None</v>
      </c>
      <c r="I65" s="18" t="str">
        <f t="shared" si="3"/>
        <v>None</v>
      </c>
      <c r="J65" s="27" t="str">
        <f t="shared" si="4"/>
        <v>EMG1_FILTER</v>
      </c>
      <c r="K65" s="27" t="str">
        <f>IF(A65="CM","",VLOOKUP(J65,tblClass_ChildStateValues!Q:Q,1,FALSE))</f>
        <v>EMG1_FILTER</v>
      </c>
    </row>
    <row r="66" spans="1:11" s="18" customFormat="1">
      <c r="A66" s="18" t="s">
        <v>20</v>
      </c>
      <c r="B66" s="20">
        <f>VLOOKUP(C66,tblClass!$B:$C,2,FALSE)</f>
        <v>38</v>
      </c>
      <c r="C66" s="18" t="s">
        <v>105</v>
      </c>
      <c r="D66" s="18" t="s">
        <v>440</v>
      </c>
      <c r="E66" s="11" t="s">
        <v>975</v>
      </c>
      <c r="F66" s="32" t="s">
        <v>870</v>
      </c>
      <c r="G66" s="315" t="s">
        <v>2396</v>
      </c>
      <c r="H66" s="18" t="str">
        <f t="shared" si="2"/>
        <v>None</v>
      </c>
      <c r="I66" s="18" t="str">
        <f t="shared" ref="I66:I97" si="5">IF(H66="None","None",IF(A66="CM","",H66&amp;"_"&amp;C66&amp;"_"&amp;D66))</f>
        <v>None</v>
      </c>
      <c r="J66" s="27" t="str">
        <f t="shared" ref="J66:J97" si="6">C66&amp;"_"&amp;D66</f>
        <v>EMG1_SIP</v>
      </c>
      <c r="K66" s="27" t="str">
        <f>IF(A66="CM","",VLOOKUP(J66,tblClass_ChildStateValues!Q:Q,1,FALSE))</f>
        <v>EMG1_SIP</v>
      </c>
    </row>
    <row r="67" spans="1:11" s="18" customFormat="1">
      <c r="A67" s="18" t="s">
        <v>20</v>
      </c>
      <c r="B67" s="20">
        <f>VLOOKUP(C67,tblClass!$B:$C,2,FALSE)</f>
        <v>39</v>
      </c>
      <c r="C67" s="18" t="s">
        <v>107</v>
      </c>
      <c r="D67" s="18" t="s">
        <v>301</v>
      </c>
      <c r="E67" s="11" t="s">
        <v>989</v>
      </c>
      <c r="F67" s="32" t="s">
        <v>870</v>
      </c>
      <c r="G67" s="315" t="s">
        <v>2397</v>
      </c>
      <c r="H67" s="18" t="str">
        <f t="shared" ref="H67:H118" si="7">IF(G67="FALSE","None",IF(A67="EM","PH",IF(A67="UN","UO",IF(A67="PC","PC","None"))))</f>
        <v>PH</v>
      </c>
      <c r="I67" s="18" t="str">
        <f t="shared" si="5"/>
        <v>PH_EMM1_MEASURE</v>
      </c>
      <c r="J67" s="27" t="str">
        <f t="shared" si="6"/>
        <v>EMM1_MEASURE</v>
      </c>
      <c r="K67" s="27" t="str">
        <f>IF(A67="CM","",VLOOKUP(J67,tblClass_ChildStateValues!Q:Q,1,FALSE))</f>
        <v>EMM1_MEASURE</v>
      </c>
    </row>
    <row r="68" spans="1:11" s="18" customFormat="1">
      <c r="A68" s="18" t="s">
        <v>20</v>
      </c>
      <c r="B68" s="20">
        <f>VLOOKUP(C68,tblClass!$B:$C,2,FALSE)</f>
        <v>39</v>
      </c>
      <c r="C68" s="18" t="s">
        <v>107</v>
      </c>
      <c r="D68" s="18" t="s">
        <v>464</v>
      </c>
      <c r="E68" s="18" t="s">
        <v>990</v>
      </c>
      <c r="F68" s="32" t="s">
        <v>870</v>
      </c>
      <c r="G68" s="315" t="s">
        <v>2397</v>
      </c>
      <c r="H68" s="18" t="str">
        <f t="shared" si="7"/>
        <v>PH</v>
      </c>
      <c r="I68" s="18" t="str">
        <f t="shared" si="5"/>
        <v>PH_EMM1_TARE</v>
      </c>
      <c r="J68" s="27" t="str">
        <f t="shared" si="6"/>
        <v>EMM1_TARE</v>
      </c>
      <c r="K68" s="27" t="str">
        <f>IF(A68="CM","",VLOOKUP(J68,tblClass_ChildStateValues!Q:Q,1,FALSE))</f>
        <v>EMM1_TARE</v>
      </c>
    </row>
    <row r="69" spans="1:11" s="18" customFormat="1">
      <c r="A69" s="18" t="s">
        <v>20</v>
      </c>
      <c r="B69" s="20">
        <f>VLOOKUP(C69,tblClass!$B:$C,2,FALSE)</f>
        <v>40</v>
      </c>
      <c r="C69" s="18" t="s">
        <v>843</v>
      </c>
      <c r="D69" s="18" t="s">
        <v>312</v>
      </c>
      <c r="E69" s="11" t="s">
        <v>2609</v>
      </c>
      <c r="F69" s="32" t="s">
        <v>870</v>
      </c>
      <c r="G69" s="315" t="s">
        <v>2396</v>
      </c>
      <c r="H69" s="18" t="str">
        <f t="shared" si="7"/>
        <v>None</v>
      </c>
      <c r="I69" s="18" t="str">
        <f t="shared" si="5"/>
        <v>None</v>
      </c>
      <c r="J69" s="27" t="str">
        <f t="shared" si="6"/>
        <v>EMS1_ENABLED</v>
      </c>
      <c r="K69" s="27" t="str">
        <f>IF(A69="CM","",VLOOKUP(J69,tblClass_ChildStateValues!Q:Q,1,FALSE))</f>
        <v>EMS1_ENABLED</v>
      </c>
    </row>
    <row r="70" spans="1:11" s="18" customFormat="1">
      <c r="A70" s="18" t="s">
        <v>20</v>
      </c>
      <c r="B70" s="20">
        <f>VLOOKUP(C70,tblClass!$B:$C,2,FALSE)</f>
        <v>41</v>
      </c>
      <c r="C70" s="18" t="s">
        <v>2590</v>
      </c>
      <c r="D70" s="18" t="s">
        <v>312</v>
      </c>
      <c r="E70" s="11" t="s">
        <v>2610</v>
      </c>
      <c r="F70" s="32" t="s">
        <v>870</v>
      </c>
      <c r="G70" s="315" t="s">
        <v>2396</v>
      </c>
      <c r="H70" s="18" t="str">
        <f t="shared" si="7"/>
        <v>None</v>
      </c>
      <c r="I70" s="18" t="str">
        <f t="shared" si="5"/>
        <v>None</v>
      </c>
      <c r="J70" s="27" t="str">
        <f t="shared" si="6"/>
        <v>EMS2_ENABLED</v>
      </c>
      <c r="K70" s="27" t="str">
        <f>IF(A70="CM","",VLOOKUP(J70,tblClass_ChildStateValues!Q:Q,1,FALSE))</f>
        <v>EMS2_ENABLED</v>
      </c>
    </row>
    <row r="71" spans="1:11" s="18" customFormat="1">
      <c r="A71" s="18" t="s">
        <v>20</v>
      </c>
      <c r="B71" s="20">
        <f>VLOOKUP(C71,tblClass!$B:$C,2,FALSE)</f>
        <v>42</v>
      </c>
      <c r="C71" s="18" t="s">
        <v>397</v>
      </c>
      <c r="D71" s="18" t="s">
        <v>458</v>
      </c>
      <c r="E71" s="18" t="s">
        <v>968</v>
      </c>
      <c r="F71" s="32" t="s">
        <v>870</v>
      </c>
      <c r="G71" s="315" t="s">
        <v>2397</v>
      </c>
      <c r="H71" s="18" t="str">
        <f t="shared" si="7"/>
        <v>PH</v>
      </c>
      <c r="I71" s="18" t="str">
        <f t="shared" si="5"/>
        <v>PH_EMT1_COOL</v>
      </c>
      <c r="J71" s="27" t="str">
        <f t="shared" si="6"/>
        <v>EMT1_COOL</v>
      </c>
      <c r="K71" s="27" t="str">
        <f>IF(A71="CM","",VLOOKUP(J71,tblClass_ChildStateValues!Q:Q,1,FALSE))</f>
        <v>EMT1_COOL</v>
      </c>
    </row>
    <row r="72" spans="1:11" s="18" customFormat="1">
      <c r="A72" s="18" t="s">
        <v>20</v>
      </c>
      <c r="B72" s="20">
        <f>VLOOKUP(C72,tblClass!$B:$C,2,FALSE)</f>
        <v>42</v>
      </c>
      <c r="C72" s="18" t="s">
        <v>397</v>
      </c>
      <c r="D72" s="18" t="s">
        <v>459</v>
      </c>
      <c r="E72" s="11" t="s">
        <v>969</v>
      </c>
      <c r="F72" s="32" t="s">
        <v>870</v>
      </c>
      <c r="G72" s="315" t="s">
        <v>2397</v>
      </c>
      <c r="H72" s="18" t="str">
        <f t="shared" si="7"/>
        <v>PH</v>
      </c>
      <c r="I72" s="18" t="str">
        <f t="shared" si="5"/>
        <v>PH_EMT1_DRAIN</v>
      </c>
      <c r="J72" s="27" t="str">
        <f t="shared" si="6"/>
        <v>EMT1_DRAIN</v>
      </c>
      <c r="K72" s="27" t="str">
        <f>IF(A72="CM","",VLOOKUP(J72,tblClass_ChildStateValues!Q:Q,1,FALSE))</f>
        <v>EMT1_DRAIN</v>
      </c>
    </row>
    <row r="73" spans="1:11" s="18" customFormat="1">
      <c r="A73" s="18" t="s">
        <v>20</v>
      </c>
      <c r="B73" s="20">
        <f>VLOOKUP(C73,tblClass!$B:$C,2,FALSE)</f>
        <v>42</v>
      </c>
      <c r="C73" s="18" t="s">
        <v>397</v>
      </c>
      <c r="D73" s="18" t="s">
        <v>460</v>
      </c>
      <c r="E73" s="18" t="s">
        <v>970</v>
      </c>
      <c r="F73" s="32" t="s">
        <v>870</v>
      </c>
      <c r="G73" s="315" t="s">
        <v>2397</v>
      </c>
      <c r="H73" s="18" t="str">
        <f t="shared" si="7"/>
        <v>PH</v>
      </c>
      <c r="I73" s="18" t="str">
        <f t="shared" si="5"/>
        <v>PH_EMT1_PREEMPT</v>
      </c>
      <c r="J73" s="27" t="str">
        <f t="shared" si="6"/>
        <v>EMT1_PREEMPT</v>
      </c>
      <c r="K73" s="27" t="str">
        <f>IF(A73="CM","",VLOOKUP(J73,tblClass_ChildStateValues!Q:Q,1,FALSE))</f>
        <v>EMT1_PREEMPT</v>
      </c>
    </row>
    <row r="74" spans="1:11" s="18" customFormat="1">
      <c r="A74" s="18" t="s">
        <v>20</v>
      </c>
      <c r="B74" s="20">
        <f>VLOOKUP(C74,tblClass!$B:$C,2,FALSE)</f>
        <v>43</v>
      </c>
      <c r="C74" s="18" t="s">
        <v>110</v>
      </c>
      <c r="D74" s="18" t="s">
        <v>462</v>
      </c>
      <c r="E74" s="18" t="s">
        <v>971</v>
      </c>
      <c r="F74" s="32" t="s">
        <v>870</v>
      </c>
      <c r="G74" s="315" t="s">
        <v>2396</v>
      </c>
      <c r="H74" s="18" t="str">
        <f t="shared" si="7"/>
        <v>None</v>
      </c>
      <c r="I74" s="18" t="str">
        <f t="shared" si="5"/>
        <v>None</v>
      </c>
      <c r="J74" s="27" t="str">
        <f t="shared" si="6"/>
        <v>EMV1_DISCHARGE</v>
      </c>
      <c r="K74" s="27" t="str">
        <f>IF(A74="CM","",VLOOKUP(J74,tblClass_ChildStateValues!Q:Q,1,FALSE))</f>
        <v>EMV1_DISCHARGE</v>
      </c>
    </row>
    <row r="75" spans="1:11" s="18" customFormat="1">
      <c r="A75" s="18" t="s">
        <v>20</v>
      </c>
      <c r="B75" s="20">
        <f>VLOOKUP(C75,tblClass!$B:$C,2,FALSE)</f>
        <v>43</v>
      </c>
      <c r="C75" s="18" t="s">
        <v>110</v>
      </c>
      <c r="D75" s="18" t="s">
        <v>453</v>
      </c>
      <c r="E75" s="11" t="s">
        <v>1733</v>
      </c>
      <c r="F75" s="32" t="s">
        <v>870</v>
      </c>
      <c r="G75" s="315" t="s">
        <v>2397</v>
      </c>
      <c r="H75" s="18" t="str">
        <f t="shared" si="7"/>
        <v>PH</v>
      </c>
      <c r="I75" s="18" t="str">
        <f t="shared" si="5"/>
        <v>PH_EMV1_ISOLATE</v>
      </c>
      <c r="J75" s="27" t="str">
        <f t="shared" si="6"/>
        <v>EMV1_ISOLATE</v>
      </c>
      <c r="K75" s="27" t="str">
        <f>IF(A75="CM","",VLOOKUP(J75,tblClass_ChildStateValues!Q:Q,1,FALSE))</f>
        <v>EMV1_ISOLATE</v>
      </c>
    </row>
    <row r="76" spans="1:11" s="18" customFormat="1">
      <c r="A76" s="18" t="s">
        <v>20</v>
      </c>
      <c r="B76" s="20">
        <f>VLOOKUP(C76,tblClass!$B:$C,2,FALSE)</f>
        <v>43</v>
      </c>
      <c r="C76" s="18" t="s">
        <v>110</v>
      </c>
      <c r="D76" s="18" t="s">
        <v>463</v>
      </c>
      <c r="E76" s="11" t="s">
        <v>972</v>
      </c>
      <c r="F76" s="32" t="s">
        <v>870</v>
      </c>
      <c r="G76" s="315" t="s">
        <v>2397</v>
      </c>
      <c r="H76" s="18" t="str">
        <f t="shared" si="7"/>
        <v>PH</v>
      </c>
      <c r="I76" s="18" t="str">
        <f t="shared" si="5"/>
        <v>PH_EMV1_MANWAY</v>
      </c>
      <c r="J76" s="27" t="str">
        <f t="shared" si="6"/>
        <v>EMV1_MANWAY</v>
      </c>
      <c r="K76" s="27" t="str">
        <f>IF(A76="CM","",VLOOKUP(J76,tblClass_ChildStateValues!Q:Q,1,FALSE))</f>
        <v>EMV1_MANWAY</v>
      </c>
    </row>
    <row r="77" spans="1:11" s="18" customFormat="1">
      <c r="A77" s="18" t="s">
        <v>20</v>
      </c>
      <c r="B77" s="20">
        <f>VLOOKUP(C77,tblClass!$B:$C,2,FALSE)</f>
        <v>44</v>
      </c>
      <c r="C77" s="18" t="s">
        <v>101</v>
      </c>
      <c r="D77" s="18" t="s">
        <v>455</v>
      </c>
      <c r="E77" s="11" t="s">
        <v>1200</v>
      </c>
      <c r="F77" s="32" t="s">
        <v>870</v>
      </c>
      <c r="G77" s="315" t="s">
        <v>2396</v>
      </c>
      <c r="H77" s="18" t="str">
        <f t="shared" si="7"/>
        <v>None</v>
      </c>
      <c r="I77" s="18" t="str">
        <f t="shared" si="5"/>
        <v>None</v>
      </c>
      <c r="J77" s="27" t="str">
        <f t="shared" si="6"/>
        <v>EMV2_CHARGE</v>
      </c>
      <c r="K77" s="27" t="str">
        <f>IF(A77="CM","",VLOOKUP(J77,tblClass_ChildStateValues!Q:Q,1,FALSE))</f>
        <v>EMV2_CHARGE</v>
      </c>
    </row>
    <row r="78" spans="1:11" s="18" customFormat="1">
      <c r="A78" s="18" t="s">
        <v>20</v>
      </c>
      <c r="B78" s="20">
        <f>VLOOKUP(C78,tblClass!$B:$C,2,FALSE)</f>
        <v>44</v>
      </c>
      <c r="C78" s="18" t="s">
        <v>101</v>
      </c>
      <c r="D78" s="18" t="s">
        <v>1606</v>
      </c>
      <c r="E78" s="11" t="s">
        <v>1199</v>
      </c>
      <c r="F78" s="32" t="s">
        <v>870</v>
      </c>
      <c r="G78" s="315" t="s">
        <v>2397</v>
      </c>
      <c r="H78" s="18" t="str">
        <f t="shared" si="7"/>
        <v>PH</v>
      </c>
      <c r="I78" s="18" t="str">
        <f t="shared" si="5"/>
        <v>PH_EMV2_PULSE</v>
      </c>
      <c r="J78" s="27" t="str">
        <f t="shared" si="6"/>
        <v>EMV2_PULSE</v>
      </c>
      <c r="K78" s="27" t="str">
        <f>IF(A78="CM","",VLOOKUP(J78,tblClass_ChildStateValues!Q:Q,1,FALSE))</f>
        <v>EMV2_PULSE</v>
      </c>
    </row>
    <row r="79" spans="1:11" s="18" customFormat="1">
      <c r="A79" s="18" t="s">
        <v>20</v>
      </c>
      <c r="B79" s="20">
        <f>VLOOKUP(C79,tblClass!$B:$C,2,FALSE)</f>
        <v>45</v>
      </c>
      <c r="C79" s="18" t="s">
        <v>104</v>
      </c>
      <c r="D79" s="32" t="s">
        <v>1062</v>
      </c>
      <c r="E79" s="11" t="s">
        <v>980</v>
      </c>
      <c r="F79" s="32" t="s">
        <v>870</v>
      </c>
      <c r="G79" s="315" t="s">
        <v>2396</v>
      </c>
      <c r="H79" s="18" t="str">
        <f t="shared" si="7"/>
        <v>None</v>
      </c>
      <c r="I79" s="18" t="str">
        <f t="shared" si="5"/>
        <v>None</v>
      </c>
      <c r="J79" s="27" t="str">
        <f t="shared" si="6"/>
        <v>EMX1_CIP_MMFLX</v>
      </c>
      <c r="K79" s="27" t="str">
        <f>IF(A79="CM","",VLOOKUP(J79,tblClass_ChildStateValues!Q:Q,1,FALSE))</f>
        <v>EMX1_CIP_MMFLX</v>
      </c>
    </row>
    <row r="80" spans="1:11" s="18" customFormat="1">
      <c r="A80" s="18" t="s">
        <v>20</v>
      </c>
      <c r="B80" s="20">
        <f>VLOOKUP(C80,tblClass!$B:$C,2,FALSE)</f>
        <v>45</v>
      </c>
      <c r="C80" s="18" t="s">
        <v>104</v>
      </c>
      <c r="D80" s="32" t="s">
        <v>438</v>
      </c>
      <c r="E80" s="18" t="s">
        <v>979</v>
      </c>
      <c r="F80" s="32" t="s">
        <v>870</v>
      </c>
      <c r="G80" s="315" t="s">
        <v>2396</v>
      </c>
      <c r="H80" s="18" t="str">
        <f t="shared" si="7"/>
        <v>None</v>
      </c>
      <c r="I80" s="18" t="str">
        <f t="shared" si="5"/>
        <v>None</v>
      </c>
      <c r="J80" s="27" t="str">
        <f t="shared" si="6"/>
        <v>EMX1_CIP_MX</v>
      </c>
      <c r="K80" s="27" t="str">
        <f>IF(A80="CM","",VLOOKUP(J80,tblClass_ChildStateValues!Q:Q,1,FALSE))</f>
        <v>EMX1_CIP_MX</v>
      </c>
    </row>
    <row r="81" spans="1:11" s="18" customFormat="1">
      <c r="A81" s="18" t="s">
        <v>20</v>
      </c>
      <c r="B81" s="20">
        <f>VLOOKUP(C81,tblClass!$B:$C,2,FALSE)</f>
        <v>45</v>
      </c>
      <c r="C81" s="18" t="s">
        <v>104</v>
      </c>
      <c r="D81" s="32" t="s">
        <v>465</v>
      </c>
      <c r="E81" s="11" t="s">
        <v>984</v>
      </c>
      <c r="F81" s="32" t="s">
        <v>870</v>
      </c>
      <c r="G81" s="315" t="s">
        <v>2396</v>
      </c>
      <c r="H81" s="18" t="str">
        <f t="shared" si="7"/>
        <v>None</v>
      </c>
      <c r="I81" s="18" t="str">
        <f t="shared" si="5"/>
        <v>None</v>
      </c>
      <c r="J81" s="27" t="str">
        <f t="shared" si="6"/>
        <v>EMX1_FILTER</v>
      </c>
      <c r="K81" s="27" t="str">
        <f>IF(A81="CM","",VLOOKUP(J81,tblClass_ChildStateValues!Q:Q,1,FALSE))</f>
        <v>EMX1_FILTER</v>
      </c>
    </row>
    <row r="82" spans="1:11" s="18" customFormat="1">
      <c r="A82" s="18" t="s">
        <v>20</v>
      </c>
      <c r="B82" s="20">
        <f>VLOOKUP(C82,tblClass!$B:$C,2,FALSE)</f>
        <v>45</v>
      </c>
      <c r="C82" s="18" t="s">
        <v>104</v>
      </c>
      <c r="D82" s="32" t="s">
        <v>2557</v>
      </c>
      <c r="E82" s="18" t="s">
        <v>977</v>
      </c>
      <c r="F82" s="32" t="s">
        <v>870</v>
      </c>
      <c r="G82" s="315" t="s">
        <v>2397</v>
      </c>
      <c r="H82" s="18" t="str">
        <f t="shared" si="7"/>
        <v>PH</v>
      </c>
      <c r="I82" s="18" t="str">
        <f t="shared" si="5"/>
        <v>PH_EMX1_SETUP_CIPSIP</v>
      </c>
      <c r="J82" s="27" t="str">
        <f t="shared" si="6"/>
        <v>EMX1_SETUP_CIPSIP</v>
      </c>
      <c r="K82" s="27" t="str">
        <f>IF(A82="CM","",VLOOKUP(J82,tblClass_ChildStateValues!Q:Q,1,FALSE))</f>
        <v>EMX1_SETUP_CIPSIP</v>
      </c>
    </row>
    <row r="83" spans="1:11" s="18" customFormat="1">
      <c r="A83" s="18" t="s">
        <v>20</v>
      </c>
      <c r="B83" s="20">
        <f>VLOOKUP(C83,tblClass!$B:$C,2,FALSE)</f>
        <v>45</v>
      </c>
      <c r="C83" s="18" t="s">
        <v>104</v>
      </c>
      <c r="D83" s="32" t="s">
        <v>2558</v>
      </c>
      <c r="E83" s="11" t="s">
        <v>976</v>
      </c>
      <c r="F83" s="32" t="s">
        <v>870</v>
      </c>
      <c r="G83" s="315" t="s">
        <v>2397</v>
      </c>
      <c r="H83" s="18" t="str">
        <f t="shared" si="7"/>
        <v>PH</v>
      </c>
      <c r="I83" s="18" t="str">
        <f t="shared" si="5"/>
        <v>PH_EMX1_SETUP_FILTER</v>
      </c>
      <c r="J83" s="27" t="str">
        <f t="shared" si="6"/>
        <v>EMX1_SETUP_FILTER</v>
      </c>
      <c r="K83" s="27" t="str">
        <f>IF(A83="CM","",VLOOKUP(J83,tblClass_ChildStateValues!Q:Q,1,FALSE))</f>
        <v>EMX1_SETUP_FILTER</v>
      </c>
    </row>
    <row r="84" spans="1:11" s="18" customFormat="1">
      <c r="A84" s="18" t="s">
        <v>20</v>
      </c>
      <c r="B84" s="20">
        <f>VLOOKUP(C84,tblClass!$B:$C,2,FALSE)</f>
        <v>45</v>
      </c>
      <c r="C84" s="18" t="s">
        <v>104</v>
      </c>
      <c r="D84" s="32" t="s">
        <v>440</v>
      </c>
      <c r="E84" s="11" t="s">
        <v>978</v>
      </c>
      <c r="F84" s="32" t="s">
        <v>870</v>
      </c>
      <c r="G84" s="315" t="s">
        <v>2396</v>
      </c>
      <c r="H84" s="18" t="str">
        <f t="shared" si="7"/>
        <v>None</v>
      </c>
      <c r="I84" s="18" t="str">
        <f t="shared" si="5"/>
        <v>None</v>
      </c>
      <c r="J84" s="27" t="str">
        <f t="shared" si="6"/>
        <v>EMX1_SIP</v>
      </c>
      <c r="K84" s="27" t="str">
        <f>IF(A84="CM","",VLOOKUP(J84,tblClass_ChildStateValues!Q:Q,1,FALSE))</f>
        <v>EMX1_SIP</v>
      </c>
    </row>
    <row r="85" spans="1:11" s="18" customFormat="1">
      <c r="A85" s="18" t="s">
        <v>20</v>
      </c>
      <c r="B85" s="20">
        <f>VLOOKUP(C85,tblClass!$B:$C,2,FALSE)</f>
        <v>46</v>
      </c>
      <c r="C85" s="18" t="s">
        <v>103</v>
      </c>
      <c r="D85" s="32" t="s">
        <v>439</v>
      </c>
      <c r="E85" s="33" t="s">
        <v>2477</v>
      </c>
      <c r="F85" s="32" t="s">
        <v>870</v>
      </c>
      <c r="G85" s="315" t="s">
        <v>2396</v>
      </c>
      <c r="H85" s="18" t="str">
        <f t="shared" si="7"/>
        <v>None</v>
      </c>
      <c r="I85" s="18" t="str">
        <f t="shared" si="5"/>
        <v>None</v>
      </c>
      <c r="J85" s="27" t="str">
        <f t="shared" si="6"/>
        <v>EMX2_CIP_SY</v>
      </c>
      <c r="K85" s="27" t="str">
        <f>IF(A85="CM","",VLOOKUP(J85,tblClass_ChildStateValues!Q:Q,1,FALSE))</f>
        <v>EMX2_CIP_SY</v>
      </c>
    </row>
    <row r="86" spans="1:11" s="18" customFormat="1">
      <c r="A86" s="18" t="s">
        <v>20</v>
      </c>
      <c r="B86" s="20">
        <f>VLOOKUP(C86,tblClass!$B:$C,2,FALSE)</f>
        <v>46</v>
      </c>
      <c r="C86" s="18" t="s">
        <v>103</v>
      </c>
      <c r="D86" s="32" t="s">
        <v>1060</v>
      </c>
      <c r="E86" s="33" t="s">
        <v>2478</v>
      </c>
      <c r="F86" s="32" t="s">
        <v>870</v>
      </c>
      <c r="G86" s="315" t="s">
        <v>2396</v>
      </c>
      <c r="H86" s="18" t="str">
        <f t="shared" si="7"/>
        <v>None</v>
      </c>
      <c r="I86" s="18" t="str">
        <f t="shared" si="5"/>
        <v>None</v>
      </c>
      <c r="J86" s="27" t="str">
        <f t="shared" si="6"/>
        <v>EMX2_FILL_MX</v>
      </c>
      <c r="K86" s="27" t="str">
        <f>IF(A86="CM","",VLOOKUP(J86,tblClass_ChildStateValues!Q:Q,1,FALSE))</f>
        <v>EMX2_FILL_MX</v>
      </c>
    </row>
    <row r="87" spans="1:11" s="18" customFormat="1">
      <c r="A87" s="18" t="s">
        <v>20</v>
      </c>
      <c r="B87" s="20">
        <f>VLOOKUP(C87,tblClass!$B:$C,2,FALSE)</f>
        <v>46</v>
      </c>
      <c r="C87" s="18" t="s">
        <v>103</v>
      </c>
      <c r="D87" s="32" t="s">
        <v>1061</v>
      </c>
      <c r="E87" s="33" t="s">
        <v>2479</v>
      </c>
      <c r="F87" s="32" t="s">
        <v>870</v>
      </c>
      <c r="G87" s="315" t="s">
        <v>2396</v>
      </c>
      <c r="H87" s="18" t="str">
        <f t="shared" si="7"/>
        <v>None</v>
      </c>
      <c r="I87" s="18" t="str">
        <f t="shared" si="5"/>
        <v>None</v>
      </c>
      <c r="J87" s="27" t="str">
        <f t="shared" si="6"/>
        <v>EMX2_FILL_SY</v>
      </c>
      <c r="K87" s="27" t="str">
        <f>IF(A87="CM","",VLOOKUP(J87,tblClass_ChildStateValues!Q:Q,1,FALSE))</f>
        <v>EMX2_FILL_SY</v>
      </c>
    </row>
    <row r="88" spans="1:11" s="18" customFormat="1">
      <c r="A88" s="18" t="s">
        <v>20</v>
      </c>
      <c r="B88" s="20">
        <f>VLOOKUP(C88,tblClass!$B:$C,2,FALSE)</f>
        <v>46</v>
      </c>
      <c r="C88" s="18" t="s">
        <v>103</v>
      </c>
      <c r="D88" s="32" t="s">
        <v>465</v>
      </c>
      <c r="E88" s="33" t="s">
        <v>2480</v>
      </c>
      <c r="F88" s="32" t="s">
        <v>870</v>
      </c>
      <c r="G88" s="315" t="s">
        <v>2396</v>
      </c>
      <c r="H88" s="18" t="str">
        <f t="shared" si="7"/>
        <v>None</v>
      </c>
      <c r="I88" s="18" t="str">
        <f t="shared" si="5"/>
        <v>None</v>
      </c>
      <c r="J88" s="27" t="str">
        <f t="shared" si="6"/>
        <v>EMX2_FILTER</v>
      </c>
      <c r="K88" s="27" t="str">
        <f>IF(A88="CM","",VLOOKUP(J88,tblClass_ChildStateValues!Q:Q,1,FALSE))</f>
        <v>EMX2_FILTER</v>
      </c>
    </row>
    <row r="89" spans="1:11" s="18" customFormat="1">
      <c r="A89" s="18" t="s">
        <v>20</v>
      </c>
      <c r="B89" s="20">
        <f>VLOOKUP(C89,tblClass!$B:$C,2,FALSE)</f>
        <v>46</v>
      </c>
      <c r="C89" s="18" t="s">
        <v>103</v>
      </c>
      <c r="D89" s="32" t="s">
        <v>453</v>
      </c>
      <c r="E89" s="11" t="s">
        <v>1146</v>
      </c>
      <c r="F89" s="32" t="s">
        <v>870</v>
      </c>
      <c r="G89" s="315" t="s">
        <v>2397</v>
      </c>
      <c r="H89" s="18" t="str">
        <f t="shared" si="7"/>
        <v>PH</v>
      </c>
      <c r="I89" s="18" t="str">
        <f t="shared" si="5"/>
        <v>PH_EMX2_ISOLATE</v>
      </c>
      <c r="J89" s="27" t="str">
        <f t="shared" si="6"/>
        <v>EMX2_ISOLATE</v>
      </c>
      <c r="K89" s="27" t="str">
        <f>IF(A89="CM","",VLOOKUP(J89,tblClass_ChildStateValues!Q:Q,1,FALSE))</f>
        <v>EMX2_ISOLATE</v>
      </c>
    </row>
    <row r="90" spans="1:11" s="18" customFormat="1">
      <c r="A90" s="18" t="s">
        <v>20</v>
      </c>
      <c r="B90" s="20">
        <f>VLOOKUP(C90,tblClass!$B:$C,2,FALSE)</f>
        <v>46</v>
      </c>
      <c r="C90" s="18" t="s">
        <v>103</v>
      </c>
      <c r="D90" s="32" t="s">
        <v>452</v>
      </c>
      <c r="E90" s="11" t="s">
        <v>2476</v>
      </c>
      <c r="F90" s="32" t="s">
        <v>870</v>
      </c>
      <c r="G90" s="315" t="s">
        <v>2397</v>
      </c>
      <c r="H90" s="18" t="str">
        <f t="shared" si="7"/>
        <v>PH</v>
      </c>
      <c r="I90" s="18" t="str">
        <f t="shared" si="5"/>
        <v>PH_EMX2_SETUP</v>
      </c>
      <c r="J90" s="27" t="str">
        <f t="shared" si="6"/>
        <v>EMX2_SETUP</v>
      </c>
      <c r="K90" s="27" t="str">
        <f>IF(A90="CM","",VLOOKUP(J90,tblClass_ChildStateValues!Q:Q,1,FALSE))</f>
        <v>EMX2_SETUP</v>
      </c>
    </row>
    <row r="91" spans="1:11" s="18" customFormat="1">
      <c r="A91" s="18" t="s">
        <v>20</v>
      </c>
      <c r="B91" s="20">
        <f>VLOOKUP(C91,tblClass!$B:$C,2,FALSE)</f>
        <v>46</v>
      </c>
      <c r="C91" s="18" t="s">
        <v>103</v>
      </c>
      <c r="D91" s="32" t="s">
        <v>440</v>
      </c>
      <c r="E91" s="32" t="s">
        <v>2481</v>
      </c>
      <c r="F91" s="32" t="s">
        <v>870</v>
      </c>
      <c r="G91" s="315" t="s">
        <v>2396</v>
      </c>
      <c r="H91" s="18" t="str">
        <f t="shared" si="7"/>
        <v>None</v>
      </c>
      <c r="I91" s="18" t="str">
        <f t="shared" si="5"/>
        <v>None</v>
      </c>
      <c r="J91" s="27" t="str">
        <f t="shared" si="6"/>
        <v>EMX2_SIP</v>
      </c>
      <c r="K91" s="27" t="str">
        <f>IF(A91="CM","",VLOOKUP(J91,tblClass_ChildStateValues!Q:Q,1,FALSE))</f>
        <v>EMX2_SIP</v>
      </c>
    </row>
    <row r="92" spans="1:11" s="18" customFormat="1">
      <c r="A92" s="18" t="s">
        <v>20</v>
      </c>
      <c r="B92" s="20">
        <f>VLOOKUP(C92,tblClass!$B:$C,2,FALSE)</f>
        <v>47</v>
      </c>
      <c r="C92" s="18" t="s">
        <v>102</v>
      </c>
      <c r="D92" s="32" t="s">
        <v>441</v>
      </c>
      <c r="E92" s="33" t="s">
        <v>981</v>
      </c>
      <c r="F92" s="32" t="s">
        <v>870</v>
      </c>
      <c r="G92" s="315" t="s">
        <v>2396</v>
      </c>
      <c r="H92" s="18" t="str">
        <f t="shared" si="7"/>
        <v>None</v>
      </c>
      <c r="I92" s="18" t="str">
        <f t="shared" si="5"/>
        <v>None</v>
      </c>
      <c r="J92" s="27" t="str">
        <f t="shared" si="6"/>
        <v>EMX4_CIP</v>
      </c>
      <c r="K92" s="27" t="str">
        <f>IF(A92="CM","",VLOOKUP(J92,tblClass_ChildStateValues!Q:Q,1,FALSE))</f>
        <v>EMX4_CIP</v>
      </c>
    </row>
    <row r="93" spans="1:11" s="8" customFormat="1">
      <c r="A93" s="73" t="s">
        <v>20</v>
      </c>
      <c r="B93" s="73">
        <f>VLOOKUP(C93,tblClass!$B:$C,2,FALSE)</f>
        <v>47</v>
      </c>
      <c r="C93" s="73" t="s">
        <v>102</v>
      </c>
      <c r="D93" s="59" t="s">
        <v>440</v>
      </c>
      <c r="E93" s="74" t="s">
        <v>982</v>
      </c>
      <c r="F93" s="32" t="s">
        <v>870</v>
      </c>
      <c r="G93" s="315" t="s">
        <v>2396</v>
      </c>
      <c r="H93" s="18" t="str">
        <f t="shared" si="7"/>
        <v>None</v>
      </c>
      <c r="I93" s="18" t="str">
        <f t="shared" si="5"/>
        <v>None</v>
      </c>
      <c r="J93" s="27" t="str">
        <f t="shared" si="6"/>
        <v>EMX4_SIP</v>
      </c>
      <c r="K93" s="27" t="str">
        <f>IF(A93="CM","",VLOOKUP(J93,tblClass_ChildStateValues!Q:Q,1,FALSE))</f>
        <v>EMX4_SIP</v>
      </c>
    </row>
    <row r="94" spans="1:11" s="8" customFormat="1">
      <c r="A94" s="73" t="s">
        <v>20</v>
      </c>
      <c r="B94" s="73">
        <f>VLOOKUP(C94,tblClass!$B:$C,2,FALSE)</f>
        <v>47</v>
      </c>
      <c r="C94" s="73" t="s">
        <v>102</v>
      </c>
      <c r="D94" s="59" t="s">
        <v>856</v>
      </c>
      <c r="E94" s="74" t="s">
        <v>1213</v>
      </c>
      <c r="F94" s="32" t="s">
        <v>870</v>
      </c>
      <c r="G94" s="315" t="s">
        <v>2397</v>
      </c>
      <c r="H94" s="18" t="str">
        <f t="shared" si="7"/>
        <v>PH</v>
      </c>
      <c r="I94" s="18" t="str">
        <f t="shared" si="5"/>
        <v>PH_EMX4_SIP_PULSE</v>
      </c>
      <c r="J94" s="27" t="str">
        <f t="shared" si="6"/>
        <v>EMX4_SIP_PULSE</v>
      </c>
      <c r="K94" s="27" t="str">
        <f>IF(A94="CM","",VLOOKUP(J94,tblClass_ChildStateValues!Q:Q,1,FALSE))</f>
        <v>EMX4_SIP_PULSE</v>
      </c>
    </row>
    <row r="95" spans="1:11" s="18" customFormat="1">
      <c r="A95" s="18" t="s">
        <v>20</v>
      </c>
      <c r="B95" s="20">
        <f>VLOOKUP(C95,tblClass!$B:$C,2,FALSE)</f>
        <v>48</v>
      </c>
      <c r="C95" s="18" t="s">
        <v>618</v>
      </c>
      <c r="D95" s="32" t="s">
        <v>466</v>
      </c>
      <c r="E95" s="11" t="s">
        <v>1727</v>
      </c>
      <c r="F95" s="32" t="s">
        <v>870</v>
      </c>
      <c r="G95" s="315" t="s">
        <v>2396</v>
      </c>
      <c r="H95" s="18" t="str">
        <f t="shared" si="7"/>
        <v>None</v>
      </c>
      <c r="I95" s="18" t="str">
        <f t="shared" si="5"/>
        <v>None</v>
      </c>
      <c r="J95" s="27" t="str">
        <f t="shared" si="6"/>
        <v>EMX5_FILL</v>
      </c>
      <c r="K95" s="27" t="str">
        <f>IF(A95="CM","",VLOOKUP(J95,tblClass_ChildStateValues!Q:Q,1,FALSE))</f>
        <v>EMX5_FILL</v>
      </c>
    </row>
    <row r="96" spans="1:11" s="18" customFormat="1">
      <c r="A96" s="18" t="s">
        <v>20</v>
      </c>
      <c r="B96" s="20">
        <f>VLOOKUP(C96,tblClass!$B:$C,2,FALSE)</f>
        <v>49</v>
      </c>
      <c r="C96" s="18" t="s">
        <v>958</v>
      </c>
      <c r="D96" s="32" t="s">
        <v>441</v>
      </c>
      <c r="E96" s="11" t="s">
        <v>987</v>
      </c>
      <c r="F96" s="32" t="s">
        <v>870</v>
      </c>
      <c r="G96" s="315" t="s">
        <v>2396</v>
      </c>
      <c r="H96" s="18" t="str">
        <f t="shared" si="7"/>
        <v>None</v>
      </c>
      <c r="I96" s="18" t="str">
        <f t="shared" si="5"/>
        <v>None</v>
      </c>
      <c r="J96" s="27" t="str">
        <f t="shared" si="6"/>
        <v>EMX6_CIP</v>
      </c>
      <c r="K96" s="27" t="str">
        <f>IF(A96="CM","",VLOOKUP(J96,tblClass_ChildStateValues!Q:Q,1,FALSE))</f>
        <v>EMX6_CIP</v>
      </c>
    </row>
    <row r="97" spans="1:11" s="18" customFormat="1">
      <c r="A97" s="18" t="s">
        <v>20</v>
      </c>
      <c r="B97" s="20">
        <f>VLOOKUP(C97,tblClass!$B:$C,2,FALSE)</f>
        <v>49</v>
      </c>
      <c r="C97" s="18" t="s">
        <v>958</v>
      </c>
      <c r="D97" s="32" t="s">
        <v>465</v>
      </c>
      <c r="E97" s="11" t="s">
        <v>986</v>
      </c>
      <c r="F97" s="32" t="s">
        <v>870</v>
      </c>
      <c r="G97" s="315" t="s">
        <v>2396</v>
      </c>
      <c r="H97" s="18" t="str">
        <f t="shared" si="7"/>
        <v>None</v>
      </c>
      <c r="I97" s="18" t="str">
        <f t="shared" si="5"/>
        <v>None</v>
      </c>
      <c r="J97" s="27" t="str">
        <f t="shared" si="6"/>
        <v>EMX6_FILTER</v>
      </c>
      <c r="K97" s="27" t="str">
        <f>IF(A97="CM","",VLOOKUP(J97,tblClass_ChildStateValues!Q:Q,1,FALSE))</f>
        <v>EMX6_FILTER</v>
      </c>
    </row>
    <row r="98" spans="1:11" s="18" customFormat="1">
      <c r="A98" s="18" t="s">
        <v>20</v>
      </c>
      <c r="B98" s="20">
        <f>VLOOKUP(C98,tblClass!$B:$C,2,FALSE)</f>
        <v>49</v>
      </c>
      <c r="C98" s="18" t="s">
        <v>958</v>
      </c>
      <c r="D98" s="32" t="s">
        <v>2474</v>
      </c>
      <c r="E98" s="11" t="s">
        <v>2475</v>
      </c>
      <c r="F98" s="32" t="s">
        <v>870</v>
      </c>
      <c r="G98" s="315" t="s">
        <v>2396</v>
      </c>
      <c r="H98" s="18" t="str">
        <f t="shared" si="7"/>
        <v>None</v>
      </c>
      <c r="I98" s="18" t="str">
        <f t="shared" ref="I98:I118" si="8">IF(H98="None","None",IF(A98="CM","",H98&amp;"_"&amp;C98&amp;"_"&amp;D98))</f>
        <v>None</v>
      </c>
      <c r="J98" s="27" t="str">
        <f t="shared" ref="J98:J118" si="9">C98&amp;"_"&amp;D98</f>
        <v>EMX6_FILTER_BLEED</v>
      </c>
      <c r="K98" s="27" t="str">
        <f>IF(A98="CM","",VLOOKUP(J98,tblClass_ChildStateValues!Q:Q,1,FALSE))</f>
        <v>EMX6_FILTER_BLEED</v>
      </c>
    </row>
    <row r="99" spans="1:11" s="18" customFormat="1">
      <c r="A99" s="18" t="s">
        <v>20</v>
      </c>
      <c r="B99" s="20">
        <f>VLOOKUP(C99,tblClass!$B:$C,2,FALSE)</f>
        <v>49</v>
      </c>
      <c r="C99" s="18" t="s">
        <v>958</v>
      </c>
      <c r="D99" s="32" t="s">
        <v>2559</v>
      </c>
      <c r="E99" s="18" t="s">
        <v>985</v>
      </c>
      <c r="F99" s="32" t="s">
        <v>870</v>
      </c>
      <c r="G99" s="315" t="s">
        <v>2397</v>
      </c>
      <c r="H99" s="18" t="str">
        <f t="shared" si="7"/>
        <v>PH</v>
      </c>
      <c r="I99" s="18" t="str">
        <f t="shared" si="8"/>
        <v>PH_EMX6_SETUP_CIP</v>
      </c>
      <c r="J99" s="27" t="str">
        <f t="shared" si="9"/>
        <v>EMX6_SETUP_CIP</v>
      </c>
      <c r="K99" s="27" t="str">
        <f>IF(A99="CM","",VLOOKUP(J99,tblClass_ChildStateValues!Q:Q,1,FALSE))</f>
        <v>EMX6_SETUP_CIP</v>
      </c>
    </row>
    <row r="100" spans="1:11" s="18" customFormat="1">
      <c r="A100" s="18" t="s">
        <v>20</v>
      </c>
      <c r="B100" s="20">
        <f>VLOOKUP(C100,tblClass!$B:$C,2,FALSE)</f>
        <v>49</v>
      </c>
      <c r="C100" s="18" t="s">
        <v>958</v>
      </c>
      <c r="D100" s="32" t="s">
        <v>2560</v>
      </c>
      <c r="E100" s="11" t="s">
        <v>983</v>
      </c>
      <c r="F100" s="32" t="s">
        <v>870</v>
      </c>
      <c r="G100" s="315" t="s">
        <v>2397</v>
      </c>
      <c r="H100" s="18" t="str">
        <f t="shared" si="7"/>
        <v>PH</v>
      </c>
      <c r="I100" s="18" t="str">
        <f t="shared" si="8"/>
        <v>PH_EMX6_SETUP_SIP</v>
      </c>
      <c r="J100" s="27" t="str">
        <f t="shared" si="9"/>
        <v>EMX6_SETUP_SIP</v>
      </c>
      <c r="K100" s="27" t="str">
        <f>IF(A100="CM","",VLOOKUP(J100,tblClass_ChildStateValues!Q:Q,1,FALSE))</f>
        <v>EMX6_SETUP_SIP</v>
      </c>
    </row>
    <row r="101" spans="1:11" s="18" customFormat="1">
      <c r="A101" s="18" t="s">
        <v>20</v>
      </c>
      <c r="B101" s="20">
        <f>VLOOKUP(C101,tblClass!$B:$C,2,FALSE)</f>
        <v>49</v>
      </c>
      <c r="C101" s="18" t="s">
        <v>958</v>
      </c>
      <c r="D101" s="32" t="s">
        <v>440</v>
      </c>
      <c r="E101" s="11" t="s">
        <v>988</v>
      </c>
      <c r="F101" s="32" t="s">
        <v>870</v>
      </c>
      <c r="G101" s="315" t="s">
        <v>2396</v>
      </c>
      <c r="H101" s="18" t="str">
        <f t="shared" si="7"/>
        <v>None</v>
      </c>
      <c r="I101" s="18" t="str">
        <f t="shared" si="8"/>
        <v>None</v>
      </c>
      <c r="J101" s="27" t="str">
        <f t="shared" si="9"/>
        <v>EMX6_SIP</v>
      </c>
      <c r="K101" s="27" t="str">
        <f>IF(A101="CM","",VLOOKUP(J101,tblClass_ChildStateValues!Q:Q,1,FALSE))</f>
        <v>EMX6_SIP</v>
      </c>
    </row>
    <row r="102" spans="1:11" s="11" customFormat="1">
      <c r="A102" s="32" t="s">
        <v>859</v>
      </c>
      <c r="B102" s="20">
        <f>VLOOKUP(C102,tblClass!$B:$C,2,FALSE)</f>
        <v>50</v>
      </c>
      <c r="C102" s="32" t="s">
        <v>3215</v>
      </c>
      <c r="D102" s="32" t="s">
        <v>3221</v>
      </c>
      <c r="E102" s="29" t="s">
        <v>2581</v>
      </c>
      <c r="F102" s="32" t="s">
        <v>870</v>
      </c>
      <c r="G102" s="315" t="s">
        <v>2397</v>
      </c>
      <c r="H102" s="18" t="str">
        <f t="shared" si="7"/>
        <v>PC</v>
      </c>
      <c r="I102" s="18" t="str">
        <f t="shared" si="8"/>
        <v>PC_PCMX_CIPSIP</v>
      </c>
      <c r="J102" s="27" t="str">
        <f t="shared" si="9"/>
        <v>PCMX_CIPSIP</v>
      </c>
      <c r="K102" s="27" t="str">
        <f>IF(A102="CM","",VLOOKUP(J102,tblClass_ChildStateValues!Q:Q,1,FALSE))</f>
        <v>PCMX_CIPSIP</v>
      </c>
    </row>
    <row r="103" spans="1:11" s="11" customFormat="1">
      <c r="A103" s="32" t="s">
        <v>859</v>
      </c>
      <c r="B103" s="20">
        <f>VLOOKUP(C103,tblClass!$B:$C,2,FALSE)</f>
        <v>51</v>
      </c>
      <c r="C103" s="32" t="s">
        <v>3216</v>
      </c>
      <c r="D103" s="32" t="s">
        <v>3221</v>
      </c>
      <c r="E103" s="29" t="s">
        <v>2582</v>
      </c>
      <c r="F103" s="32" t="s">
        <v>870</v>
      </c>
      <c r="G103" s="315" t="s">
        <v>2397</v>
      </c>
      <c r="H103" s="18" t="str">
        <f t="shared" si="7"/>
        <v>PC</v>
      </c>
      <c r="I103" s="18" t="str">
        <f t="shared" si="8"/>
        <v>PC_PCSY_CIPSIP</v>
      </c>
      <c r="J103" s="27" t="str">
        <f t="shared" si="9"/>
        <v>PCSY_CIPSIP</v>
      </c>
      <c r="K103" s="27" t="str">
        <f>IF(A103="CM","",VLOOKUP(J103,tblClass_ChildStateValues!Q:Q,1,FALSE))</f>
        <v>PCSY_CIPSIP</v>
      </c>
    </row>
    <row r="104" spans="1:11" s="11" customFormat="1">
      <c r="A104" s="32" t="s">
        <v>859</v>
      </c>
      <c r="B104" s="20">
        <f>VLOOKUP(C104,tblClass!$B:$C,2,FALSE)</f>
        <v>50</v>
      </c>
      <c r="C104" s="32" t="s">
        <v>3215</v>
      </c>
      <c r="D104" s="32" t="s">
        <v>466</v>
      </c>
      <c r="E104" s="29" t="s">
        <v>1262</v>
      </c>
      <c r="F104" s="32" t="s">
        <v>870</v>
      </c>
      <c r="G104" s="315" t="s">
        <v>2397</v>
      </c>
      <c r="H104" s="18" t="str">
        <f t="shared" si="7"/>
        <v>PC</v>
      </c>
      <c r="I104" s="18" t="str">
        <f t="shared" si="8"/>
        <v>PC_PCMX_FILL</v>
      </c>
      <c r="J104" s="27" t="str">
        <f t="shared" si="9"/>
        <v>PCMX_FILL</v>
      </c>
      <c r="K104" s="27" t="str">
        <f>IF(A104="CM","",VLOOKUP(J104,tblClass_ChildStateValues!Q:Q,1,FALSE))</f>
        <v>PCMX_FILL</v>
      </c>
    </row>
    <row r="105" spans="1:11" s="11" customFormat="1">
      <c r="A105" s="32" t="s">
        <v>859</v>
      </c>
      <c r="B105" s="20">
        <f>VLOOKUP(C105,tblClass!$B:$C,2,FALSE)</f>
        <v>51</v>
      </c>
      <c r="C105" s="32" t="s">
        <v>3216</v>
      </c>
      <c r="D105" s="32" t="s">
        <v>466</v>
      </c>
      <c r="E105" s="29" t="s">
        <v>1263</v>
      </c>
      <c r="F105" s="32" t="s">
        <v>870</v>
      </c>
      <c r="G105" s="315" t="s">
        <v>2397</v>
      </c>
      <c r="H105" s="18" t="str">
        <f t="shared" si="7"/>
        <v>PC</v>
      </c>
      <c r="I105" s="18" t="str">
        <f t="shared" si="8"/>
        <v>PC_PCSY_FILL</v>
      </c>
      <c r="J105" s="27" t="str">
        <f t="shared" si="9"/>
        <v>PCSY_FILL</v>
      </c>
      <c r="K105" s="27" t="str">
        <f>IF(A105="CM","",VLOOKUP(J105,tblClass_ChildStateValues!Q:Q,1,FALSE))</f>
        <v>PCSY_FILL</v>
      </c>
    </row>
    <row r="106" spans="1:11" s="11" customFormat="1">
      <c r="A106" s="32" t="s">
        <v>859</v>
      </c>
      <c r="B106" s="20">
        <f>VLOOKUP(C106,tblClass!$B:$C,2,FALSE)</f>
        <v>50</v>
      </c>
      <c r="C106" s="32" t="s">
        <v>3215</v>
      </c>
      <c r="D106" s="32" t="s">
        <v>465</v>
      </c>
      <c r="E106" s="29" t="s">
        <v>1261</v>
      </c>
      <c r="F106" s="32" t="s">
        <v>870</v>
      </c>
      <c r="G106" s="315" t="s">
        <v>2397</v>
      </c>
      <c r="H106" s="18" t="str">
        <f t="shared" si="7"/>
        <v>PC</v>
      </c>
      <c r="I106" s="18" t="str">
        <f t="shared" si="8"/>
        <v>PC_PCMX_FILTER</v>
      </c>
      <c r="J106" s="27" t="str">
        <f t="shared" si="9"/>
        <v>PCMX_FILTER</v>
      </c>
      <c r="K106" s="27" t="str">
        <f>IF(A106="CM","",VLOOKUP(J106,tblClass_ChildStateValues!Q:Q,1,FALSE))</f>
        <v>PCMX_FILTER</v>
      </c>
    </row>
    <row r="107" spans="1:11" s="11" customFormat="1">
      <c r="A107" s="32" t="s">
        <v>859</v>
      </c>
      <c r="B107" s="20">
        <f>VLOOKUP(C107,tblClass!$B:$C,2,FALSE)</f>
        <v>50</v>
      </c>
      <c r="C107" s="32" t="s">
        <v>3215</v>
      </c>
      <c r="D107" s="32" t="s">
        <v>478</v>
      </c>
      <c r="E107" s="29" t="s">
        <v>1260</v>
      </c>
      <c r="F107" s="32" t="s">
        <v>870</v>
      </c>
      <c r="G107" s="315" t="s">
        <v>2397</v>
      </c>
      <c r="H107" s="18" t="str">
        <f t="shared" si="7"/>
        <v>PC</v>
      </c>
      <c r="I107" s="18" t="str">
        <f t="shared" si="8"/>
        <v>PC_PCMX_MAKE</v>
      </c>
      <c r="J107" s="27" t="str">
        <f t="shared" si="9"/>
        <v>PCMX_MAKE</v>
      </c>
      <c r="K107" s="27" t="str">
        <f>IF(A107="CM","",VLOOKUP(J107,tblClass_ChildStateValues!Q:Q,1,FALSE))</f>
        <v>PCMX_MAKE</v>
      </c>
    </row>
    <row r="108" spans="1:11" s="33" customFormat="1">
      <c r="A108" s="11" t="s">
        <v>850</v>
      </c>
      <c r="B108" s="20">
        <f>VLOOKUP(C108,tblClass!$B:$C,2,FALSE)</f>
        <v>53</v>
      </c>
      <c r="C108" s="11" t="s">
        <v>84</v>
      </c>
      <c r="D108" s="11" t="s">
        <v>441</v>
      </c>
      <c r="E108" s="11" t="s">
        <v>2584</v>
      </c>
      <c r="F108" s="32" t="s">
        <v>870</v>
      </c>
      <c r="G108" s="315" t="s">
        <v>2397</v>
      </c>
      <c r="H108" s="18" t="str">
        <f t="shared" si="7"/>
        <v>UO</v>
      </c>
      <c r="I108" s="18" t="str">
        <f t="shared" si="8"/>
        <v>UO_MX_CIP</v>
      </c>
      <c r="J108" s="27" t="str">
        <f t="shared" si="9"/>
        <v>MX_CIP</v>
      </c>
      <c r="K108" s="27" t="str">
        <f>IF(A108="CM","",VLOOKUP(J108,tblClass_ChildStateValues!Q:Q,1,FALSE))</f>
        <v>MX_CIP</v>
      </c>
    </row>
    <row r="109" spans="1:11" s="11" customFormat="1">
      <c r="A109" s="11" t="s">
        <v>850</v>
      </c>
      <c r="B109" s="20">
        <f>VLOOKUP(C109,tblClass!$B:$C,2,FALSE)</f>
        <v>53</v>
      </c>
      <c r="C109" s="11" t="s">
        <v>84</v>
      </c>
      <c r="D109" s="11" t="s">
        <v>466</v>
      </c>
      <c r="E109" s="11" t="s">
        <v>998</v>
      </c>
      <c r="F109" s="32" t="s">
        <v>870</v>
      </c>
      <c r="G109" s="315" t="s">
        <v>2397</v>
      </c>
      <c r="H109" s="18" t="str">
        <f t="shared" si="7"/>
        <v>UO</v>
      </c>
      <c r="I109" s="18" t="str">
        <f t="shared" si="8"/>
        <v>UO_MX_FILL</v>
      </c>
      <c r="J109" s="27" t="str">
        <f t="shared" si="9"/>
        <v>MX_FILL</v>
      </c>
      <c r="K109" s="27" t="str">
        <f>IF(A109="CM","",VLOOKUP(J109,tblClass_ChildStateValues!Q:Q,1,FALSE))</f>
        <v>MX_FILL</v>
      </c>
    </row>
    <row r="110" spans="1:11" s="11" customFormat="1">
      <c r="A110" s="11" t="s">
        <v>850</v>
      </c>
      <c r="B110" s="20">
        <f>VLOOKUP(C110,tblClass!$B:$C,2,FALSE)</f>
        <v>53</v>
      </c>
      <c r="C110" s="11" t="s">
        <v>84</v>
      </c>
      <c r="D110" s="11" t="s">
        <v>465</v>
      </c>
      <c r="E110" s="11" t="s">
        <v>2482</v>
      </c>
      <c r="F110" s="32" t="s">
        <v>870</v>
      </c>
      <c r="G110" s="315" t="s">
        <v>2397</v>
      </c>
      <c r="H110" s="18" t="str">
        <f t="shared" si="7"/>
        <v>UO</v>
      </c>
      <c r="I110" s="18" t="str">
        <f t="shared" si="8"/>
        <v>UO_MX_FILTER</v>
      </c>
      <c r="J110" s="27" t="str">
        <f t="shared" si="9"/>
        <v>MX_FILTER</v>
      </c>
      <c r="K110" s="27" t="str">
        <f>IF(A110="CM","",VLOOKUP(J110,tblClass_ChildStateValues!Q:Q,1,FALSE))</f>
        <v>MX_FILTER</v>
      </c>
    </row>
    <row r="111" spans="1:11" s="11" customFormat="1">
      <c r="A111" s="11" t="s">
        <v>850</v>
      </c>
      <c r="B111" s="20">
        <f>VLOOKUP(C111,tblClass!$B:$C,2,FALSE)</f>
        <v>53</v>
      </c>
      <c r="C111" s="11" t="s">
        <v>84</v>
      </c>
      <c r="D111" s="11" t="s">
        <v>478</v>
      </c>
      <c r="E111" s="11" t="s">
        <v>993</v>
      </c>
      <c r="F111" s="32" t="s">
        <v>870</v>
      </c>
      <c r="G111" s="315" t="s">
        <v>2397</v>
      </c>
      <c r="H111" s="18" t="str">
        <f t="shared" si="7"/>
        <v>UO</v>
      </c>
      <c r="I111" s="18" t="str">
        <f t="shared" si="8"/>
        <v>UO_MX_MAKE</v>
      </c>
      <c r="J111" s="27" t="str">
        <f t="shared" si="9"/>
        <v>MX_MAKE</v>
      </c>
      <c r="K111" s="27" t="str">
        <f>IF(A111="CM","",VLOOKUP(J111,tblClass_ChildStateValues!Q:Q,1,FALSE))</f>
        <v>MX_MAKE</v>
      </c>
    </row>
    <row r="112" spans="1:11" s="11" customFormat="1">
      <c r="A112" s="33" t="s">
        <v>850</v>
      </c>
      <c r="B112" s="27">
        <f>VLOOKUP(C112,tblClass!$B:$C,2,FALSE)</f>
        <v>53</v>
      </c>
      <c r="C112" s="33" t="s">
        <v>84</v>
      </c>
      <c r="D112" s="33" t="s">
        <v>452</v>
      </c>
      <c r="E112" s="33" t="s">
        <v>991</v>
      </c>
      <c r="F112" s="32" t="s">
        <v>870</v>
      </c>
      <c r="G112" s="315" t="s">
        <v>2397</v>
      </c>
      <c r="H112" s="18" t="str">
        <f t="shared" si="7"/>
        <v>UO</v>
      </c>
      <c r="I112" s="32" t="str">
        <f t="shared" si="8"/>
        <v>UO_MX_SETUP</v>
      </c>
      <c r="J112" s="27" t="str">
        <f t="shared" si="9"/>
        <v>MX_SETUP</v>
      </c>
      <c r="K112" s="27" t="str">
        <f>IF(A112="CM","",VLOOKUP(J112,tblClass_ChildStateValues!Q:Q,1,FALSE))</f>
        <v>MX_SETUP</v>
      </c>
    </row>
    <row r="113" spans="1:11">
      <c r="A113" s="11" t="s">
        <v>850</v>
      </c>
      <c r="B113" s="20">
        <f>VLOOKUP(C113,tblClass!$B:$C,2,FALSE)</f>
        <v>53</v>
      </c>
      <c r="C113" s="11" t="s">
        <v>84</v>
      </c>
      <c r="D113" s="11" t="s">
        <v>440</v>
      </c>
      <c r="E113" s="11" t="s">
        <v>2586</v>
      </c>
      <c r="F113" s="32" t="s">
        <v>870</v>
      </c>
      <c r="G113" s="315" t="s">
        <v>2397</v>
      </c>
      <c r="H113" s="18" t="str">
        <f t="shared" si="7"/>
        <v>UO</v>
      </c>
      <c r="I113" s="18" t="str">
        <f t="shared" si="8"/>
        <v>UO_MX_SIP</v>
      </c>
      <c r="J113" s="27" t="str">
        <f t="shared" si="9"/>
        <v>MX_SIP</v>
      </c>
      <c r="K113" s="27" t="str">
        <f>IF(A113="CM","",VLOOKUP(J113,tblClass_ChildStateValues!Q:Q,1,FALSE))</f>
        <v>MX_SIP</v>
      </c>
    </row>
    <row r="114" spans="1:11">
      <c r="A114" s="11" t="s">
        <v>850</v>
      </c>
      <c r="B114" s="20">
        <f>VLOOKUP(C114,tblClass!$B:$C,2,FALSE)</f>
        <v>54</v>
      </c>
      <c r="C114" s="11" t="s">
        <v>81</v>
      </c>
      <c r="D114" s="11" t="s">
        <v>441</v>
      </c>
      <c r="E114" s="11" t="s">
        <v>995</v>
      </c>
      <c r="F114" s="32" t="s">
        <v>870</v>
      </c>
      <c r="G114" s="315" t="s">
        <v>2397</v>
      </c>
      <c r="H114" s="18" t="str">
        <f t="shared" si="7"/>
        <v>UO</v>
      </c>
      <c r="I114" s="18" t="str">
        <f t="shared" si="8"/>
        <v>UO_SY_CIP</v>
      </c>
      <c r="J114" s="27" t="str">
        <f t="shared" si="9"/>
        <v>SY_CIP</v>
      </c>
      <c r="K114" s="27" t="str">
        <f>IF(A114="CM","",VLOOKUP(J114,tblClass_ChildStateValues!Q:Q,1,FALSE))</f>
        <v>SY_CIP</v>
      </c>
    </row>
    <row r="115" spans="1:11">
      <c r="A115" s="11" t="s">
        <v>850</v>
      </c>
      <c r="B115" s="20">
        <f>VLOOKUP(C115,tblClass!$B:$C,2,FALSE)</f>
        <v>54</v>
      </c>
      <c r="C115" s="11" t="s">
        <v>81</v>
      </c>
      <c r="D115" s="11" t="s">
        <v>466</v>
      </c>
      <c r="E115" s="11" t="s">
        <v>997</v>
      </c>
      <c r="F115" s="32" t="s">
        <v>870</v>
      </c>
      <c r="G115" s="315" t="s">
        <v>2397</v>
      </c>
      <c r="H115" s="18" t="str">
        <f t="shared" si="7"/>
        <v>UO</v>
      </c>
      <c r="I115" s="18" t="str">
        <f t="shared" si="8"/>
        <v>UO_SY_FILL</v>
      </c>
      <c r="J115" s="27" t="str">
        <f t="shared" si="9"/>
        <v>SY_FILL</v>
      </c>
      <c r="K115" s="27" t="str">
        <f>IF(A115="CM","",VLOOKUP(J115,tblClass_ChildStateValues!Q:Q,1,FALSE))</f>
        <v>SY_FILL</v>
      </c>
    </row>
    <row r="116" spans="1:11">
      <c r="A116" s="11" t="s">
        <v>850</v>
      </c>
      <c r="B116" s="20">
        <f>VLOOKUP(C116,tblClass!$B:$C,2,FALSE)</f>
        <v>54</v>
      </c>
      <c r="C116" s="11" t="s">
        <v>81</v>
      </c>
      <c r="D116" s="11" t="s">
        <v>465</v>
      </c>
      <c r="E116" s="11" t="s">
        <v>996</v>
      </c>
      <c r="F116" s="32" t="s">
        <v>870</v>
      </c>
      <c r="G116" s="315" t="s">
        <v>2397</v>
      </c>
      <c r="H116" s="18" t="str">
        <f t="shared" si="7"/>
        <v>UO</v>
      </c>
      <c r="I116" s="18" t="str">
        <f t="shared" si="8"/>
        <v>UO_SY_FILTER</v>
      </c>
      <c r="J116" s="27" t="str">
        <f t="shared" si="9"/>
        <v>SY_FILTER</v>
      </c>
      <c r="K116" s="27" t="str">
        <f>IF(A116="CM","",VLOOKUP(J116,tblClass_ChildStateValues!Q:Q,1,FALSE))</f>
        <v>SY_FILTER</v>
      </c>
    </row>
    <row r="117" spans="1:11">
      <c r="A117" s="11" t="s">
        <v>850</v>
      </c>
      <c r="B117" s="20">
        <f>VLOOKUP(C117,tblClass!$B:$C,2,FALSE)</f>
        <v>54</v>
      </c>
      <c r="C117" s="11" t="s">
        <v>81</v>
      </c>
      <c r="D117" s="11" t="s">
        <v>452</v>
      </c>
      <c r="E117" s="11" t="s">
        <v>992</v>
      </c>
      <c r="F117" s="32" t="s">
        <v>870</v>
      </c>
      <c r="G117" s="315" t="s">
        <v>2397</v>
      </c>
      <c r="H117" s="18" t="str">
        <f t="shared" si="7"/>
        <v>UO</v>
      </c>
      <c r="I117" s="18" t="str">
        <f t="shared" si="8"/>
        <v>UO_SY_SETUP</v>
      </c>
      <c r="J117" s="27" t="str">
        <f t="shared" si="9"/>
        <v>SY_SETUP</v>
      </c>
      <c r="K117" s="27" t="str">
        <f>IF(A117="CM","",VLOOKUP(J117,tblClass_ChildStateValues!Q:Q,1,FALSE))</f>
        <v>SY_SETUP</v>
      </c>
    </row>
    <row r="118" spans="1:11">
      <c r="A118" s="11" t="s">
        <v>850</v>
      </c>
      <c r="B118" s="20">
        <f>VLOOKUP(C118,tblClass!$B:$C,2,FALSE)</f>
        <v>54</v>
      </c>
      <c r="C118" s="11" t="s">
        <v>81</v>
      </c>
      <c r="D118" s="11" t="s">
        <v>440</v>
      </c>
      <c r="E118" s="11" t="s">
        <v>2585</v>
      </c>
      <c r="F118" s="32" t="s">
        <v>870</v>
      </c>
      <c r="G118" s="315" t="s">
        <v>2397</v>
      </c>
      <c r="H118" s="18" t="str">
        <f t="shared" si="7"/>
        <v>UO</v>
      </c>
      <c r="I118" s="18" t="str">
        <f t="shared" si="8"/>
        <v>UO_SY_SIP</v>
      </c>
      <c r="J118" s="27" t="str">
        <f t="shared" si="9"/>
        <v>SY_SIP</v>
      </c>
      <c r="K118" s="27" t="str">
        <f>IF(A118="CM","",VLOOKUP(J118,tblClass_ChildStateValues!Q:Q,1,FALSE))</f>
        <v>SY_SIP</v>
      </c>
    </row>
  </sheetData>
  <sortState ref="A2:K120">
    <sortCondition ref="A2:A120"/>
    <sortCondition ref="C2:C120"/>
    <sortCondition ref="D2:D120"/>
  </sortState>
  <printOptions gridLines="1"/>
  <pageMargins left="0.70866141732283472" right="0.70866141732283472" top="0.74803149606299213" bottom="0.74803149606299213" header="0.31496062992125984" footer="0.31496062992125984"/>
  <pageSetup paperSize="8" scale="8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410"/>
  <sheetViews>
    <sheetView zoomScale="85" zoomScaleNormal="85" workbookViewId="0">
      <pane ySplit="1" topLeftCell="A64" activePane="bottomLeft" state="frozen"/>
      <selection activeCell="B1" sqref="B1"/>
      <selection pane="bottomLeft" activeCell="A70" sqref="A70"/>
    </sheetView>
  </sheetViews>
  <sheetFormatPr defaultColWidth="9.140625" defaultRowHeight="15"/>
  <cols>
    <col min="1" max="1" width="5.7109375" style="43" bestFit="1" customWidth="1"/>
    <col min="2" max="2" width="7.28515625" style="43" bestFit="1" customWidth="1"/>
    <col min="3" max="3" width="13.42578125" style="43" bestFit="1" customWidth="1"/>
    <col min="4" max="4" width="11.5703125" style="43" bestFit="1" customWidth="1"/>
    <col min="5" max="5" width="17.28515625" style="43" bestFit="1" customWidth="1"/>
    <col min="6" max="6" width="8.85546875" style="43" bestFit="1" customWidth="1"/>
    <col min="7" max="7" width="12.140625" style="43" bestFit="1" customWidth="1"/>
    <col min="8" max="8" width="26.5703125" style="43" bestFit="1" customWidth="1"/>
    <col min="9" max="9" width="17.42578125" style="43" bestFit="1" customWidth="1"/>
    <col min="10" max="10" width="8.42578125" style="43" bestFit="1" customWidth="1"/>
    <col min="11" max="11" width="11" style="43" bestFit="1" customWidth="1"/>
    <col min="12" max="12" width="13.85546875" style="43" bestFit="1" customWidth="1"/>
    <col min="13" max="13" width="37.28515625" style="43" customWidth="1"/>
    <col min="14" max="14" width="13" style="43" bestFit="1" customWidth="1"/>
    <col min="15" max="15" width="37.28515625" style="43" customWidth="1"/>
    <col min="16" max="16" width="13.42578125" style="43" bestFit="1" customWidth="1"/>
    <col min="17" max="17" width="19.28515625" style="43" bestFit="1" customWidth="1"/>
    <col min="18" max="18" width="15.140625" style="43" bestFit="1" customWidth="1"/>
    <col min="19" max="20" width="27.85546875" style="43" bestFit="1" customWidth="1"/>
    <col min="21" max="16384" width="9.140625" style="43"/>
  </cols>
  <sheetData>
    <row r="1" spans="1:20" s="62" customFormat="1">
      <c r="A1" s="62" t="s">
        <v>846</v>
      </c>
      <c r="B1" s="62" t="s">
        <v>79</v>
      </c>
      <c r="C1" s="62" t="s">
        <v>233</v>
      </c>
      <c r="D1" s="62" t="s">
        <v>1350</v>
      </c>
      <c r="E1" s="62" t="s">
        <v>1022</v>
      </c>
      <c r="F1" s="62" t="s">
        <v>2425</v>
      </c>
      <c r="G1" s="62" t="s">
        <v>3213</v>
      </c>
      <c r="H1" s="62" t="s">
        <v>1063</v>
      </c>
      <c r="I1" s="62" t="s">
        <v>99</v>
      </c>
      <c r="J1" s="62" t="s">
        <v>2291</v>
      </c>
      <c r="K1" s="62" t="s">
        <v>2438</v>
      </c>
      <c r="L1" s="62" t="s">
        <v>2435</v>
      </c>
      <c r="M1" s="62" t="s">
        <v>2441</v>
      </c>
      <c r="N1" s="62" t="s">
        <v>2426</v>
      </c>
      <c r="O1" s="62" t="s">
        <v>2442</v>
      </c>
      <c r="P1" s="62" t="s">
        <v>2427</v>
      </c>
      <c r="Q1" s="62" t="s">
        <v>2587</v>
      </c>
      <c r="R1" s="62" t="s">
        <v>2588</v>
      </c>
      <c r="S1" s="62" t="s">
        <v>3207</v>
      </c>
      <c r="T1" s="62" t="s">
        <v>3209</v>
      </c>
    </row>
    <row r="2" spans="1:20" ht="30">
      <c r="A2" s="43" t="s">
        <v>20</v>
      </c>
      <c r="B2" s="43" t="s">
        <v>109</v>
      </c>
      <c r="C2" s="43" t="s">
        <v>855</v>
      </c>
      <c r="D2" s="43" t="s">
        <v>1024</v>
      </c>
      <c r="E2" s="43" t="str">
        <f>VLOOKUP(D2,tblInstance!X:Z,3,FALSE)</f>
        <v>SIC_AGIT</v>
      </c>
      <c r="F2" s="43" t="str">
        <f>VLOOKUP(D2,tblInstance!X:Y,2,FALSE)</f>
        <v>SIC1</v>
      </c>
      <c r="G2" s="315" t="s">
        <v>2397</v>
      </c>
      <c r="H2" s="43" t="str">
        <f t="shared" ref="H2:H65" si="0">B2&amp;"_"&amp;C2&amp;"_"&amp;D2</f>
        <v>EMA1_MIX_AGn101</v>
      </c>
      <c r="M2" s="120" t="str">
        <f t="shared" ref="M2:M9" si="1">"L "&amp;""""&amp;"dbCONST"&amp;""""&amp;".BLK."&amp;$F2&amp;".CMD."&amp;N2&amp;";
    T #"&amp;$E2&amp;"_CMD;"</f>
        <v>L "dbCONST".BLK.SIC1.CMD.DISABLE;
    T #SIC_AGIT_CMD;</v>
      </c>
      <c r="N2" s="43" t="s">
        <v>2432</v>
      </c>
      <c r="O2" s="120" t="s">
        <v>2445</v>
      </c>
      <c r="Q2" s="43" t="str">
        <f>VLOOKUP(B2&amp;"_"&amp;C2,tblClass_State!J:J,1,FALSE)</f>
        <v>EMA1_MIX</v>
      </c>
      <c r="R2" s="43" t="str">
        <f>VLOOKUP(B2&amp;"_"&amp;D2,tblClass_Child!K:K,1,FALSE)</f>
        <v>EMA1_AGn101</v>
      </c>
      <c r="S2" s="43" t="str">
        <f t="shared" ref="S2:S65" si="2">B2&amp;"_"&amp;C2&amp;"_"&amp;D2</f>
        <v>EMA1_MIX_AGn101</v>
      </c>
      <c r="T2" s="43" t="str">
        <f>IF(ISERROR(VLOOKUP(S2,qryClassChildStatesCheck!A:A,1,FALSE)),"##ERR##","")</f>
        <v/>
      </c>
    </row>
    <row r="3" spans="1:20" ht="30">
      <c r="A3" s="43" t="s">
        <v>20</v>
      </c>
      <c r="B3" s="43" t="s">
        <v>113</v>
      </c>
      <c r="C3" s="43" t="s">
        <v>1057</v>
      </c>
      <c r="D3" s="43" t="s">
        <v>1026</v>
      </c>
      <c r="E3" s="43" t="str">
        <f>VLOOKUP(D3,tblInstance!X:Z,3,FALSE)</f>
        <v>POS_VENTDRAIN</v>
      </c>
      <c r="F3" s="43" t="str">
        <f>VLOOKUP(D3,tblInstance!X:Y,2,FALSE)</f>
        <v>POS4</v>
      </c>
      <c r="G3" s="315" t="s">
        <v>2397</v>
      </c>
      <c r="H3" s="43" t="str">
        <f t="shared" si="0"/>
        <v>EMC1_PRESSURE_BAVn139</v>
      </c>
      <c r="M3" s="120" t="str">
        <f t="shared" si="1"/>
        <v>L "dbCONST".BLK.POS4.CMD.CLOSE;
    T #POS_VENTDRAIN_CMD;</v>
      </c>
      <c r="N3" s="43" t="s">
        <v>2429</v>
      </c>
      <c r="O3" s="120" t="s">
        <v>2445</v>
      </c>
      <c r="Q3" s="43" t="str">
        <f>VLOOKUP(B3&amp;"_"&amp;C3,tblClass_State!J:J,1,FALSE)</f>
        <v>EMC1_PRESSURE</v>
      </c>
      <c r="R3" s="43" t="str">
        <f>VLOOKUP(B3&amp;"_"&amp;D3,tblClass_Child!K:K,1,FALSE)</f>
        <v>EMC1_BAVn139</v>
      </c>
      <c r="S3" s="43" t="str">
        <f t="shared" si="2"/>
        <v>EMC1_PRESSURE_BAVn139</v>
      </c>
      <c r="T3" s="43" t="str">
        <f>IF(ISERROR(VLOOKUP(S3,qryClassChildStatesCheck!A:A,1,FALSE)),"##ERR##","")</f>
        <v/>
      </c>
    </row>
    <row r="4" spans="1:20" ht="30">
      <c r="A4" s="43" t="s">
        <v>20</v>
      </c>
      <c r="B4" s="43" t="s">
        <v>113</v>
      </c>
      <c r="C4" s="43" t="s">
        <v>1057</v>
      </c>
      <c r="D4" s="43" t="s">
        <v>1027</v>
      </c>
      <c r="E4" s="43" t="str">
        <f>VLOOKUP(D4,tblInstance!X:Z,3,FALSE)</f>
        <v>POS_VENT</v>
      </c>
      <c r="F4" s="43" t="str">
        <f>VLOOKUP(D4,tblInstance!X:Y,2,FALSE)</f>
        <v>POS2</v>
      </c>
      <c r="G4" s="315" t="s">
        <v>2397</v>
      </c>
      <c r="H4" s="43" t="str">
        <f t="shared" si="0"/>
        <v>EMC1_PRESSURE_DVn101</v>
      </c>
      <c r="M4" s="120" t="str">
        <f t="shared" si="1"/>
        <v>L "dbCONST".BLK.POS2.CMD.CLOSE;
    T #POS_VENT_CMD;</v>
      </c>
      <c r="N4" s="43" t="s">
        <v>2429</v>
      </c>
      <c r="O4" s="120" t="s">
        <v>2445</v>
      </c>
      <c r="Q4" s="43" t="str">
        <f>VLOOKUP(B4&amp;"_"&amp;C4,tblClass_State!J:J,1,FALSE)</f>
        <v>EMC1_PRESSURE</v>
      </c>
      <c r="R4" s="43" t="str">
        <f>VLOOKUP(B4&amp;"_"&amp;D4,tblClass_Child!K:K,1,FALSE)</f>
        <v>EMC1_DVn101</v>
      </c>
      <c r="S4" s="43" t="str">
        <f t="shared" si="2"/>
        <v>EMC1_PRESSURE_DVn101</v>
      </c>
      <c r="T4" s="43" t="str">
        <f>IF(ISERROR(VLOOKUP(S4,qryClassChildStatesCheck!A:A,1,FALSE)),"##ERR##","")</f>
        <v/>
      </c>
    </row>
    <row r="5" spans="1:20" ht="30">
      <c r="A5" s="43" t="s">
        <v>20</v>
      </c>
      <c r="B5" s="43" t="s">
        <v>113</v>
      </c>
      <c r="C5" s="43" t="s">
        <v>1057</v>
      </c>
      <c r="D5" s="43" t="s">
        <v>1028</v>
      </c>
      <c r="E5" s="43" t="str">
        <f>VLOOKUP(D5,tblInstance!X:Z,3,FALSE)</f>
        <v>POS_HPCA</v>
      </c>
      <c r="F5" s="43" t="str">
        <f>VLOOKUP(D5,tblInstance!X:Y,2,FALSE)</f>
        <v>POS2</v>
      </c>
      <c r="G5" s="315" t="s">
        <v>2397</v>
      </c>
      <c r="H5" s="43" t="str">
        <f t="shared" si="0"/>
        <v>EMC1_PRESSURE_DVn103</v>
      </c>
      <c r="M5" s="120" t="str">
        <f t="shared" si="1"/>
        <v>L "dbCONST".BLK.POS2.CMD.CLOSE;
    T #POS_HPCA_CMD;</v>
      </c>
      <c r="N5" s="43" t="s">
        <v>2429</v>
      </c>
      <c r="O5" s="120" t="s">
        <v>2445</v>
      </c>
      <c r="Q5" s="43" t="str">
        <f>VLOOKUP(B5&amp;"_"&amp;C5,tblClass_State!J:J,1,FALSE)</f>
        <v>EMC1_PRESSURE</v>
      </c>
      <c r="R5" s="43" t="str">
        <f>VLOOKUP(B5&amp;"_"&amp;D5,tblClass_Child!K:K,1,FALSE)</f>
        <v>EMC1_DVn103</v>
      </c>
      <c r="S5" s="43" t="str">
        <f t="shared" si="2"/>
        <v>EMC1_PRESSURE_DVn103</v>
      </c>
      <c r="T5" s="43" t="str">
        <f>IF(ISERROR(VLOOKUP(S5,qryClassChildStatesCheck!A:A,1,FALSE)),"##ERR##","")</f>
        <v/>
      </c>
    </row>
    <row r="6" spans="1:20" ht="30">
      <c r="A6" s="43" t="s">
        <v>20</v>
      </c>
      <c r="B6" s="43" t="s">
        <v>113</v>
      </c>
      <c r="C6" s="43" t="s">
        <v>1057</v>
      </c>
      <c r="D6" s="43" t="s">
        <v>1029</v>
      </c>
      <c r="E6" s="43" t="str">
        <f>VLOOKUP(D6,tblInstance!X:Z,3,FALSE)</f>
        <v>POS_LPCA</v>
      </c>
      <c r="F6" s="43" t="str">
        <f>VLOOKUP(D6,tblInstance!X:Y,2,FALSE)</f>
        <v>POS2</v>
      </c>
      <c r="G6" s="315" t="s">
        <v>2397</v>
      </c>
      <c r="H6" s="43" t="str">
        <f t="shared" si="0"/>
        <v>EMC1_PRESSURE_DVn105</v>
      </c>
      <c r="M6" s="120" t="str">
        <f t="shared" si="1"/>
        <v>L "dbCONST".BLK.POS2.CMD.CLOSE;
    T #POS_LPCA_CMD;</v>
      </c>
      <c r="N6" s="43" t="s">
        <v>2429</v>
      </c>
      <c r="O6" s="120" t="s">
        <v>2445</v>
      </c>
      <c r="Q6" s="43" t="str">
        <f>VLOOKUP(B6&amp;"_"&amp;C6,tblClass_State!J:J,1,FALSE)</f>
        <v>EMC1_PRESSURE</v>
      </c>
      <c r="R6" s="43" t="str">
        <f>VLOOKUP(B6&amp;"_"&amp;D6,tblClass_Child!K:K,1,FALSE)</f>
        <v>EMC1_DVn105</v>
      </c>
      <c r="S6" s="43" t="str">
        <f t="shared" si="2"/>
        <v>EMC1_PRESSURE_DVn105</v>
      </c>
      <c r="T6" s="43" t="str">
        <f>IF(ISERROR(VLOOKUP(S6,qryClassChildStatesCheck!A:A,1,FALSE)),"##ERR##","")</f>
        <v/>
      </c>
    </row>
    <row r="7" spans="1:20" ht="30">
      <c r="A7" s="43" t="s">
        <v>20</v>
      </c>
      <c r="B7" s="43" t="s">
        <v>113</v>
      </c>
      <c r="C7" s="43" t="s">
        <v>1057</v>
      </c>
      <c r="D7" s="43" t="s">
        <v>1030</v>
      </c>
      <c r="E7" s="43" t="str">
        <f>VLOOKUP(D7,tblInstance!X:Z,3,FALSE)</f>
        <v>POS_VACUUM</v>
      </c>
      <c r="F7" s="43" t="str">
        <f>VLOOKUP(D7,tblInstance!X:Y,2,FALSE)</f>
        <v>POS2</v>
      </c>
      <c r="G7" s="315" t="s">
        <v>2397</v>
      </c>
      <c r="H7" s="43" t="str">
        <f t="shared" si="0"/>
        <v>EMC1_PRESSURE_DVn107</v>
      </c>
      <c r="M7" s="120" t="str">
        <f t="shared" si="1"/>
        <v>L "dbCONST".BLK.POS2.CMD.CLOSE;
    T #POS_VACUUM_CMD;</v>
      </c>
      <c r="N7" s="43" t="s">
        <v>2429</v>
      </c>
      <c r="O7" s="120" t="s">
        <v>2445</v>
      </c>
      <c r="Q7" s="43" t="str">
        <f>VLOOKUP(B7&amp;"_"&amp;C7,tblClass_State!J:J,1,FALSE)</f>
        <v>EMC1_PRESSURE</v>
      </c>
      <c r="R7" s="43" t="str">
        <f>VLOOKUP(B7&amp;"_"&amp;D7,tblClass_Child!K:K,1,FALSE)</f>
        <v>EMC1_DVn107</v>
      </c>
      <c r="S7" s="43" t="str">
        <f t="shared" si="2"/>
        <v>EMC1_PRESSURE_DVn107</v>
      </c>
      <c r="T7" s="43" t="str">
        <f>IF(ISERROR(VLOOKUP(S7,qryClassChildStatesCheck!A:A,1,FALSE)),"##ERR##","")</f>
        <v/>
      </c>
    </row>
    <row r="8" spans="1:20" ht="30">
      <c r="A8" s="43" t="s">
        <v>20</v>
      </c>
      <c r="B8" s="43" t="s">
        <v>113</v>
      </c>
      <c r="C8" s="43" t="s">
        <v>1057</v>
      </c>
      <c r="D8" s="43" t="s">
        <v>1323</v>
      </c>
      <c r="E8" s="43" t="str">
        <f>VLOOKUP(D8,tblInstance!X:Z,3,FALSE)</f>
        <v>PC_VESSEL</v>
      </c>
      <c r="F8" s="43" t="str">
        <f>VLOOKUP(D8,tblInstance!X:Y,2,FALSE)</f>
        <v>PC1</v>
      </c>
      <c r="G8" s="315" t="s">
        <v>2397</v>
      </c>
      <c r="H8" s="43" t="str">
        <f t="shared" si="0"/>
        <v>EMC1_PRESSURE_PCn103</v>
      </c>
      <c r="M8" s="120" t="str">
        <f t="shared" si="1"/>
        <v>L "dbCONST".BLK.PC1.CMD.PRESSURE;
    T #PC_VESSEL_CMD;</v>
      </c>
      <c r="N8" s="43" t="s">
        <v>1057</v>
      </c>
      <c r="O8" s="120" t="s">
        <v>2445</v>
      </c>
      <c r="Q8" s="43" t="str">
        <f>VLOOKUP(B8&amp;"_"&amp;C8,tblClass_State!J:J,1,FALSE)</f>
        <v>EMC1_PRESSURE</v>
      </c>
      <c r="R8" s="43" t="str">
        <f>VLOOKUP(B8&amp;"_"&amp;D8,tblClass_Child!K:K,1,FALSE)</f>
        <v>EMC1_PCn103</v>
      </c>
      <c r="S8" s="43" t="str">
        <f t="shared" si="2"/>
        <v>EMC1_PRESSURE_PCn103</v>
      </c>
      <c r="T8" s="43" t="str">
        <f>IF(ISERROR(VLOOKUP(S8,qryClassChildStatesCheck!A:A,1,FALSE)),"##ERR##","")</f>
        <v/>
      </c>
    </row>
    <row r="9" spans="1:20" ht="30">
      <c r="A9" s="43" t="s">
        <v>20</v>
      </c>
      <c r="B9" s="43" t="s">
        <v>113</v>
      </c>
      <c r="C9" s="43" t="s">
        <v>1057</v>
      </c>
      <c r="D9" s="43" t="s">
        <v>1322</v>
      </c>
      <c r="E9" s="43" t="str">
        <f>VLOOKUP(D9,tblInstance!X:Z,3,FALSE)</f>
        <v>PI_VESSEL</v>
      </c>
      <c r="F9" s="43" t="str">
        <f>VLOOKUP(D9,tblInstance!X:Y,2,FALSE)</f>
        <v>PI1</v>
      </c>
      <c r="G9" s="315" t="s">
        <v>2397</v>
      </c>
      <c r="H9" s="43" t="str">
        <f t="shared" si="0"/>
        <v>EMC1_PRESSURE_PIn103</v>
      </c>
      <c r="M9" s="120" t="str">
        <f t="shared" si="1"/>
        <v>L "dbCONST".BLK.PI1.CMD.ENABLE;
    T #PI_VESSEL_CMD;</v>
      </c>
      <c r="N9" s="43" t="s">
        <v>2431</v>
      </c>
      <c r="O9" s="120" t="s">
        <v>2445</v>
      </c>
      <c r="Q9" s="43" t="str">
        <f>VLOOKUP(B9&amp;"_"&amp;C9,tblClass_State!J:J,1,FALSE)</f>
        <v>EMC1_PRESSURE</v>
      </c>
      <c r="R9" s="43" t="str">
        <f>VLOOKUP(B9&amp;"_"&amp;D9,tblClass_Child!K:K,1,FALSE)</f>
        <v>EMC1_PIn103</v>
      </c>
      <c r="S9" s="43" t="str">
        <f t="shared" si="2"/>
        <v>EMC1_PRESSURE_PIn103</v>
      </c>
      <c r="T9" s="43" t="str">
        <f>IF(ISERROR(VLOOKUP(S9,qryClassChildStatesCheck!A:A,1,FALSE)),"##ERR##","")</f>
        <v/>
      </c>
    </row>
    <row r="10" spans="1:20" ht="105">
      <c r="A10" s="43" t="s">
        <v>20</v>
      </c>
      <c r="B10" s="43" t="s">
        <v>113</v>
      </c>
      <c r="C10" s="43" t="s">
        <v>1058</v>
      </c>
      <c r="D10" s="43" t="s">
        <v>1026</v>
      </c>
      <c r="E10" s="43" t="str">
        <f>VLOOKUP(D10,tblInstance!X:Z,3,FALSE)</f>
        <v>POS_VENTDRAIN</v>
      </c>
      <c r="F10" s="43" t="str">
        <f>VLOOKUP(D10,tblInstance!X:Y,2,FALSE)</f>
        <v>POS4</v>
      </c>
      <c r="G10" s="315" t="s">
        <v>2397</v>
      </c>
      <c r="H10" s="43" t="str">
        <f t="shared" si="0"/>
        <v>EMC1_VALVE_BAVn139</v>
      </c>
      <c r="I10" s="43" t="s">
        <v>1610</v>
      </c>
      <c r="J10" s="43" t="s">
        <v>1058</v>
      </c>
      <c r="K10" s="43" t="s">
        <v>2293</v>
      </c>
      <c r="L10" s="43" t="s">
        <v>459</v>
      </c>
      <c r="M10" s="316" t="str">
        <f>"A(;
    L #"&amp;$J10&amp;";
    L "&amp;""""&amp;"dbCONST"&amp;""""&amp;".SEL."&amp;$K10&amp;"."&amp;$L10&amp;";
    ==I;
    ); 
    L "&amp;""""&amp;"dbCONST"&amp;""""&amp;".BLK."&amp;$F10&amp;".CMD."&amp;N10&amp;";
    T #"&amp;$E10&amp;"_CMD;"</f>
        <v>A(;
    L #VALVE;
    L "dbCONST".SEL.GAS.DRAIN;
    ==I;
    ); 
    L "dbCONST".BLK.POS4.CMD.OPEN;
    T #POS_VENTDRAIN_CMD;</v>
      </c>
      <c r="N10" s="43" t="s">
        <v>2430</v>
      </c>
      <c r="O10" s="316" t="str">
        <f>"A(;
    L #"&amp;$J10&amp;";
    L "&amp;""""&amp;"dbCONST"&amp;""""&amp;".SEL."&amp;$K10&amp;"."&amp;$L10&amp;";
    &lt;&gt;I;
    ); 
    L "&amp;""""&amp;"dbCONST"&amp;""""&amp;".BLK."&amp;$F10&amp;".CMD."&amp;P10&amp;";
    T #"&amp;$E10&amp;"_CMD;"</f>
        <v>A(;
    L #VALVE;
    L "dbCONST".SEL.GAS.DRAIN;
    &lt;&gt;I;
    ); 
    L "dbCONST".BLK.POS4.CMD.CLOSE;
    T #POS_VENTDRAIN_CMD;</v>
      </c>
      <c r="P10" s="43" t="s">
        <v>2429</v>
      </c>
      <c r="Q10" s="43" t="str">
        <f>VLOOKUP(B10&amp;"_"&amp;C10,tblClass_State!J:J,1,FALSE)</f>
        <v>EMC1_VALVE</v>
      </c>
      <c r="R10" s="43" t="str">
        <f>VLOOKUP(B10&amp;"_"&amp;D10,tblClass_Child!K:K,1,FALSE)</f>
        <v>EMC1_BAVn139</v>
      </c>
      <c r="S10" s="43" t="str">
        <f t="shared" si="2"/>
        <v>EMC1_VALVE_BAVn139</v>
      </c>
      <c r="T10" s="43" t="str">
        <f>IF(ISERROR(VLOOKUP(S10,qryClassChildStatesCheck!A:A,1,FALSE)),"##ERR##","")</f>
        <v/>
      </c>
    </row>
    <row r="11" spans="1:20" ht="105">
      <c r="A11" s="43" t="s">
        <v>20</v>
      </c>
      <c r="B11" s="43" t="s">
        <v>113</v>
      </c>
      <c r="C11" s="43" t="s">
        <v>1058</v>
      </c>
      <c r="D11" s="43" t="s">
        <v>1027</v>
      </c>
      <c r="E11" s="43" t="str">
        <f>VLOOKUP(D11,tblInstance!X:Z,3,FALSE)</f>
        <v>POS_VENT</v>
      </c>
      <c r="F11" s="43" t="str">
        <f>VLOOKUP(D11,tblInstance!X:Y,2,FALSE)</f>
        <v>POS2</v>
      </c>
      <c r="G11" s="315" t="s">
        <v>2397</v>
      </c>
      <c r="H11" s="43" t="str">
        <f t="shared" si="0"/>
        <v>EMC1_VALVE_DVn101</v>
      </c>
      <c r="I11" s="43" t="s">
        <v>1614</v>
      </c>
      <c r="J11" s="43" t="s">
        <v>1058</v>
      </c>
      <c r="K11" s="43" t="s">
        <v>2293</v>
      </c>
      <c r="L11" s="43" t="s">
        <v>2394</v>
      </c>
      <c r="M11" s="316" t="str">
        <f>"A(;
    L #"&amp;$J11&amp;";
    L "&amp;""""&amp;"dbCONST"&amp;""""&amp;".SEL."&amp;$K11&amp;"."&amp;$L11&amp;";
    ==I;
    ); 
    L "&amp;""""&amp;"dbCONST"&amp;""""&amp;".BLK."&amp;$F11&amp;".CMD."&amp;N11&amp;";
    T #"&amp;$E11&amp;"_CMD;"</f>
        <v>A(;
    L #VALVE;
    L "dbCONST".SEL.GAS.VENT;
    ==I;
    ); 
    L "dbCONST".BLK.POS2.CMD.OPEN;
    T #POS_VENT_CMD;</v>
      </c>
      <c r="N11" s="43" t="s">
        <v>2430</v>
      </c>
      <c r="O11" s="316" t="str">
        <f>"A(;
    L #"&amp;$J11&amp;";
    L "&amp;""""&amp;"dbCONST"&amp;""""&amp;".SEL."&amp;$K11&amp;"."&amp;$L11&amp;";
    &lt;&gt;I;
    ); 
    L "&amp;""""&amp;"dbCONST"&amp;""""&amp;".BLK."&amp;$F11&amp;".CMD."&amp;P11&amp;";
    T #"&amp;$E11&amp;"_CMD;"</f>
        <v>A(;
    L #VALVE;
    L "dbCONST".SEL.GAS.VENT;
    &lt;&gt;I;
    ); 
    L "dbCONST".BLK.POS2.CMD.CLOSE;
    T #POS_VENT_CMD;</v>
      </c>
      <c r="P11" s="43" t="s">
        <v>2429</v>
      </c>
      <c r="Q11" s="43" t="str">
        <f>VLOOKUP(B11&amp;"_"&amp;C11,tblClass_State!J:J,1,FALSE)</f>
        <v>EMC1_VALVE</v>
      </c>
      <c r="R11" s="43" t="str">
        <f>VLOOKUP(B11&amp;"_"&amp;D11,tblClass_Child!K:K,1,FALSE)</f>
        <v>EMC1_DVn101</v>
      </c>
      <c r="S11" s="43" t="str">
        <f t="shared" si="2"/>
        <v>EMC1_VALVE_DVn101</v>
      </c>
      <c r="T11" s="43" t="str">
        <f>IF(ISERROR(VLOOKUP(S11,qryClassChildStatesCheck!A:A,1,FALSE)),"##ERR##","")</f>
        <v/>
      </c>
    </row>
    <row r="12" spans="1:20" ht="105">
      <c r="A12" s="43" t="s">
        <v>20</v>
      </c>
      <c r="B12" s="43" t="s">
        <v>113</v>
      </c>
      <c r="C12" s="43" t="s">
        <v>1058</v>
      </c>
      <c r="D12" s="43" t="s">
        <v>1028</v>
      </c>
      <c r="E12" s="43" t="str">
        <f>VLOOKUP(D12,tblInstance!X:Z,3,FALSE)</f>
        <v>POS_HPCA</v>
      </c>
      <c r="F12" s="43" t="str">
        <f>VLOOKUP(D12,tblInstance!X:Y,2,FALSE)</f>
        <v>POS2</v>
      </c>
      <c r="G12" s="315" t="s">
        <v>2397</v>
      </c>
      <c r="H12" s="43" t="str">
        <f t="shared" si="0"/>
        <v>EMC1_VALVE_DVn103</v>
      </c>
      <c r="I12" s="43" t="s">
        <v>1611</v>
      </c>
      <c r="J12" s="43" t="s">
        <v>1058</v>
      </c>
      <c r="K12" s="43" t="s">
        <v>2293</v>
      </c>
      <c r="L12" s="43" t="s">
        <v>2392</v>
      </c>
      <c r="M12" s="316" t="str">
        <f>"A(;
    L #"&amp;$J12&amp;";
    L "&amp;""""&amp;"dbCONST"&amp;""""&amp;".SEL."&amp;$K12&amp;"."&amp;$L12&amp;";
    ==I;
    ); 
    L "&amp;""""&amp;"dbCONST"&amp;""""&amp;".BLK."&amp;$F12&amp;".CMD."&amp;N12&amp;";
    T #"&amp;$E12&amp;"_CMD;"</f>
        <v>A(;
    L #VALVE;
    L "dbCONST".SEL.GAS.HPCA;
    ==I;
    ); 
    L "dbCONST".BLK.POS2.CMD.OPEN;
    T #POS_HPCA_CMD;</v>
      </c>
      <c r="N12" s="43" t="s">
        <v>2430</v>
      </c>
      <c r="O12" s="316" t="str">
        <f>"A(;
    L #"&amp;$J12&amp;";
    L "&amp;""""&amp;"dbCONST"&amp;""""&amp;".SEL."&amp;$K12&amp;"."&amp;$L12&amp;";
    &lt;&gt;I;
    ); 
    L "&amp;""""&amp;"dbCONST"&amp;""""&amp;".BLK."&amp;$F12&amp;".CMD."&amp;P12&amp;";
    T #"&amp;$E12&amp;"_CMD;"</f>
        <v>A(;
    L #VALVE;
    L "dbCONST".SEL.GAS.HPCA;
    &lt;&gt;I;
    ); 
    L "dbCONST".BLK.POS2.CMD.CLOSE;
    T #POS_HPCA_CMD;</v>
      </c>
      <c r="P12" s="43" t="s">
        <v>2429</v>
      </c>
      <c r="Q12" s="43" t="str">
        <f>VLOOKUP(B12&amp;"_"&amp;C12,tblClass_State!J:J,1,FALSE)</f>
        <v>EMC1_VALVE</v>
      </c>
      <c r="R12" s="43" t="str">
        <f>VLOOKUP(B12&amp;"_"&amp;D12,tblClass_Child!K:K,1,FALSE)</f>
        <v>EMC1_DVn103</v>
      </c>
      <c r="S12" s="43" t="str">
        <f t="shared" si="2"/>
        <v>EMC1_VALVE_DVn103</v>
      </c>
      <c r="T12" s="43" t="str">
        <f>IF(ISERROR(VLOOKUP(S12,qryClassChildStatesCheck!A:A,1,FALSE)),"##ERR##","")</f>
        <v/>
      </c>
    </row>
    <row r="13" spans="1:20" ht="105">
      <c r="A13" s="43" t="s">
        <v>20</v>
      </c>
      <c r="B13" s="43" t="s">
        <v>113</v>
      </c>
      <c r="C13" s="43" t="s">
        <v>1058</v>
      </c>
      <c r="D13" s="43" t="s">
        <v>1029</v>
      </c>
      <c r="E13" s="43" t="str">
        <f>VLOOKUP(D13,tblInstance!X:Z,3,FALSE)</f>
        <v>POS_LPCA</v>
      </c>
      <c r="F13" s="43" t="str">
        <f>VLOOKUP(D13,tblInstance!X:Y,2,FALSE)</f>
        <v>POS2</v>
      </c>
      <c r="G13" s="315" t="s">
        <v>2397</v>
      </c>
      <c r="H13" s="43" t="str">
        <f t="shared" si="0"/>
        <v>EMC1_VALVE_DVn105</v>
      </c>
      <c r="I13" s="43" t="s">
        <v>1612</v>
      </c>
      <c r="J13" s="43" t="s">
        <v>1058</v>
      </c>
      <c r="K13" s="43" t="s">
        <v>2293</v>
      </c>
      <c r="L13" s="43" t="s">
        <v>2393</v>
      </c>
      <c r="M13" s="316" t="str">
        <f>"A(;
    L #"&amp;$J13&amp;";
    L "&amp;""""&amp;"dbCONST"&amp;""""&amp;".SEL."&amp;$K13&amp;"."&amp;$L13&amp;";
    ==I;
    ); 
    L "&amp;""""&amp;"dbCONST"&amp;""""&amp;".BLK."&amp;$F13&amp;".CMD."&amp;N13&amp;";
    T #"&amp;$E13&amp;"_CMD;"</f>
        <v>A(;
    L #VALVE;
    L "dbCONST".SEL.GAS.LPCA;
    ==I;
    ); 
    L "dbCONST".BLK.POS2.CMD.OPEN;
    T #POS_LPCA_CMD;</v>
      </c>
      <c r="N13" s="43" t="s">
        <v>2430</v>
      </c>
      <c r="O13" s="316" t="str">
        <f>"A(;
    L #"&amp;$J13&amp;";
    L "&amp;""""&amp;"dbCONST"&amp;""""&amp;".SEL."&amp;$K13&amp;"."&amp;$L13&amp;";
    &lt;&gt;I;
    ); 
    L "&amp;""""&amp;"dbCONST"&amp;""""&amp;".BLK."&amp;$F13&amp;".CMD."&amp;P13&amp;";
    T #"&amp;$E13&amp;"_CMD;"</f>
        <v>A(;
    L #VALVE;
    L "dbCONST".SEL.GAS.LPCA;
    &lt;&gt;I;
    ); 
    L "dbCONST".BLK.POS2.CMD.CLOSE;
    T #POS_LPCA_CMD;</v>
      </c>
      <c r="P13" s="43" t="s">
        <v>2429</v>
      </c>
      <c r="Q13" s="43" t="str">
        <f>VLOOKUP(B13&amp;"_"&amp;C13,tblClass_State!J:J,1,FALSE)</f>
        <v>EMC1_VALVE</v>
      </c>
      <c r="R13" s="43" t="str">
        <f>VLOOKUP(B13&amp;"_"&amp;D13,tblClass_Child!K:K,1,FALSE)</f>
        <v>EMC1_DVn105</v>
      </c>
      <c r="S13" s="43" t="str">
        <f t="shared" si="2"/>
        <v>EMC1_VALVE_DVn105</v>
      </c>
      <c r="T13" s="43" t="str">
        <f>IF(ISERROR(VLOOKUP(S13,qryClassChildStatesCheck!A:A,1,FALSE)),"##ERR##","")</f>
        <v/>
      </c>
    </row>
    <row r="14" spans="1:20" ht="105">
      <c r="A14" s="43" t="s">
        <v>20</v>
      </c>
      <c r="B14" s="43" t="s">
        <v>113</v>
      </c>
      <c r="C14" s="43" t="s">
        <v>1058</v>
      </c>
      <c r="D14" s="43" t="s">
        <v>1030</v>
      </c>
      <c r="E14" s="43" t="str">
        <f>VLOOKUP(D14,tblInstance!X:Z,3,FALSE)</f>
        <v>POS_VACUUM</v>
      </c>
      <c r="F14" s="43" t="str">
        <f>VLOOKUP(D14,tblInstance!X:Y,2,FALSE)</f>
        <v>POS2</v>
      </c>
      <c r="G14" s="315" t="s">
        <v>2397</v>
      </c>
      <c r="H14" s="43" t="str">
        <f t="shared" si="0"/>
        <v>EMC1_VALVE_DVn107</v>
      </c>
      <c r="I14" s="43" t="s">
        <v>1613</v>
      </c>
      <c r="J14" s="43" t="s">
        <v>1058</v>
      </c>
      <c r="K14" s="43" t="s">
        <v>2293</v>
      </c>
      <c r="L14" s="43" t="s">
        <v>477</v>
      </c>
      <c r="M14" s="316" t="str">
        <f>"A(;
    L #"&amp;$J14&amp;";
    L "&amp;""""&amp;"dbCONST"&amp;""""&amp;".SEL."&amp;$K14&amp;"."&amp;$L14&amp;";
    ==I;
    ); 
    L "&amp;""""&amp;"dbCONST"&amp;""""&amp;".BLK."&amp;$F14&amp;".CMD."&amp;N14&amp;";
    T #"&amp;$E14&amp;"_CMD;"</f>
        <v>A(;
    L #VALVE;
    L "dbCONST".SEL.GAS.VACUUM;
    ==I;
    ); 
    L "dbCONST".BLK.POS2.CMD.OPEN;
    T #POS_VACUUM_CMD;</v>
      </c>
      <c r="N14" s="43" t="s">
        <v>2430</v>
      </c>
      <c r="O14" s="316" t="str">
        <f>"A(;
    L #"&amp;$J14&amp;";
    L "&amp;""""&amp;"dbCONST"&amp;""""&amp;".SEL."&amp;$K14&amp;"."&amp;$L14&amp;";
    &lt;&gt;I;
    ); 
    L "&amp;""""&amp;"dbCONST"&amp;""""&amp;".BLK."&amp;$F14&amp;".CMD."&amp;P14&amp;";
    T #"&amp;$E14&amp;"_CMD;"</f>
        <v>A(;
    L #VALVE;
    L "dbCONST".SEL.GAS.VACUUM;
    &lt;&gt;I;
    ); 
    L "dbCONST".BLK.POS2.CMD.CLOSE;
    T #POS_VACUUM_CMD;</v>
      </c>
      <c r="P14" s="43" t="s">
        <v>2429</v>
      </c>
      <c r="Q14" s="43" t="str">
        <f>VLOOKUP(B14&amp;"_"&amp;C14,tblClass_State!J:J,1,FALSE)</f>
        <v>EMC1_VALVE</v>
      </c>
      <c r="R14" s="43" t="str">
        <f>VLOOKUP(B14&amp;"_"&amp;D14,tblClass_Child!K:K,1,FALSE)</f>
        <v>EMC1_DVn107</v>
      </c>
      <c r="S14" s="43" t="str">
        <f t="shared" si="2"/>
        <v>EMC1_VALVE_DVn107</v>
      </c>
      <c r="T14" s="43" t="str">
        <f>IF(ISERROR(VLOOKUP(S14,qryClassChildStatesCheck!A:A,1,FALSE)),"##ERR##","")</f>
        <v/>
      </c>
    </row>
    <row r="15" spans="1:20" ht="30">
      <c r="A15" s="43" t="s">
        <v>20</v>
      </c>
      <c r="B15" s="43" t="s">
        <v>113</v>
      </c>
      <c r="C15" s="43" t="s">
        <v>1058</v>
      </c>
      <c r="D15" s="43" t="s">
        <v>1323</v>
      </c>
      <c r="E15" s="43" t="str">
        <f>VLOOKUP(D15,tblInstance!X:Z,3,FALSE)</f>
        <v>PC_VESSEL</v>
      </c>
      <c r="F15" s="43" t="str">
        <f>VLOOKUP(D15,tblInstance!X:Y,2,FALSE)</f>
        <v>PC1</v>
      </c>
      <c r="G15" s="315" t="s">
        <v>2397</v>
      </c>
      <c r="H15" s="43" t="str">
        <f t="shared" si="0"/>
        <v>EMC1_VALVE_PCn103</v>
      </c>
      <c r="M15" s="120" t="str">
        <f t="shared" ref="M15:M20" si="3">"L "&amp;""""&amp;"dbCONST"&amp;""""&amp;".BLK."&amp;$F15&amp;".CMD."&amp;N15&amp;";
    T #"&amp;$E15&amp;"_CMD;"</f>
        <v>L "dbCONST".BLK.PC1.CMD.VALVE;
    T #PC_VESSEL_CMD;</v>
      </c>
      <c r="N15" s="43" t="s">
        <v>1058</v>
      </c>
      <c r="O15" s="120" t="s">
        <v>2445</v>
      </c>
      <c r="Q15" s="43" t="str">
        <f>VLOOKUP(B15&amp;"_"&amp;C15,tblClass_State!J:J,1,FALSE)</f>
        <v>EMC1_VALVE</v>
      </c>
      <c r="R15" s="43" t="str">
        <f>VLOOKUP(B15&amp;"_"&amp;D15,tblClass_Child!K:K,1,FALSE)</f>
        <v>EMC1_PCn103</v>
      </c>
      <c r="S15" s="43" t="str">
        <f t="shared" si="2"/>
        <v>EMC1_VALVE_PCn103</v>
      </c>
      <c r="T15" s="43" t="str">
        <f>IF(ISERROR(VLOOKUP(S15,qryClassChildStatesCheck!A:A,1,FALSE)),"##ERR##","")</f>
        <v/>
      </c>
    </row>
    <row r="16" spans="1:20" ht="30">
      <c r="A16" s="43" t="s">
        <v>20</v>
      </c>
      <c r="B16" s="43" t="s">
        <v>113</v>
      </c>
      <c r="C16" s="43" t="s">
        <v>1058</v>
      </c>
      <c r="D16" s="43" t="s">
        <v>1322</v>
      </c>
      <c r="E16" s="43" t="str">
        <f>VLOOKUP(D16,tblInstance!X:Z,3,FALSE)</f>
        <v>PI_VESSEL</v>
      </c>
      <c r="F16" s="43" t="str">
        <f>VLOOKUP(D16,tblInstance!X:Y,2,FALSE)</f>
        <v>PI1</v>
      </c>
      <c r="G16" s="315" t="s">
        <v>2397</v>
      </c>
      <c r="H16" s="43" t="str">
        <f t="shared" si="0"/>
        <v>EMC1_VALVE_PIn103</v>
      </c>
      <c r="M16" s="120" t="str">
        <f t="shared" si="3"/>
        <v>L "dbCONST".BLK.PI1.CMD.ENABLE;
    T #PI_VESSEL_CMD;</v>
      </c>
      <c r="N16" s="43" t="s">
        <v>2431</v>
      </c>
      <c r="O16" s="120" t="s">
        <v>2445</v>
      </c>
      <c r="Q16" s="43" t="str">
        <f>VLOOKUP(B16&amp;"_"&amp;C16,tblClass_State!J:J,1,FALSE)</f>
        <v>EMC1_VALVE</v>
      </c>
      <c r="R16" s="43" t="str">
        <f>VLOOKUP(B16&amp;"_"&amp;D16,tblClass_Child!K:K,1,FALSE)</f>
        <v>EMC1_PIn103</v>
      </c>
      <c r="S16" s="43" t="str">
        <f t="shared" si="2"/>
        <v>EMC1_VALVE_PIn103</v>
      </c>
      <c r="T16" s="43" t="str">
        <f>IF(ISERROR(VLOOKUP(S16,qryClassChildStatesCheck!A:A,1,FALSE)),"##ERR##","")</f>
        <v/>
      </c>
    </row>
    <row r="17" spans="1:20" ht="30">
      <c r="A17" s="43" t="s">
        <v>20</v>
      </c>
      <c r="B17" s="43" t="s">
        <v>112</v>
      </c>
      <c r="C17" s="43" t="s">
        <v>455</v>
      </c>
      <c r="D17" s="43" t="s">
        <v>1031</v>
      </c>
      <c r="E17" s="43" t="str">
        <f>VLOOKUP(D17,tblInstance!X:Z,3,FALSE)</f>
        <v>POS_PSWFI</v>
      </c>
      <c r="F17" s="43" t="str">
        <f>VLOOKUP(D17,tblInstance!X:Y,2,FALSE)</f>
        <v>POS2</v>
      </c>
      <c r="G17" s="315" t="s">
        <v>2397</v>
      </c>
      <c r="H17" s="43" t="str">
        <f t="shared" si="0"/>
        <v>EMC2_CHARGE_DVn109</v>
      </c>
      <c r="M17" s="120" t="str">
        <f t="shared" si="3"/>
        <v>L "dbCONST".BLK.POS2.CMD.CLOSE;
    T #POS_PSWFI_CMD;</v>
      </c>
      <c r="N17" s="43" t="s">
        <v>2429</v>
      </c>
      <c r="O17" s="120" t="s">
        <v>2445</v>
      </c>
      <c r="Q17" s="43" t="str">
        <f>VLOOKUP(B17&amp;"_"&amp;C17,tblClass_State!J:J,1,FALSE)</f>
        <v>EMC2_CHARGE</v>
      </c>
      <c r="R17" s="43" t="str">
        <f>VLOOKUP(B17&amp;"_"&amp;D17,tblClass_Child!K:K,1,FALSE)</f>
        <v>EMC2_DVn109</v>
      </c>
      <c r="S17" s="43" t="str">
        <f t="shared" si="2"/>
        <v>EMC2_CHARGE_DVn109</v>
      </c>
      <c r="T17" s="43" t="str">
        <f>IF(ISERROR(VLOOKUP(S17,qryClassChildStatesCheck!A:A,1,FALSE)),"##ERR##","")</f>
        <v/>
      </c>
    </row>
    <row r="18" spans="1:20" ht="30">
      <c r="A18" s="43" t="s">
        <v>20</v>
      </c>
      <c r="B18" s="43" t="s">
        <v>112</v>
      </c>
      <c r="C18" s="43" t="s">
        <v>455</v>
      </c>
      <c r="D18" s="43" t="s">
        <v>1033</v>
      </c>
      <c r="E18" s="43" t="str">
        <f>VLOOKUP(D18,tblInstance!X:Z,3,FALSE)</f>
        <v>POS_WFI</v>
      </c>
      <c r="F18" s="43" t="str">
        <f>VLOOKUP(D18,tblInstance!X:Y,2,FALSE)</f>
        <v>POS4</v>
      </c>
      <c r="G18" s="315" t="s">
        <v>2397</v>
      </c>
      <c r="H18" s="43" t="str">
        <f t="shared" si="0"/>
        <v>EMC2_CHARGE_DVn111</v>
      </c>
      <c r="M18" s="120" t="str">
        <f t="shared" si="3"/>
        <v>L "dbCONST".BLK.POS4.CMD.CLOSE;
    T #POS_WFI_CMD;</v>
      </c>
      <c r="N18" s="43" t="s">
        <v>2429</v>
      </c>
      <c r="O18" s="120" t="s">
        <v>2445</v>
      </c>
      <c r="Q18" s="43" t="str">
        <f>VLOOKUP(B18&amp;"_"&amp;C18,tblClass_State!J:J,1,FALSE)</f>
        <v>EMC2_CHARGE</v>
      </c>
      <c r="R18" s="43" t="str">
        <f>VLOOKUP(B18&amp;"_"&amp;D18,tblClass_Child!K:K,1,FALSE)</f>
        <v>EMC2_DVn111</v>
      </c>
      <c r="S18" s="43" t="str">
        <f t="shared" si="2"/>
        <v>EMC2_CHARGE_DVn111</v>
      </c>
      <c r="T18" s="43" t="str">
        <f>IF(ISERROR(VLOOKUP(S18,qryClassChildStatesCheck!A:A,1,FALSE)),"##ERR##","")</f>
        <v/>
      </c>
    </row>
    <row r="19" spans="1:20" ht="30">
      <c r="A19" s="43" t="s">
        <v>20</v>
      </c>
      <c r="B19" s="43" t="s">
        <v>112</v>
      </c>
      <c r="C19" s="43" t="s">
        <v>455</v>
      </c>
      <c r="D19" s="43" t="s">
        <v>1034</v>
      </c>
      <c r="E19" s="43" t="str">
        <f>VLOOKUP(D19,tblInstance!X:Z,3,FALSE)</f>
        <v>POS_PW</v>
      </c>
      <c r="F19" s="43" t="str">
        <f>VLOOKUP(D19,tblInstance!X:Y,2,FALSE)</f>
        <v>POS4</v>
      </c>
      <c r="G19" s="315" t="s">
        <v>2397</v>
      </c>
      <c r="H19" s="43" t="str">
        <f t="shared" si="0"/>
        <v>EMC2_CHARGE_DVn113</v>
      </c>
      <c r="M19" s="120" t="str">
        <f t="shared" si="3"/>
        <v>L "dbCONST".BLK.POS4.CMD.CLOSE;
    T #POS_PW_CMD;</v>
      </c>
      <c r="N19" s="43" t="s">
        <v>2429</v>
      </c>
      <c r="O19" s="120" t="s">
        <v>2445</v>
      </c>
      <c r="Q19" s="43" t="str">
        <f>VLOOKUP(B19&amp;"_"&amp;C19,tblClass_State!J:J,1,FALSE)</f>
        <v>EMC2_CHARGE</v>
      </c>
      <c r="R19" s="43" t="str">
        <f>VLOOKUP(B19&amp;"_"&amp;D19,tblClass_Child!K:K,1,FALSE)</f>
        <v>EMC2_DVn113</v>
      </c>
      <c r="S19" s="43" t="str">
        <f t="shared" si="2"/>
        <v>EMC2_CHARGE_DVn113</v>
      </c>
      <c r="T19" s="43" t="str">
        <f>IF(ISERROR(VLOOKUP(S19,qryClassChildStatesCheck!A:A,1,FALSE)),"##ERR##","")</f>
        <v/>
      </c>
    </row>
    <row r="20" spans="1:20" ht="30">
      <c r="A20" s="43" t="s">
        <v>20</v>
      </c>
      <c r="B20" s="43" t="s">
        <v>112</v>
      </c>
      <c r="C20" s="43" t="s">
        <v>455</v>
      </c>
      <c r="D20" s="43" t="s">
        <v>1035</v>
      </c>
      <c r="E20" s="43" t="str">
        <f>VLOOKUP(D20,tblInstance!X:Z,3,FALSE)</f>
        <v>POS_PSPW</v>
      </c>
      <c r="F20" s="43" t="str">
        <f>VLOOKUP(D20,tblInstance!X:Y,2,FALSE)</f>
        <v>POS2</v>
      </c>
      <c r="G20" s="315" t="s">
        <v>2397</v>
      </c>
      <c r="H20" s="43" t="str">
        <f t="shared" si="0"/>
        <v>EMC2_CHARGE_DVn115</v>
      </c>
      <c r="M20" s="120" t="str">
        <f t="shared" si="3"/>
        <v>L "dbCONST".BLK.POS2.CMD.CLOSE;
    T #POS_PSPW_CMD;</v>
      </c>
      <c r="N20" s="43" t="s">
        <v>2429</v>
      </c>
      <c r="O20" s="120" t="s">
        <v>2445</v>
      </c>
      <c r="Q20" s="43" t="str">
        <f>VLOOKUP(B20&amp;"_"&amp;C20,tblClass_State!J:J,1,FALSE)</f>
        <v>EMC2_CHARGE</v>
      </c>
      <c r="R20" s="43" t="str">
        <f>VLOOKUP(B20&amp;"_"&amp;D20,tblClass_Child!K:K,1,FALSE)</f>
        <v>EMC2_DVn115</v>
      </c>
      <c r="S20" s="43" t="str">
        <f t="shared" si="2"/>
        <v>EMC2_CHARGE_DVn115</v>
      </c>
      <c r="T20" s="43" t="str">
        <f>IF(ISERROR(VLOOKUP(S20,qryClassChildStatesCheck!A:A,1,FALSE)),"##ERR##","")</f>
        <v/>
      </c>
    </row>
    <row r="21" spans="1:20" ht="105">
      <c r="A21" s="43" t="s">
        <v>20</v>
      </c>
      <c r="B21" s="43" t="s">
        <v>112</v>
      </c>
      <c r="C21" s="43" t="s">
        <v>455</v>
      </c>
      <c r="D21" s="43" t="s">
        <v>1037</v>
      </c>
      <c r="E21" s="43" t="str">
        <f>VLOOKUP(D21,tblInstance!X:Z,3,FALSE)</f>
        <v>ZSC_FPWFI</v>
      </c>
      <c r="F21" s="43" t="str">
        <f>VLOOKUP(D21,tblInstance!X:Y,2,FALSE)</f>
        <v>ZSC2</v>
      </c>
      <c r="G21" s="315" t="s">
        <v>2397</v>
      </c>
      <c r="H21" s="43" t="str">
        <f t="shared" si="0"/>
        <v>EMC2_CHARGE_ZSCn103</v>
      </c>
      <c r="I21" s="43" t="s">
        <v>1609</v>
      </c>
      <c r="J21" s="43" t="s">
        <v>1175</v>
      </c>
      <c r="K21" s="43" t="s">
        <v>2292</v>
      </c>
      <c r="L21" s="43" t="s">
        <v>1351</v>
      </c>
      <c r="M21" s="316" t="str">
        <f>"A(;
    L #"&amp;$J21&amp;";
    L "&amp;""""&amp;"dbCONST"&amp;""""&amp;".SEL."&amp;$K21&amp;"."&amp;$L21&amp;";
    ==I;
    ); 
    L "&amp;""""&amp;"dbCONST"&amp;""""&amp;".BLK."&amp;$F21&amp;".CMD."&amp;N21&amp;";
    T #"&amp;$E21&amp;"_CMD;"</f>
        <v>A(;
    L #MEDIUM;
    L "dbCONST".SEL.LIQUID.WFI;
    ==I;
    ); 
    L "dbCONST".BLK.ZSC2.CMD.IN;
    T #ZSC_FPWFI_CMD;</v>
      </c>
      <c r="N21" s="43" t="s">
        <v>361</v>
      </c>
      <c r="O21" s="316" t="str">
        <f>"A(;
    L #"&amp;$J21&amp;";
    L "&amp;""""&amp;"dbCONST"&amp;""""&amp;".SEL."&amp;$K21&amp;"."&amp;$L21&amp;";
    &lt;&gt;I;
    ); 
    L "&amp;""""&amp;"dbCONST"&amp;""""&amp;".BLK."&amp;$F21&amp;".CMD."&amp;P21&amp;";
    T #"&amp;$E21&amp;"_CMD;"</f>
        <v>A(;
    L #MEDIUM;
    L "dbCONST".SEL.LIQUID.WFI;
    &lt;&gt;I;
    ); 
    L "dbCONST".BLK.ZSC2.CMD.OUT;
    T #ZSC_FPWFI_CMD;</v>
      </c>
      <c r="P21" s="43" t="s">
        <v>362</v>
      </c>
      <c r="Q21" s="43" t="str">
        <f>VLOOKUP(B21&amp;"_"&amp;C21,tblClass_State!J:J,1,FALSE)</f>
        <v>EMC2_CHARGE</v>
      </c>
      <c r="R21" s="43" t="str">
        <f>VLOOKUP(B21&amp;"_"&amp;D21,tblClass_Child!K:K,1,FALSE)</f>
        <v>EMC2_ZSCn103</v>
      </c>
      <c r="S21" s="43" t="str">
        <f t="shared" si="2"/>
        <v>EMC2_CHARGE_ZSCn103</v>
      </c>
      <c r="T21" s="43" t="str">
        <f>IF(ISERROR(VLOOKUP(S21,qryClassChildStatesCheck!A:A,1,FALSE)),"##ERR##","")</f>
        <v/>
      </c>
    </row>
    <row r="22" spans="1:20" ht="105">
      <c r="A22" s="43" t="s">
        <v>20</v>
      </c>
      <c r="B22" s="43" t="s">
        <v>112</v>
      </c>
      <c r="C22" s="43" t="s">
        <v>455</v>
      </c>
      <c r="D22" s="43" t="s">
        <v>1039</v>
      </c>
      <c r="E22" s="43" t="str">
        <f>VLOOKUP(D22,tblInstance!X:Z,3,FALSE)</f>
        <v>ZSC_FPPW</v>
      </c>
      <c r="F22" s="43" t="str">
        <f>VLOOKUP(D22,tblInstance!X:Y,2,FALSE)</f>
        <v>ZSC2</v>
      </c>
      <c r="G22" s="315" t="s">
        <v>2397</v>
      </c>
      <c r="H22" s="43" t="str">
        <f t="shared" si="0"/>
        <v>EMC2_CHARGE_ZSCn105</v>
      </c>
      <c r="I22" s="43" t="s">
        <v>1608</v>
      </c>
      <c r="J22" s="43" t="s">
        <v>1175</v>
      </c>
      <c r="K22" s="43" t="s">
        <v>2292</v>
      </c>
      <c r="L22" s="43" t="s">
        <v>1352</v>
      </c>
      <c r="M22" s="316" t="str">
        <f>"A(;
    L #"&amp;$J22&amp;";
    L "&amp;""""&amp;"dbCONST"&amp;""""&amp;".SEL."&amp;$K22&amp;"."&amp;$L22&amp;";
    ==I;
    ); 
    L "&amp;""""&amp;"dbCONST"&amp;""""&amp;".BLK."&amp;$F22&amp;".CMD."&amp;N22&amp;";
    T #"&amp;$E22&amp;"_CMD;"</f>
        <v>A(;
    L #MEDIUM;
    L "dbCONST".SEL.LIQUID.PW;
    ==I;
    ); 
    L "dbCONST".BLK.ZSC2.CMD.IN;
    T #ZSC_FPPW_CMD;</v>
      </c>
      <c r="N22" s="43" t="s">
        <v>361</v>
      </c>
      <c r="O22" s="316" t="str">
        <f>"A(;
    L #"&amp;$J22&amp;";
    L "&amp;""""&amp;"dbCONST"&amp;""""&amp;".SEL."&amp;$K22&amp;"."&amp;$L22&amp;";
    &lt;&gt;I;
    ); 
    L "&amp;""""&amp;"dbCONST"&amp;""""&amp;".BLK."&amp;$F22&amp;".CMD."&amp;P22&amp;";
    T #"&amp;$E22&amp;"_CMD;"</f>
        <v>A(;
    L #MEDIUM;
    L "dbCONST".SEL.LIQUID.PW;
    &lt;&gt;I;
    ); 
    L "dbCONST".BLK.ZSC2.CMD.OUT;
    T #ZSC_FPPW_CMD;</v>
      </c>
      <c r="P22" s="43" t="s">
        <v>362</v>
      </c>
      <c r="Q22" s="43" t="str">
        <f>VLOOKUP(B22&amp;"_"&amp;C22,tblClass_State!J:J,1,FALSE)</f>
        <v>EMC2_CHARGE</v>
      </c>
      <c r="R22" s="43" t="str">
        <f>VLOOKUP(B22&amp;"_"&amp;D22,tblClass_Child!K:K,1,FALSE)</f>
        <v>EMC2_ZSCn105</v>
      </c>
      <c r="S22" s="43" t="str">
        <f t="shared" si="2"/>
        <v>EMC2_CHARGE_ZSCn105</v>
      </c>
      <c r="T22" s="43" t="str">
        <f>IF(ISERROR(VLOOKUP(S22,qryClassChildStatesCheck!A:A,1,FALSE)),"##ERR##","")</f>
        <v/>
      </c>
    </row>
    <row r="23" spans="1:20" ht="30">
      <c r="A23" s="43" t="s">
        <v>20</v>
      </c>
      <c r="B23" s="43" t="s">
        <v>112</v>
      </c>
      <c r="C23" s="43" t="s">
        <v>455</v>
      </c>
      <c r="D23" s="43" t="s">
        <v>1041</v>
      </c>
      <c r="E23" s="43" t="str">
        <f>VLOOKUP(D23,tblInstance!X:Z,3,FALSE)</f>
        <v>ZSC_FPINLET</v>
      </c>
      <c r="F23" s="43" t="str">
        <f>VLOOKUP(D23,tblInstance!X:Y,2,FALSE)</f>
        <v>ZSC2</v>
      </c>
      <c r="G23" s="315" t="s">
        <v>2397</v>
      </c>
      <c r="H23" s="43" t="str">
        <f t="shared" si="0"/>
        <v>EMC2_CHARGE_ZSCn107</v>
      </c>
      <c r="M23" s="120" t="str">
        <f>"L "&amp;""""&amp;"dbCONST"&amp;""""&amp;".BLK."&amp;$F23&amp;".CMD."&amp;N23&amp;";
    T #"&amp;$E23&amp;"_CMD;"</f>
        <v>L "dbCONST".BLK.ZSC2.CMD.IN;
    T #ZSC_FPINLET_CMD;</v>
      </c>
      <c r="N23" s="43" t="s">
        <v>361</v>
      </c>
      <c r="O23" s="120" t="s">
        <v>2445</v>
      </c>
      <c r="Q23" s="43" t="str">
        <f>VLOOKUP(B23&amp;"_"&amp;C23,tblClass_State!J:J,1,FALSE)</f>
        <v>EMC2_CHARGE</v>
      </c>
      <c r="R23" s="43" t="str">
        <f>VLOOKUP(B23&amp;"_"&amp;D23,tblClass_Child!K:K,1,FALSE)</f>
        <v>EMC2_ZSCn107</v>
      </c>
      <c r="S23" s="43" t="str">
        <f t="shared" si="2"/>
        <v>EMC2_CHARGE_ZSCn107</v>
      </c>
      <c r="T23" s="43" t="str">
        <f>IF(ISERROR(VLOOKUP(S23,qryClassChildStatesCheck!A:A,1,FALSE)),"##ERR##","")</f>
        <v/>
      </c>
    </row>
    <row r="24" spans="1:20" ht="30">
      <c r="A24" s="43" t="s">
        <v>20</v>
      </c>
      <c r="B24" s="43" t="s">
        <v>112</v>
      </c>
      <c r="C24" s="43" t="s">
        <v>454</v>
      </c>
      <c r="D24" s="43" t="s">
        <v>1031</v>
      </c>
      <c r="E24" s="43" t="str">
        <f>VLOOKUP(D24,tblInstance!X:Z,3,FALSE)</f>
        <v>POS_PSWFI</v>
      </c>
      <c r="F24" s="43" t="str">
        <f>VLOOKUP(D24,tblInstance!X:Y,2,FALSE)</f>
        <v>POS2</v>
      </c>
      <c r="G24" s="315" t="s">
        <v>2397</v>
      </c>
      <c r="H24" s="43" t="str">
        <f t="shared" si="0"/>
        <v>EMC2_FLUSH_DVn109</v>
      </c>
      <c r="M24" s="120" t="str">
        <f>"L "&amp;""""&amp;"dbCONST"&amp;""""&amp;".BLK."&amp;$F24&amp;".CMD."&amp;N24&amp;";
    T #"&amp;$E24&amp;"_CMD;"</f>
        <v>L "dbCONST".BLK.POS2.CMD.CLOSE;
    T #POS_PSWFI_CMD;</v>
      </c>
      <c r="N24" s="43" t="s">
        <v>2429</v>
      </c>
      <c r="O24" s="120" t="s">
        <v>2445</v>
      </c>
      <c r="Q24" s="43" t="str">
        <f>VLOOKUP(B24&amp;"_"&amp;C24,tblClass_State!J:J,1,FALSE)</f>
        <v>EMC2_FLUSH</v>
      </c>
      <c r="R24" s="43" t="str">
        <f>VLOOKUP(B24&amp;"_"&amp;D24,tblClass_Child!K:K,1,FALSE)</f>
        <v>EMC2_DVn109</v>
      </c>
      <c r="S24" s="43" t="str">
        <f t="shared" si="2"/>
        <v>EMC2_FLUSH_DVn109</v>
      </c>
      <c r="T24" s="43" t="str">
        <f>IF(ISERROR(VLOOKUP(S24,qryClassChildStatesCheck!A:A,1,FALSE)),"##ERR##","")</f>
        <v/>
      </c>
    </row>
    <row r="25" spans="1:20" ht="30">
      <c r="A25" s="43" t="s">
        <v>20</v>
      </c>
      <c r="B25" s="43" t="s">
        <v>112</v>
      </c>
      <c r="C25" s="43" t="s">
        <v>454</v>
      </c>
      <c r="D25" s="43" t="s">
        <v>1033</v>
      </c>
      <c r="E25" s="43" t="str">
        <f>VLOOKUP(D25,tblInstance!X:Z,3,FALSE)</f>
        <v>POS_WFI</v>
      </c>
      <c r="F25" s="43" t="str">
        <f>VLOOKUP(D25,tblInstance!X:Y,2,FALSE)</f>
        <v>POS4</v>
      </c>
      <c r="G25" s="315" t="s">
        <v>2397</v>
      </c>
      <c r="H25" s="43" t="str">
        <f t="shared" si="0"/>
        <v>EMC2_FLUSH_DVn111</v>
      </c>
      <c r="M25" s="120" t="str">
        <f>"L "&amp;""""&amp;"dbCONST"&amp;""""&amp;".BLK."&amp;$F25&amp;".CMD."&amp;N25&amp;";
    T #"&amp;$E25&amp;"_CMD;"</f>
        <v>L "dbCONST".BLK.POS4.CMD.CLOSE;
    T #POS_WFI_CMD;</v>
      </c>
      <c r="N25" s="43" t="s">
        <v>2429</v>
      </c>
      <c r="O25" s="120" t="s">
        <v>2445</v>
      </c>
      <c r="Q25" s="43" t="str">
        <f>VLOOKUP(B25&amp;"_"&amp;C25,tblClass_State!J:J,1,FALSE)</f>
        <v>EMC2_FLUSH</v>
      </c>
      <c r="R25" s="43" t="str">
        <f>VLOOKUP(B25&amp;"_"&amp;D25,tblClass_Child!K:K,1,FALSE)</f>
        <v>EMC2_DVn111</v>
      </c>
      <c r="S25" s="43" t="str">
        <f t="shared" si="2"/>
        <v>EMC2_FLUSH_DVn111</v>
      </c>
      <c r="T25" s="43" t="str">
        <f>IF(ISERROR(VLOOKUP(S25,qryClassChildStatesCheck!A:A,1,FALSE)),"##ERR##","")</f>
        <v/>
      </c>
    </row>
    <row r="26" spans="1:20" ht="30">
      <c r="A26" s="43" t="s">
        <v>20</v>
      </c>
      <c r="B26" s="43" t="s">
        <v>112</v>
      </c>
      <c r="C26" s="43" t="s">
        <v>454</v>
      </c>
      <c r="D26" s="43" t="s">
        <v>1034</v>
      </c>
      <c r="E26" s="43" t="str">
        <f>VLOOKUP(D26,tblInstance!X:Z,3,FALSE)</f>
        <v>POS_PW</v>
      </c>
      <c r="F26" s="43" t="str">
        <f>VLOOKUP(D26,tblInstance!X:Y,2,FALSE)</f>
        <v>POS4</v>
      </c>
      <c r="G26" s="315" t="s">
        <v>2397</v>
      </c>
      <c r="H26" s="43" t="str">
        <f t="shared" si="0"/>
        <v>EMC2_FLUSH_DVn113</v>
      </c>
      <c r="M26" s="120" t="str">
        <f>"L "&amp;""""&amp;"dbCONST"&amp;""""&amp;".BLK."&amp;$F26&amp;".CMD."&amp;N26&amp;";
    T #"&amp;$E26&amp;"_CMD;"</f>
        <v>L "dbCONST".BLK.POS4.CMD.CLOSE;
    T #POS_PW_CMD;</v>
      </c>
      <c r="N26" s="43" t="s">
        <v>2429</v>
      </c>
      <c r="O26" s="120" t="s">
        <v>2445</v>
      </c>
      <c r="Q26" s="43" t="str">
        <f>VLOOKUP(B26&amp;"_"&amp;C26,tblClass_State!J:J,1,FALSE)</f>
        <v>EMC2_FLUSH</v>
      </c>
      <c r="R26" s="43" t="str">
        <f>VLOOKUP(B26&amp;"_"&amp;D26,tblClass_Child!K:K,1,FALSE)</f>
        <v>EMC2_DVn113</v>
      </c>
      <c r="S26" s="43" t="str">
        <f t="shared" si="2"/>
        <v>EMC2_FLUSH_DVn113</v>
      </c>
      <c r="T26" s="43" t="str">
        <f>IF(ISERROR(VLOOKUP(S26,qryClassChildStatesCheck!A:A,1,FALSE)),"##ERR##","")</f>
        <v/>
      </c>
    </row>
    <row r="27" spans="1:20" ht="30">
      <c r="A27" s="43" t="s">
        <v>20</v>
      </c>
      <c r="B27" s="43" t="s">
        <v>112</v>
      </c>
      <c r="C27" s="43" t="s">
        <v>454</v>
      </c>
      <c r="D27" s="43" t="s">
        <v>1035</v>
      </c>
      <c r="E27" s="43" t="str">
        <f>VLOOKUP(D27,tblInstance!X:Z,3,FALSE)</f>
        <v>POS_PSPW</v>
      </c>
      <c r="F27" s="43" t="str">
        <f>VLOOKUP(D27,tblInstance!X:Y,2,FALSE)</f>
        <v>POS2</v>
      </c>
      <c r="G27" s="315" t="s">
        <v>2397</v>
      </c>
      <c r="H27" s="43" t="str">
        <f t="shared" si="0"/>
        <v>EMC2_FLUSH_DVn115</v>
      </c>
      <c r="M27" s="120" t="str">
        <f>"L "&amp;""""&amp;"dbCONST"&amp;""""&amp;".BLK."&amp;$F27&amp;".CMD."&amp;N27&amp;";
    T #"&amp;$E27&amp;"_CMD;"</f>
        <v>L "dbCONST".BLK.POS2.CMD.CLOSE;
    T #POS_PSPW_CMD;</v>
      </c>
      <c r="N27" s="43" t="s">
        <v>2429</v>
      </c>
      <c r="O27" s="120" t="s">
        <v>2445</v>
      </c>
      <c r="Q27" s="43" t="str">
        <f>VLOOKUP(B27&amp;"_"&amp;C27,tblClass_State!J:J,1,FALSE)</f>
        <v>EMC2_FLUSH</v>
      </c>
      <c r="R27" s="43" t="str">
        <f>VLOOKUP(B27&amp;"_"&amp;D27,tblClass_Child!K:K,1,FALSE)</f>
        <v>EMC2_DVn115</v>
      </c>
      <c r="S27" s="43" t="str">
        <f t="shared" si="2"/>
        <v>EMC2_FLUSH_DVn115</v>
      </c>
      <c r="T27" s="43" t="str">
        <f>IF(ISERROR(VLOOKUP(S27,qryClassChildStatesCheck!A:A,1,FALSE)),"##ERR##","")</f>
        <v/>
      </c>
    </row>
    <row r="28" spans="1:20" ht="210">
      <c r="A28" s="43" t="s">
        <v>20</v>
      </c>
      <c r="B28" s="43" t="s">
        <v>112</v>
      </c>
      <c r="C28" s="43" t="s">
        <v>454</v>
      </c>
      <c r="D28" s="43" t="s">
        <v>1037</v>
      </c>
      <c r="E28" s="43" t="str">
        <f>VLOOKUP(D28,tblInstance!X:Z,3,FALSE)</f>
        <v>ZSC_FPWFI</v>
      </c>
      <c r="F28" s="43" t="str">
        <f>VLOOKUP(D28,tblInstance!X:Y,2,FALSE)</f>
        <v>ZSC2</v>
      </c>
      <c r="G28" s="315" t="s">
        <v>2397</v>
      </c>
      <c r="H28" s="43" t="str">
        <f t="shared" si="0"/>
        <v>EMC2_FLUSH_ZSCn103</v>
      </c>
      <c r="I28" s="120" t="s">
        <v>2439</v>
      </c>
      <c r="J28" s="43" t="s">
        <v>1175</v>
      </c>
      <c r="K28" s="43" t="s">
        <v>2292</v>
      </c>
      <c r="L28" s="43" t="s">
        <v>2437</v>
      </c>
      <c r="M28" s="316" t="str">
        <f>"A(;
    O(;
    L #MEDIUM;
    L "&amp;""""&amp;"dbCONST"&amp;""""&amp;".SEL.LIQUID.WFI;
    ==I;
    );
    O(;
    L #MEDIUM;
    L "&amp;""""&amp;"dbCONST"&amp;""""&amp;".SEL.LIQUID.PSWFI;
    ==I;
    );
    );
    L "&amp;""""&amp;"dbCONST"&amp;""""&amp;".BLK."&amp;$F28&amp;".CMD."&amp;N28&amp;";
    T #"&amp;$E28&amp;"_CMD;"</f>
        <v>A(;
    O(;
    L #MEDIUM;
    L "dbCONST".SEL.LIQUID.WFI;
    ==I;
    );
    O(;
    L #MEDIUM;
    L "dbCONST".SEL.LIQUID.PSWFI;
    ==I;
    );
    );
    L "dbCONST".BLK.ZSC2.CMD.IN;
    T #ZSC_FPWFI_CMD;</v>
      </c>
      <c r="N28" s="43" t="s">
        <v>361</v>
      </c>
      <c r="O28" s="316" t="str">
        <f>"A(;
    AN(;
    L #MEDIUM;
    L "&amp;""""&amp;"dbCONST"&amp;""""&amp;".SEL.LIQUID.WFI;
    ==I;
    );
    AN(;
    L #MEDIUM;
    L "&amp;""""&amp;"dbCONST"&amp;""""&amp;".SEL.LIQUID.PSWFI;
    ==I;
    );
    );
    L "&amp;""""&amp;"dbCONST"&amp;""""&amp;".BLK."&amp;$F28&amp;".CMD."&amp;P28&amp;";
    T #"&amp;$E28&amp;"_CMD;"</f>
        <v>A(;
    AN(;
    L #MEDIUM;
    L "dbCONST".SEL.LIQUID.WFI;
    ==I;
    );
    AN(;
    L #MEDIUM;
    L "dbCONST".SEL.LIQUID.PSWFI;
    ==I;
    );
    );
    L "dbCONST".BLK.ZSC2.CMD.OUT;
    T #ZSC_FPWFI_CMD;</v>
      </c>
      <c r="P28" s="43" t="s">
        <v>362</v>
      </c>
      <c r="Q28" s="43" t="str">
        <f>VLOOKUP(B28&amp;"_"&amp;C28,tblClass_State!J:J,1,FALSE)</f>
        <v>EMC2_FLUSH</v>
      </c>
      <c r="R28" s="43" t="str">
        <f>VLOOKUP(B28&amp;"_"&amp;D28,tblClass_Child!K:K,1,FALSE)</f>
        <v>EMC2_ZSCn103</v>
      </c>
      <c r="S28" s="43" t="str">
        <f t="shared" si="2"/>
        <v>EMC2_FLUSH_ZSCn103</v>
      </c>
      <c r="T28" s="43" t="str">
        <f>IF(ISERROR(VLOOKUP(S28,qryClassChildStatesCheck!A:A,1,FALSE)),"##ERR##","")</f>
        <v/>
      </c>
    </row>
    <row r="29" spans="1:20" ht="210">
      <c r="A29" s="43" t="s">
        <v>20</v>
      </c>
      <c r="B29" s="43" t="s">
        <v>112</v>
      </c>
      <c r="C29" s="43" t="s">
        <v>454</v>
      </c>
      <c r="D29" s="43" t="s">
        <v>1039</v>
      </c>
      <c r="E29" s="43" t="str">
        <f>VLOOKUP(D29,tblInstance!X:Z,3,FALSE)</f>
        <v>ZSC_FPPW</v>
      </c>
      <c r="F29" s="43" t="str">
        <f>VLOOKUP(D29,tblInstance!X:Y,2,FALSE)</f>
        <v>ZSC2</v>
      </c>
      <c r="G29" s="315" t="s">
        <v>2397</v>
      </c>
      <c r="H29" s="43" t="str">
        <f t="shared" si="0"/>
        <v>EMC2_FLUSH_ZSCn105</v>
      </c>
      <c r="I29" s="120" t="s">
        <v>2440</v>
      </c>
      <c r="J29" s="43" t="s">
        <v>1175</v>
      </c>
      <c r="K29" s="43" t="s">
        <v>2292</v>
      </c>
      <c r="L29" s="43" t="s">
        <v>2436</v>
      </c>
      <c r="M29" s="316" t="str">
        <f>"A(;
    O(;
    L #MEDIUM;
    L "&amp;""""&amp;"dbCONST"&amp;""""&amp;".SEL.LIQUID.PW;
    ==I;
    );
    O(;
    L #MEDIUM;
    L "&amp;""""&amp;"dbCONST"&amp;""""&amp;".SEL.LIQUID.PSPW;
    ==I;
    );
    );
    L "&amp;""""&amp;"dbCONST"&amp;""""&amp;".BLK."&amp;$F29&amp;".CMD."&amp;N29&amp;";
    T #"&amp;$E29&amp;"_CMD;"</f>
        <v>A(;
    O(;
    L #MEDIUM;
    L "dbCONST".SEL.LIQUID.PW;
    ==I;
    );
    O(;
    L #MEDIUM;
    L "dbCONST".SEL.LIQUID.PSPW;
    ==I;
    );
    );
    L "dbCONST".BLK.ZSC2.CMD.IN;
    T #ZSC_FPPW_CMD;</v>
      </c>
      <c r="N29" s="43" t="s">
        <v>361</v>
      </c>
      <c r="O29" s="316" t="str">
        <f>"A(;
    AN(;
    L #MEDIUM;
    L "&amp;""""&amp;"dbCONST"&amp;""""&amp;".SEL.LIQUID.PW;
    ==I;
    );
    AN(;
    L #MEDIUM;
    L "&amp;""""&amp;"dbCONST"&amp;""""&amp;".SEL.LIQUID.PSPW;
    ==I;
    );
    );
    L "&amp;""""&amp;"dbCONST"&amp;""""&amp;".BLK."&amp;$F29&amp;".CMD."&amp;P29&amp;";
    T #"&amp;$E29&amp;"_CMD;"</f>
        <v>A(;
    AN(;
    L #MEDIUM;
    L "dbCONST".SEL.LIQUID.PW;
    ==I;
    );
    AN(;
    L #MEDIUM;
    L "dbCONST".SEL.LIQUID.PSPW;
    ==I;
    );
    );
    L "dbCONST".BLK.ZSC2.CMD.OUT;
    T #ZSC_FPPW_CMD;</v>
      </c>
      <c r="P29" s="43" t="s">
        <v>362</v>
      </c>
      <c r="Q29" s="43" t="str">
        <f>VLOOKUP(B29&amp;"_"&amp;C29,tblClass_State!J:J,1,FALSE)</f>
        <v>EMC2_FLUSH</v>
      </c>
      <c r="R29" s="43" t="str">
        <f>VLOOKUP(B29&amp;"_"&amp;D29,tblClass_Child!K:K,1,FALSE)</f>
        <v>EMC2_ZSCn105</v>
      </c>
      <c r="S29" s="43" t="str">
        <f t="shared" si="2"/>
        <v>EMC2_FLUSH_ZSCn105</v>
      </c>
      <c r="T29" s="43" t="str">
        <f>IF(ISERROR(VLOOKUP(S29,qryClassChildStatesCheck!A:A,1,FALSE)),"##ERR##","")</f>
        <v/>
      </c>
    </row>
    <row r="30" spans="1:20" ht="30">
      <c r="A30" s="43" t="s">
        <v>20</v>
      </c>
      <c r="B30" s="43" t="s">
        <v>112</v>
      </c>
      <c r="C30" s="43" t="s">
        <v>454</v>
      </c>
      <c r="D30" s="43" t="s">
        <v>1041</v>
      </c>
      <c r="E30" s="43" t="str">
        <f>VLOOKUP(D30,tblInstance!X:Z,3,FALSE)</f>
        <v>ZSC_FPINLET</v>
      </c>
      <c r="F30" s="43" t="str">
        <f>VLOOKUP(D30,tblInstance!X:Y,2,FALSE)</f>
        <v>ZSC2</v>
      </c>
      <c r="G30" s="315" t="s">
        <v>2397</v>
      </c>
      <c r="H30" s="43" t="str">
        <f t="shared" si="0"/>
        <v>EMC2_FLUSH_ZSCn107</v>
      </c>
      <c r="M30" s="120" t="str">
        <f t="shared" ref="M30:M41" si="4">"L "&amp;""""&amp;"dbCONST"&amp;""""&amp;".BLK."&amp;$F30&amp;".CMD."&amp;N30&amp;";
    T #"&amp;$E30&amp;"_CMD;"</f>
        <v>L "dbCONST".BLK.ZSC2.CMD.IN;
    T #ZSC_FPINLET_CMD;</v>
      </c>
      <c r="N30" s="43" t="s">
        <v>361</v>
      </c>
      <c r="O30" s="120" t="s">
        <v>2445</v>
      </c>
      <c r="Q30" s="43" t="str">
        <f>VLOOKUP(B30&amp;"_"&amp;C30,tblClass_State!J:J,1,FALSE)</f>
        <v>EMC2_FLUSH</v>
      </c>
      <c r="R30" s="43" t="str">
        <f>VLOOKUP(B30&amp;"_"&amp;D30,tblClass_Child!K:K,1,FALSE)</f>
        <v>EMC2_ZSCn107</v>
      </c>
      <c r="S30" s="43" t="str">
        <f t="shared" si="2"/>
        <v>EMC2_FLUSH_ZSCn107</v>
      </c>
      <c r="T30" s="43" t="str">
        <f>IF(ISERROR(VLOOKUP(S30,qryClassChildStatesCheck!A:A,1,FALSE)),"##ERR##","")</f>
        <v/>
      </c>
    </row>
    <row r="31" spans="1:20" ht="30">
      <c r="A31" s="43" t="s">
        <v>20</v>
      </c>
      <c r="B31" s="43" t="s">
        <v>112</v>
      </c>
      <c r="C31" s="43" t="s">
        <v>453</v>
      </c>
      <c r="D31" s="43" t="s">
        <v>1031</v>
      </c>
      <c r="E31" s="43" t="str">
        <f>VLOOKUP(D31,tblInstance!X:Z,3,FALSE)</f>
        <v>POS_PSWFI</v>
      </c>
      <c r="F31" s="43" t="str">
        <f>VLOOKUP(D31,tblInstance!X:Y,2,FALSE)</f>
        <v>POS2</v>
      </c>
      <c r="G31" s="315" t="s">
        <v>2397</v>
      </c>
      <c r="H31" s="43" t="str">
        <f t="shared" si="0"/>
        <v>EMC2_ISOLATE_DVn109</v>
      </c>
      <c r="M31" s="120" t="str">
        <f t="shared" si="4"/>
        <v>L "dbCONST".BLK.POS2.CMD.CLOSE;
    T #POS_PSWFI_CMD;</v>
      </c>
      <c r="N31" s="43" t="s">
        <v>2429</v>
      </c>
      <c r="O31" s="120" t="s">
        <v>2445</v>
      </c>
      <c r="Q31" s="43" t="str">
        <f>VLOOKUP(B31&amp;"_"&amp;C31,tblClass_State!J:J,1,FALSE)</f>
        <v>EMC2_ISOLATE</v>
      </c>
      <c r="R31" s="43" t="str">
        <f>VLOOKUP(B31&amp;"_"&amp;D31,tblClass_Child!K:K,1,FALSE)</f>
        <v>EMC2_DVn109</v>
      </c>
      <c r="S31" s="43" t="str">
        <f t="shared" si="2"/>
        <v>EMC2_ISOLATE_DVn109</v>
      </c>
      <c r="T31" s="43" t="str">
        <f>IF(ISERROR(VLOOKUP(S31,qryClassChildStatesCheck!A:A,1,FALSE)),"##ERR##","")</f>
        <v/>
      </c>
    </row>
    <row r="32" spans="1:20" ht="30">
      <c r="A32" s="43" t="s">
        <v>20</v>
      </c>
      <c r="B32" s="43" t="s">
        <v>112</v>
      </c>
      <c r="C32" s="43" t="s">
        <v>453</v>
      </c>
      <c r="D32" s="43" t="s">
        <v>1033</v>
      </c>
      <c r="E32" s="43" t="str">
        <f>VLOOKUP(D32,tblInstance!X:Z,3,FALSE)</f>
        <v>POS_WFI</v>
      </c>
      <c r="F32" s="43" t="str">
        <f>VLOOKUP(D32,tblInstance!X:Y,2,FALSE)</f>
        <v>POS4</v>
      </c>
      <c r="G32" s="315" t="s">
        <v>2397</v>
      </c>
      <c r="H32" s="43" t="str">
        <f t="shared" si="0"/>
        <v>EMC2_ISOLATE_DVn111</v>
      </c>
      <c r="M32" s="120" t="str">
        <f t="shared" si="4"/>
        <v>L "dbCONST".BLK.POS4.CMD.CLOSE;
    T #POS_WFI_CMD;</v>
      </c>
      <c r="N32" s="43" t="s">
        <v>2429</v>
      </c>
      <c r="O32" s="120" t="s">
        <v>2445</v>
      </c>
      <c r="Q32" s="43" t="str">
        <f>VLOOKUP(B32&amp;"_"&amp;C32,tblClass_State!J:J,1,FALSE)</f>
        <v>EMC2_ISOLATE</v>
      </c>
      <c r="R32" s="43" t="str">
        <f>VLOOKUP(B32&amp;"_"&amp;D32,tblClass_Child!K:K,1,FALSE)</f>
        <v>EMC2_DVn111</v>
      </c>
      <c r="S32" s="43" t="str">
        <f t="shared" si="2"/>
        <v>EMC2_ISOLATE_DVn111</v>
      </c>
      <c r="T32" s="43" t="str">
        <f>IF(ISERROR(VLOOKUP(S32,qryClassChildStatesCheck!A:A,1,FALSE)),"##ERR##","")</f>
        <v/>
      </c>
    </row>
    <row r="33" spans="1:20" ht="30">
      <c r="A33" s="43" t="s">
        <v>20</v>
      </c>
      <c r="B33" s="43" t="s">
        <v>112</v>
      </c>
      <c r="C33" s="43" t="s">
        <v>453</v>
      </c>
      <c r="D33" s="43" t="s">
        <v>1034</v>
      </c>
      <c r="E33" s="43" t="str">
        <f>VLOOKUP(D33,tblInstance!X:Z,3,FALSE)</f>
        <v>POS_PW</v>
      </c>
      <c r="F33" s="43" t="str">
        <f>VLOOKUP(D33,tblInstance!X:Y,2,FALSE)</f>
        <v>POS4</v>
      </c>
      <c r="G33" s="315" t="s">
        <v>2397</v>
      </c>
      <c r="H33" s="43" t="str">
        <f t="shared" si="0"/>
        <v>EMC2_ISOLATE_DVn113</v>
      </c>
      <c r="M33" s="120" t="str">
        <f t="shared" si="4"/>
        <v>L "dbCONST".BLK.POS4.CMD.CLOSE;
    T #POS_PW_CMD;</v>
      </c>
      <c r="N33" s="43" t="s">
        <v>2429</v>
      </c>
      <c r="O33" s="120" t="s">
        <v>2445</v>
      </c>
      <c r="Q33" s="43" t="str">
        <f>VLOOKUP(B33&amp;"_"&amp;C33,tblClass_State!J:J,1,FALSE)</f>
        <v>EMC2_ISOLATE</v>
      </c>
      <c r="R33" s="43" t="str">
        <f>VLOOKUP(B33&amp;"_"&amp;D33,tblClass_Child!K:K,1,FALSE)</f>
        <v>EMC2_DVn113</v>
      </c>
      <c r="S33" s="43" t="str">
        <f t="shared" si="2"/>
        <v>EMC2_ISOLATE_DVn113</v>
      </c>
      <c r="T33" s="43" t="str">
        <f>IF(ISERROR(VLOOKUP(S33,qryClassChildStatesCheck!A:A,1,FALSE)),"##ERR##","")</f>
        <v/>
      </c>
    </row>
    <row r="34" spans="1:20" ht="30">
      <c r="A34" s="43" t="s">
        <v>20</v>
      </c>
      <c r="B34" s="43" t="s">
        <v>112</v>
      </c>
      <c r="C34" s="43" t="s">
        <v>453</v>
      </c>
      <c r="D34" s="43" t="s">
        <v>1035</v>
      </c>
      <c r="E34" s="43" t="str">
        <f>VLOOKUP(D34,tblInstance!X:Z,3,FALSE)</f>
        <v>POS_PSPW</v>
      </c>
      <c r="F34" s="43" t="str">
        <f>VLOOKUP(D34,tblInstance!X:Y,2,FALSE)</f>
        <v>POS2</v>
      </c>
      <c r="G34" s="315" t="s">
        <v>2397</v>
      </c>
      <c r="H34" s="43" t="str">
        <f t="shared" si="0"/>
        <v>EMC2_ISOLATE_DVn115</v>
      </c>
      <c r="M34" s="120" t="str">
        <f t="shared" si="4"/>
        <v>L "dbCONST".BLK.POS2.CMD.CLOSE;
    T #POS_PSPW_CMD;</v>
      </c>
      <c r="N34" s="43" t="s">
        <v>2429</v>
      </c>
      <c r="O34" s="120" t="s">
        <v>2445</v>
      </c>
      <c r="Q34" s="43" t="str">
        <f>VLOOKUP(B34&amp;"_"&amp;C34,tblClass_State!J:J,1,FALSE)</f>
        <v>EMC2_ISOLATE</v>
      </c>
      <c r="R34" s="43" t="str">
        <f>VLOOKUP(B34&amp;"_"&amp;D34,tblClass_Child!K:K,1,FALSE)</f>
        <v>EMC2_DVn115</v>
      </c>
      <c r="S34" s="43" t="str">
        <f t="shared" si="2"/>
        <v>EMC2_ISOLATE_DVn115</v>
      </c>
      <c r="T34" s="43" t="str">
        <f>IF(ISERROR(VLOOKUP(S34,qryClassChildStatesCheck!A:A,1,FALSE)),"##ERR##","")</f>
        <v/>
      </c>
    </row>
    <row r="35" spans="1:20" ht="30">
      <c r="A35" s="43" t="s">
        <v>20</v>
      </c>
      <c r="B35" s="43" t="s">
        <v>112</v>
      </c>
      <c r="C35" s="43" t="s">
        <v>453</v>
      </c>
      <c r="D35" s="43" t="s">
        <v>1037</v>
      </c>
      <c r="E35" s="43" t="str">
        <f>VLOOKUP(D35,tblInstance!X:Z,3,FALSE)</f>
        <v>ZSC_FPWFI</v>
      </c>
      <c r="F35" s="43" t="str">
        <f>VLOOKUP(D35,tblInstance!X:Y,2,FALSE)</f>
        <v>ZSC2</v>
      </c>
      <c r="G35" s="315" t="s">
        <v>2397</v>
      </c>
      <c r="H35" s="43" t="str">
        <f t="shared" si="0"/>
        <v>EMC2_ISOLATE_ZSCn103</v>
      </c>
      <c r="M35" s="120" t="str">
        <f t="shared" si="4"/>
        <v>L "dbCONST".BLK.ZSC2.CMD.OUT;
    T #ZSC_FPWFI_CMD;</v>
      </c>
      <c r="N35" s="43" t="s">
        <v>362</v>
      </c>
      <c r="O35" s="120" t="s">
        <v>2445</v>
      </c>
      <c r="Q35" s="43" t="str">
        <f>VLOOKUP(B35&amp;"_"&amp;C35,tblClass_State!J:J,1,FALSE)</f>
        <v>EMC2_ISOLATE</v>
      </c>
      <c r="R35" s="43" t="str">
        <f>VLOOKUP(B35&amp;"_"&amp;D35,tblClass_Child!K:K,1,FALSE)</f>
        <v>EMC2_ZSCn103</v>
      </c>
      <c r="S35" s="43" t="str">
        <f t="shared" si="2"/>
        <v>EMC2_ISOLATE_ZSCn103</v>
      </c>
      <c r="T35" s="43" t="str">
        <f>IF(ISERROR(VLOOKUP(S35,qryClassChildStatesCheck!A:A,1,FALSE)),"##ERR##","")</f>
        <v/>
      </c>
    </row>
    <row r="36" spans="1:20" ht="30">
      <c r="A36" s="43" t="s">
        <v>20</v>
      </c>
      <c r="B36" s="43" t="s">
        <v>112</v>
      </c>
      <c r="C36" s="43" t="s">
        <v>453</v>
      </c>
      <c r="D36" s="43" t="s">
        <v>1039</v>
      </c>
      <c r="E36" s="43" t="str">
        <f>VLOOKUP(D36,tblInstance!X:Z,3,FALSE)</f>
        <v>ZSC_FPPW</v>
      </c>
      <c r="F36" s="43" t="str">
        <f>VLOOKUP(D36,tblInstance!X:Y,2,FALSE)</f>
        <v>ZSC2</v>
      </c>
      <c r="G36" s="315" t="s">
        <v>2397</v>
      </c>
      <c r="H36" s="43" t="str">
        <f t="shared" si="0"/>
        <v>EMC2_ISOLATE_ZSCn105</v>
      </c>
      <c r="M36" s="120" t="str">
        <f t="shared" si="4"/>
        <v>L "dbCONST".BLK.ZSC2.CMD.OUT;
    T #ZSC_FPPW_CMD;</v>
      </c>
      <c r="N36" s="43" t="s">
        <v>362</v>
      </c>
      <c r="O36" s="120" t="s">
        <v>2445</v>
      </c>
      <c r="Q36" s="43" t="str">
        <f>VLOOKUP(B36&amp;"_"&amp;C36,tblClass_State!J:J,1,FALSE)</f>
        <v>EMC2_ISOLATE</v>
      </c>
      <c r="R36" s="43" t="str">
        <f>VLOOKUP(B36&amp;"_"&amp;D36,tblClass_Child!K:K,1,FALSE)</f>
        <v>EMC2_ZSCn105</v>
      </c>
      <c r="S36" s="43" t="str">
        <f t="shared" si="2"/>
        <v>EMC2_ISOLATE_ZSCn105</v>
      </c>
      <c r="T36" s="43" t="str">
        <f>IF(ISERROR(VLOOKUP(S36,qryClassChildStatesCheck!A:A,1,FALSE)),"##ERR##","")</f>
        <v/>
      </c>
    </row>
    <row r="37" spans="1:20" ht="30">
      <c r="A37" s="43" t="s">
        <v>20</v>
      </c>
      <c r="B37" s="43" t="s">
        <v>112</v>
      </c>
      <c r="C37" s="43" t="s">
        <v>453</v>
      </c>
      <c r="D37" s="43" t="s">
        <v>1041</v>
      </c>
      <c r="E37" s="43" t="str">
        <f>VLOOKUP(D37,tblInstance!X:Z,3,FALSE)</f>
        <v>ZSC_FPINLET</v>
      </c>
      <c r="F37" s="43" t="str">
        <f>VLOOKUP(D37,tblInstance!X:Y,2,FALSE)</f>
        <v>ZSC2</v>
      </c>
      <c r="G37" s="315" t="s">
        <v>2397</v>
      </c>
      <c r="H37" s="43" t="str">
        <f t="shared" si="0"/>
        <v>EMC2_ISOLATE_ZSCn107</v>
      </c>
      <c r="M37" s="120" t="str">
        <f t="shared" si="4"/>
        <v>L "dbCONST".BLK.ZSC2.CMD.OUT;
    T #ZSC_FPINLET_CMD;</v>
      </c>
      <c r="N37" s="43" t="s">
        <v>362</v>
      </c>
      <c r="O37" s="120" t="s">
        <v>2445</v>
      </c>
      <c r="Q37" s="43" t="str">
        <f>VLOOKUP(B37&amp;"_"&amp;C37,tblClass_State!J:J,1,FALSE)</f>
        <v>EMC2_ISOLATE</v>
      </c>
      <c r="R37" s="43" t="str">
        <f>VLOOKUP(B37&amp;"_"&amp;D37,tblClass_Child!K:K,1,FALSE)</f>
        <v>EMC2_ZSCn107</v>
      </c>
      <c r="S37" s="43" t="str">
        <f t="shared" si="2"/>
        <v>EMC2_ISOLATE_ZSCn107</v>
      </c>
      <c r="T37" s="43" t="str">
        <f>IF(ISERROR(VLOOKUP(S37,qryClassChildStatesCheck!A:A,1,FALSE)),"##ERR##","")</f>
        <v/>
      </c>
    </row>
    <row r="38" spans="1:20" ht="30">
      <c r="A38" s="43" t="s">
        <v>20</v>
      </c>
      <c r="B38" s="43" t="s">
        <v>112</v>
      </c>
      <c r="C38" s="43" t="s">
        <v>452</v>
      </c>
      <c r="D38" s="43" t="s">
        <v>1031</v>
      </c>
      <c r="E38" s="43" t="str">
        <f>VLOOKUP(D38,tblInstance!X:Z,3,FALSE)</f>
        <v>POS_PSWFI</v>
      </c>
      <c r="F38" s="43" t="str">
        <f>VLOOKUP(D38,tblInstance!X:Y,2,FALSE)</f>
        <v>POS2</v>
      </c>
      <c r="G38" s="315" t="s">
        <v>2397</v>
      </c>
      <c r="H38" s="43" t="str">
        <f t="shared" si="0"/>
        <v>EMC2_SETUP_DVn109</v>
      </c>
      <c r="M38" s="120" t="str">
        <f t="shared" si="4"/>
        <v>L "dbCONST".BLK.POS2.CMD.CLOSE;
    T #POS_PSWFI_CMD;</v>
      </c>
      <c r="N38" s="43" t="s">
        <v>2429</v>
      </c>
      <c r="O38" s="120" t="s">
        <v>2445</v>
      </c>
      <c r="Q38" s="43" t="str">
        <f>VLOOKUP(B38&amp;"_"&amp;C38,tblClass_State!J:J,1,FALSE)</f>
        <v>EMC2_SETUP</v>
      </c>
      <c r="R38" s="43" t="str">
        <f>VLOOKUP(B38&amp;"_"&amp;D38,tblClass_Child!K:K,1,FALSE)</f>
        <v>EMC2_DVn109</v>
      </c>
      <c r="S38" s="43" t="str">
        <f t="shared" si="2"/>
        <v>EMC2_SETUP_DVn109</v>
      </c>
      <c r="T38" s="43" t="str">
        <f>IF(ISERROR(VLOOKUP(S38,qryClassChildStatesCheck!A:A,1,FALSE)),"##ERR##","")</f>
        <v/>
      </c>
    </row>
    <row r="39" spans="1:20" ht="30">
      <c r="A39" s="43" t="s">
        <v>20</v>
      </c>
      <c r="B39" s="43" t="s">
        <v>112</v>
      </c>
      <c r="C39" s="43" t="s">
        <v>452</v>
      </c>
      <c r="D39" s="43" t="s">
        <v>1033</v>
      </c>
      <c r="E39" s="43" t="str">
        <f>VLOOKUP(D39,tblInstance!X:Z,3,FALSE)</f>
        <v>POS_WFI</v>
      </c>
      <c r="F39" s="43" t="str">
        <f>VLOOKUP(D39,tblInstance!X:Y,2,FALSE)</f>
        <v>POS4</v>
      </c>
      <c r="G39" s="315" t="s">
        <v>2397</v>
      </c>
      <c r="H39" s="43" t="str">
        <f t="shared" si="0"/>
        <v>EMC2_SETUP_DVn111</v>
      </c>
      <c r="M39" s="120" t="str">
        <f t="shared" si="4"/>
        <v>L "dbCONST".BLK.POS4.CMD.CLOSE;
    T #POS_WFI_CMD;</v>
      </c>
      <c r="N39" s="43" t="s">
        <v>2429</v>
      </c>
      <c r="O39" s="120" t="s">
        <v>2445</v>
      </c>
      <c r="Q39" s="43" t="str">
        <f>VLOOKUP(B39&amp;"_"&amp;C39,tblClass_State!J:J,1,FALSE)</f>
        <v>EMC2_SETUP</v>
      </c>
      <c r="R39" s="43" t="str">
        <f>VLOOKUP(B39&amp;"_"&amp;D39,tblClass_Child!K:K,1,FALSE)</f>
        <v>EMC2_DVn111</v>
      </c>
      <c r="S39" s="43" t="str">
        <f t="shared" si="2"/>
        <v>EMC2_SETUP_DVn111</v>
      </c>
      <c r="T39" s="43" t="str">
        <f>IF(ISERROR(VLOOKUP(S39,qryClassChildStatesCheck!A:A,1,FALSE)),"##ERR##","")</f>
        <v/>
      </c>
    </row>
    <row r="40" spans="1:20" ht="30">
      <c r="A40" s="43" t="s">
        <v>20</v>
      </c>
      <c r="B40" s="43" t="s">
        <v>112</v>
      </c>
      <c r="C40" s="43" t="s">
        <v>452</v>
      </c>
      <c r="D40" s="43" t="s">
        <v>1034</v>
      </c>
      <c r="E40" s="43" t="str">
        <f>VLOOKUP(D40,tblInstance!X:Z,3,FALSE)</f>
        <v>POS_PW</v>
      </c>
      <c r="F40" s="43" t="str">
        <f>VLOOKUP(D40,tblInstance!X:Y,2,FALSE)</f>
        <v>POS4</v>
      </c>
      <c r="G40" s="315" t="s">
        <v>2397</v>
      </c>
      <c r="H40" s="43" t="str">
        <f t="shared" si="0"/>
        <v>EMC2_SETUP_DVn113</v>
      </c>
      <c r="M40" s="120" t="str">
        <f t="shared" si="4"/>
        <v>L "dbCONST".BLK.POS4.CMD.CLOSE;
    T #POS_PW_CMD;</v>
      </c>
      <c r="N40" s="43" t="s">
        <v>2429</v>
      </c>
      <c r="O40" s="120" t="s">
        <v>2445</v>
      </c>
      <c r="Q40" s="43" t="str">
        <f>VLOOKUP(B40&amp;"_"&amp;C40,tblClass_State!J:J,1,FALSE)</f>
        <v>EMC2_SETUP</v>
      </c>
      <c r="R40" s="43" t="str">
        <f>VLOOKUP(B40&amp;"_"&amp;D40,tblClass_Child!K:K,1,FALSE)</f>
        <v>EMC2_DVn113</v>
      </c>
      <c r="S40" s="43" t="str">
        <f t="shared" si="2"/>
        <v>EMC2_SETUP_DVn113</v>
      </c>
      <c r="T40" s="43" t="str">
        <f>IF(ISERROR(VLOOKUP(S40,qryClassChildStatesCheck!A:A,1,FALSE)),"##ERR##","")</f>
        <v/>
      </c>
    </row>
    <row r="41" spans="1:20" ht="30">
      <c r="A41" s="43" t="s">
        <v>20</v>
      </c>
      <c r="B41" s="43" t="s">
        <v>112</v>
      </c>
      <c r="C41" s="43" t="s">
        <v>452</v>
      </c>
      <c r="D41" s="43" t="s">
        <v>1035</v>
      </c>
      <c r="E41" s="43" t="str">
        <f>VLOOKUP(D41,tblInstance!X:Z,3,FALSE)</f>
        <v>POS_PSPW</v>
      </c>
      <c r="F41" s="43" t="str">
        <f>VLOOKUP(D41,tblInstance!X:Y,2,FALSE)</f>
        <v>POS2</v>
      </c>
      <c r="G41" s="315" t="s">
        <v>2397</v>
      </c>
      <c r="H41" s="43" t="str">
        <f t="shared" si="0"/>
        <v>EMC2_SETUP_DVn115</v>
      </c>
      <c r="M41" s="120" t="str">
        <f t="shared" si="4"/>
        <v>L "dbCONST".BLK.POS2.CMD.CLOSE;
    T #POS_PSPW_CMD;</v>
      </c>
      <c r="N41" s="43" t="s">
        <v>2429</v>
      </c>
      <c r="O41" s="120" t="s">
        <v>2445</v>
      </c>
      <c r="Q41" s="43" t="str">
        <f>VLOOKUP(B41&amp;"_"&amp;C41,tblClass_State!J:J,1,FALSE)</f>
        <v>EMC2_SETUP</v>
      </c>
      <c r="R41" s="43" t="str">
        <f>VLOOKUP(B41&amp;"_"&amp;D41,tblClass_Child!K:K,1,FALSE)</f>
        <v>EMC2_DVn115</v>
      </c>
      <c r="S41" s="43" t="str">
        <f t="shared" si="2"/>
        <v>EMC2_SETUP_DVn115</v>
      </c>
      <c r="T41" s="43" t="str">
        <f>IF(ISERROR(VLOOKUP(S41,qryClassChildStatesCheck!A:A,1,FALSE)),"##ERR##","")</f>
        <v/>
      </c>
    </row>
    <row r="42" spans="1:20" ht="210">
      <c r="A42" s="43" t="s">
        <v>20</v>
      </c>
      <c r="B42" s="43" t="s">
        <v>112</v>
      </c>
      <c r="C42" s="43" t="s">
        <v>452</v>
      </c>
      <c r="D42" s="43" t="s">
        <v>1037</v>
      </c>
      <c r="E42" s="43" t="str">
        <f>VLOOKUP(D42,tblInstance!X:Z,3,FALSE)</f>
        <v>ZSC_FPWFI</v>
      </c>
      <c r="F42" s="43" t="str">
        <f>VLOOKUP(D42,tblInstance!X:Y,2,FALSE)</f>
        <v>ZSC2</v>
      </c>
      <c r="G42" s="315" t="s">
        <v>2397</v>
      </c>
      <c r="H42" s="43" t="str">
        <f t="shared" si="0"/>
        <v>EMC2_SETUP_ZSCn103</v>
      </c>
      <c r="I42" s="120" t="s">
        <v>2439</v>
      </c>
      <c r="J42" s="43" t="s">
        <v>1175</v>
      </c>
      <c r="K42" s="43" t="s">
        <v>2292</v>
      </c>
      <c r="L42" s="43" t="s">
        <v>2437</v>
      </c>
      <c r="M42" s="316" t="str">
        <f>"A(;
    O(;
    L #MEDIUM;
    L "&amp;""""&amp;"dbCONST"&amp;""""&amp;".SEL.LIQUID.WFI;
    ==I;
    );
    O(;
    L #MEDIUM;
    L "&amp;""""&amp;"dbCONST"&amp;""""&amp;".SEL.LIQUID.PSWFI;
    ==I;
    );
    );
    L "&amp;""""&amp;"dbCONST"&amp;""""&amp;".BLK."&amp;$F42&amp;".CMD."&amp;N42&amp;";
    T #"&amp;$E42&amp;"_CMD;"</f>
        <v>A(;
    O(;
    L #MEDIUM;
    L "dbCONST".SEL.LIQUID.WFI;
    ==I;
    );
    O(;
    L #MEDIUM;
    L "dbCONST".SEL.LIQUID.PSWFI;
    ==I;
    );
    );
    L "dbCONST".BLK.ZSC2.CMD.IN;
    T #ZSC_FPWFI_CMD;</v>
      </c>
      <c r="N42" s="43" t="s">
        <v>361</v>
      </c>
      <c r="O42" s="316" t="str">
        <f>"A(;
    AN(;
    L #MEDIUM;
    L "&amp;""""&amp;"dbCONST"&amp;""""&amp;".SEL.LIQUID.WFI;
    ==I;
    );
    AN(;
    L #MEDIUM;
    L "&amp;""""&amp;"dbCONST"&amp;""""&amp;".SEL.LIQUID.PSWFI;
    ==I;
    );
    );
    L "&amp;""""&amp;"dbCONST"&amp;""""&amp;".BLK."&amp;$F42&amp;".CMD."&amp;P42&amp;";
    T #"&amp;$E42&amp;"_CMD;"</f>
        <v>A(;
    AN(;
    L #MEDIUM;
    L "dbCONST".SEL.LIQUID.WFI;
    ==I;
    );
    AN(;
    L #MEDIUM;
    L "dbCONST".SEL.LIQUID.PSWFI;
    ==I;
    );
    );
    L "dbCONST".BLK.ZSC2.CMD.OUT;
    T #ZSC_FPWFI_CMD;</v>
      </c>
      <c r="P42" s="43" t="s">
        <v>362</v>
      </c>
      <c r="Q42" s="43" t="str">
        <f>VLOOKUP(B42&amp;"_"&amp;C42,tblClass_State!J:J,1,FALSE)</f>
        <v>EMC2_SETUP</v>
      </c>
      <c r="R42" s="43" t="str">
        <f>VLOOKUP(B42&amp;"_"&amp;D42,tblClass_Child!K:K,1,FALSE)</f>
        <v>EMC2_ZSCn103</v>
      </c>
      <c r="S42" s="43" t="str">
        <f t="shared" si="2"/>
        <v>EMC2_SETUP_ZSCn103</v>
      </c>
      <c r="T42" s="43" t="str">
        <f>IF(ISERROR(VLOOKUP(S42,qryClassChildStatesCheck!A:A,1,FALSE)),"##ERR##","")</f>
        <v/>
      </c>
    </row>
    <row r="43" spans="1:20" ht="210">
      <c r="A43" s="43" t="s">
        <v>20</v>
      </c>
      <c r="B43" s="43" t="s">
        <v>112</v>
      </c>
      <c r="C43" s="43" t="s">
        <v>452</v>
      </c>
      <c r="D43" s="43" t="s">
        <v>1039</v>
      </c>
      <c r="E43" s="43" t="str">
        <f>VLOOKUP(D43,tblInstance!X:Z,3,FALSE)</f>
        <v>ZSC_FPPW</v>
      </c>
      <c r="F43" s="43" t="str">
        <f>VLOOKUP(D43,tblInstance!X:Y,2,FALSE)</f>
        <v>ZSC2</v>
      </c>
      <c r="G43" s="315" t="s">
        <v>2397</v>
      </c>
      <c r="H43" s="43" t="str">
        <f t="shared" si="0"/>
        <v>EMC2_SETUP_ZSCn105</v>
      </c>
      <c r="I43" s="120" t="s">
        <v>2440</v>
      </c>
      <c r="J43" s="43" t="s">
        <v>1175</v>
      </c>
      <c r="K43" s="43" t="s">
        <v>2292</v>
      </c>
      <c r="L43" s="43" t="s">
        <v>2436</v>
      </c>
      <c r="M43" s="316" t="str">
        <f>"A(;
    O(;
    L #MEDIUM;
    L "&amp;""""&amp;"dbCONST"&amp;""""&amp;".SEL.LIQUID.PW;
    ==I;
    );
    O(;
    L #MEDIUM;
    L "&amp;""""&amp;"dbCONST"&amp;""""&amp;".SEL.LIQUID.PSPW;
    ==I;
    );
    );
    L "&amp;""""&amp;"dbCONST"&amp;""""&amp;".BLK."&amp;$F43&amp;".CMD."&amp;N43&amp;";
    T #"&amp;$E43&amp;"_CMD;"</f>
        <v>A(;
    O(;
    L #MEDIUM;
    L "dbCONST".SEL.LIQUID.PW;
    ==I;
    );
    O(;
    L #MEDIUM;
    L "dbCONST".SEL.LIQUID.PSPW;
    ==I;
    );
    );
    L "dbCONST".BLK.ZSC2.CMD.IN;
    T #ZSC_FPPW_CMD;</v>
      </c>
      <c r="N43" s="43" t="s">
        <v>361</v>
      </c>
      <c r="O43" s="316" t="str">
        <f>"A(;
    AN(;
    L #MEDIUM;
    L "&amp;""""&amp;"dbCONST"&amp;""""&amp;".SEL.LIQUID.PW;
    ==I;
    );
    AN(;
    L #MEDIUM;
    L "&amp;""""&amp;"dbCONST"&amp;""""&amp;".SEL.LIQUID.PSPW;
    ==I;
    );
    );
    L "&amp;""""&amp;"dbCONST"&amp;""""&amp;".BLK."&amp;$F43&amp;".CMD."&amp;P43&amp;";
    T #"&amp;$E43&amp;"_CMD;"</f>
        <v>A(;
    AN(;
    L #MEDIUM;
    L "dbCONST".SEL.LIQUID.PW;
    ==I;
    );
    AN(;
    L #MEDIUM;
    L "dbCONST".SEL.LIQUID.PSPW;
    ==I;
    );
    );
    L "dbCONST".BLK.ZSC2.CMD.OUT;
    T #ZSC_FPPW_CMD;</v>
      </c>
      <c r="P43" s="43" t="s">
        <v>362</v>
      </c>
      <c r="Q43" s="43" t="str">
        <f>VLOOKUP(B43&amp;"_"&amp;C43,tblClass_State!J:J,1,FALSE)</f>
        <v>EMC2_SETUP</v>
      </c>
      <c r="R43" s="43" t="str">
        <f>VLOOKUP(B43&amp;"_"&amp;D43,tblClass_Child!K:K,1,FALSE)</f>
        <v>EMC2_ZSCn105</v>
      </c>
      <c r="S43" s="43" t="str">
        <f t="shared" si="2"/>
        <v>EMC2_SETUP_ZSCn105</v>
      </c>
      <c r="T43" s="43" t="str">
        <f>IF(ISERROR(VLOOKUP(S43,qryClassChildStatesCheck!A:A,1,FALSE)),"##ERR##","")</f>
        <v/>
      </c>
    </row>
    <row r="44" spans="1:20" ht="30">
      <c r="A44" s="43" t="s">
        <v>20</v>
      </c>
      <c r="B44" s="43" t="s">
        <v>112</v>
      </c>
      <c r="C44" s="43" t="s">
        <v>452</v>
      </c>
      <c r="D44" s="43" t="s">
        <v>1041</v>
      </c>
      <c r="E44" s="43" t="str">
        <f>VLOOKUP(D44,tblInstance!X:Z,3,FALSE)</f>
        <v>ZSC_FPINLET</v>
      </c>
      <c r="F44" s="43" t="str">
        <f>VLOOKUP(D44,tblInstance!X:Y,2,FALSE)</f>
        <v>ZSC2</v>
      </c>
      <c r="G44" s="315" t="s">
        <v>2397</v>
      </c>
      <c r="H44" s="43" t="str">
        <f t="shared" si="0"/>
        <v>EMC2_SETUP_ZSCn107</v>
      </c>
      <c r="M44" s="120" t="str">
        <f>"L "&amp;""""&amp;"dbCONST"&amp;""""&amp;".BLK."&amp;$F44&amp;".CMD."&amp;N44&amp;";
    T #"&amp;$E44&amp;"_CMD;"</f>
        <v>L "dbCONST".BLK.ZSC2.CMD.IN;
    T #ZSC_FPINLET_CMD;</v>
      </c>
      <c r="N44" s="43" t="s">
        <v>361</v>
      </c>
      <c r="O44" s="120" t="s">
        <v>2445</v>
      </c>
      <c r="Q44" s="43" t="str">
        <f>VLOOKUP(B44&amp;"_"&amp;C44,tblClass_State!J:J,1,FALSE)</f>
        <v>EMC2_SETUP</v>
      </c>
      <c r="R44" s="43" t="str">
        <f>VLOOKUP(B44&amp;"_"&amp;D44,tblClass_Child!K:K,1,FALSE)</f>
        <v>EMC2_ZSCn107</v>
      </c>
      <c r="S44" s="43" t="str">
        <f t="shared" si="2"/>
        <v>EMC2_SETUP_ZSCn107</v>
      </c>
      <c r="T44" s="43" t="str">
        <f>IF(ISERROR(VLOOKUP(S44,qryClassChildStatesCheck!A:A,1,FALSE)),"##ERR##","")</f>
        <v/>
      </c>
    </row>
    <row r="45" spans="1:20" ht="30">
      <c r="A45" s="43" t="s">
        <v>20</v>
      </c>
      <c r="B45" s="43" t="s">
        <v>111</v>
      </c>
      <c r="C45" s="43" t="s">
        <v>454</v>
      </c>
      <c r="D45" s="43" t="s">
        <v>1031</v>
      </c>
      <c r="E45" s="43" t="str">
        <f>VLOOKUP(D45,tblInstance!X:Z,3,FALSE)</f>
        <v>POS_PSWFI</v>
      </c>
      <c r="F45" s="43" t="str">
        <f>VLOOKUP(D45,tblInstance!X:Y,2,FALSE)</f>
        <v>POS2</v>
      </c>
      <c r="G45" s="315" t="s">
        <v>2397</v>
      </c>
      <c r="H45" s="43" t="str">
        <f t="shared" si="0"/>
        <v>EMC3_FLUSH_DVn109</v>
      </c>
      <c r="M45" s="120" t="str">
        <f>"L "&amp;""""&amp;"dbCONST"&amp;""""&amp;".BLK."&amp;$F45&amp;".CMD."&amp;N45&amp;";
    T #"&amp;$E45&amp;"_CMD;"</f>
        <v>L "dbCONST".BLK.POS2.CMD.CLOSE;
    T #POS_PSWFI_CMD;</v>
      </c>
      <c r="N45" s="43" t="s">
        <v>2429</v>
      </c>
      <c r="O45" s="120" t="s">
        <v>2445</v>
      </c>
      <c r="Q45" s="43" t="str">
        <f>VLOOKUP(B45&amp;"_"&amp;C45,tblClass_State!J:J,1,FALSE)</f>
        <v>EMC3_FLUSH</v>
      </c>
      <c r="R45" s="43" t="str">
        <f>VLOOKUP(B45&amp;"_"&amp;D45,tblClass_Child!K:K,1,FALSE)</f>
        <v>EMC3_DVn109</v>
      </c>
      <c r="S45" s="43" t="str">
        <f t="shared" si="2"/>
        <v>EMC3_FLUSH_DVn109</v>
      </c>
      <c r="T45" s="43" t="str">
        <f>IF(ISERROR(VLOOKUP(S45,qryClassChildStatesCheck!A:A,1,FALSE)),"##ERR##","")</f>
        <v/>
      </c>
    </row>
    <row r="46" spans="1:20" ht="30">
      <c r="A46" s="43" t="s">
        <v>20</v>
      </c>
      <c r="B46" s="43" t="s">
        <v>111</v>
      </c>
      <c r="C46" s="43" t="s">
        <v>454</v>
      </c>
      <c r="D46" s="43" t="s">
        <v>1033</v>
      </c>
      <c r="E46" s="43" t="str">
        <f>VLOOKUP(D46,tblInstance!X:Z,3,FALSE)</f>
        <v>POS_WFI</v>
      </c>
      <c r="F46" s="43" t="str">
        <f>VLOOKUP(D46,tblInstance!X:Y,2,FALSE)</f>
        <v>POS4</v>
      </c>
      <c r="G46" s="315" t="s">
        <v>2397</v>
      </c>
      <c r="H46" s="43" t="str">
        <f t="shared" si="0"/>
        <v>EMC3_FLUSH_DVn111</v>
      </c>
      <c r="M46" s="120" t="str">
        <f>"L "&amp;""""&amp;"dbCONST"&amp;""""&amp;".BLK."&amp;$F46&amp;".CMD."&amp;N46&amp;";
    T #"&amp;$E46&amp;"_CMD;"</f>
        <v>L "dbCONST".BLK.POS4.CMD.CLOSE;
    T #POS_WFI_CMD;</v>
      </c>
      <c r="N46" s="43" t="s">
        <v>2429</v>
      </c>
      <c r="O46" s="120" t="s">
        <v>2445</v>
      </c>
      <c r="Q46" s="43" t="str">
        <f>VLOOKUP(B46&amp;"_"&amp;C46,tblClass_State!J:J,1,FALSE)</f>
        <v>EMC3_FLUSH</v>
      </c>
      <c r="R46" s="43" t="str">
        <f>VLOOKUP(B46&amp;"_"&amp;D46,tblClass_Child!K:K,1,FALSE)</f>
        <v>EMC3_DVn111</v>
      </c>
      <c r="S46" s="43" t="str">
        <f t="shared" si="2"/>
        <v>EMC3_FLUSH_DVn111</v>
      </c>
      <c r="T46" s="43" t="str">
        <f>IF(ISERROR(VLOOKUP(S46,qryClassChildStatesCheck!A:A,1,FALSE)),"##ERR##","")</f>
        <v/>
      </c>
    </row>
    <row r="47" spans="1:20" ht="30">
      <c r="A47" s="43" t="s">
        <v>20</v>
      </c>
      <c r="B47" s="43" t="s">
        <v>111</v>
      </c>
      <c r="C47" s="43" t="s">
        <v>454</v>
      </c>
      <c r="D47" s="43" t="s">
        <v>1034</v>
      </c>
      <c r="E47" s="43" t="str">
        <f>VLOOKUP(D47,tblInstance!X:Z,3,FALSE)</f>
        <v>POS_PW</v>
      </c>
      <c r="F47" s="43" t="str">
        <f>VLOOKUP(D47,tblInstance!X:Y,2,FALSE)</f>
        <v>POS4</v>
      </c>
      <c r="G47" s="315" t="s">
        <v>2397</v>
      </c>
      <c r="H47" s="43" t="str">
        <f t="shared" si="0"/>
        <v>EMC3_FLUSH_DVn113</v>
      </c>
      <c r="M47" s="120" t="str">
        <f>"L "&amp;""""&amp;"dbCONST"&amp;""""&amp;".BLK."&amp;$F47&amp;".CMD."&amp;N47&amp;";
    T #"&amp;$E47&amp;"_CMD;"</f>
        <v>L "dbCONST".BLK.POS4.CMD.CLOSE;
    T #POS_PW_CMD;</v>
      </c>
      <c r="N47" s="43" t="s">
        <v>2429</v>
      </c>
      <c r="O47" s="120" t="s">
        <v>2445</v>
      </c>
      <c r="Q47" s="43" t="str">
        <f>VLOOKUP(B47&amp;"_"&amp;C47,tblClass_State!J:J,1,FALSE)</f>
        <v>EMC3_FLUSH</v>
      </c>
      <c r="R47" s="43" t="str">
        <f>VLOOKUP(B47&amp;"_"&amp;D47,tblClass_Child!K:K,1,FALSE)</f>
        <v>EMC3_DVn113</v>
      </c>
      <c r="S47" s="43" t="str">
        <f t="shared" si="2"/>
        <v>EMC3_FLUSH_DVn113</v>
      </c>
      <c r="T47" s="43" t="str">
        <f>IF(ISERROR(VLOOKUP(S47,qryClassChildStatesCheck!A:A,1,FALSE)),"##ERR##","")</f>
        <v/>
      </c>
    </row>
    <row r="48" spans="1:20" ht="30">
      <c r="A48" s="43" t="s">
        <v>20</v>
      </c>
      <c r="B48" s="43" t="s">
        <v>111</v>
      </c>
      <c r="C48" s="43" t="s">
        <v>454</v>
      </c>
      <c r="D48" s="43" t="s">
        <v>1035</v>
      </c>
      <c r="E48" s="43" t="str">
        <f>VLOOKUP(D48,tblInstance!X:Z,3,FALSE)</f>
        <v>POS_PSPW</v>
      </c>
      <c r="F48" s="43" t="str">
        <f>VLOOKUP(D48,tblInstance!X:Y,2,FALSE)</f>
        <v>POS2</v>
      </c>
      <c r="G48" s="315" t="s">
        <v>2397</v>
      </c>
      <c r="H48" s="43" t="str">
        <f t="shared" si="0"/>
        <v>EMC3_FLUSH_DVn115</v>
      </c>
      <c r="M48" s="120" t="str">
        <f>"L "&amp;""""&amp;"dbCONST"&amp;""""&amp;".BLK."&amp;$F48&amp;".CMD."&amp;N48&amp;";
    T #"&amp;$E48&amp;"_CMD;"</f>
        <v>L "dbCONST".BLK.POS2.CMD.CLOSE;
    T #POS_PSPW_CMD;</v>
      </c>
      <c r="N48" s="43" t="s">
        <v>2429</v>
      </c>
      <c r="O48" s="120" t="s">
        <v>2445</v>
      </c>
      <c r="Q48" s="43" t="str">
        <f>VLOOKUP(B48&amp;"_"&amp;C48,tblClass_State!J:J,1,FALSE)</f>
        <v>EMC3_FLUSH</v>
      </c>
      <c r="R48" s="43" t="str">
        <f>VLOOKUP(B48&amp;"_"&amp;D48,tblClass_Child!K:K,1,FALSE)</f>
        <v>EMC3_DVn115</v>
      </c>
      <c r="S48" s="43" t="str">
        <f t="shared" si="2"/>
        <v>EMC3_FLUSH_DVn115</v>
      </c>
      <c r="T48" s="43" t="str">
        <f>IF(ISERROR(VLOOKUP(S48,qryClassChildStatesCheck!A:A,1,FALSE)),"##ERR##","")</f>
        <v/>
      </c>
    </row>
    <row r="49" spans="1:20" ht="210">
      <c r="A49" s="43" t="s">
        <v>20</v>
      </c>
      <c r="B49" s="43" t="s">
        <v>111</v>
      </c>
      <c r="C49" s="43" t="s">
        <v>454</v>
      </c>
      <c r="D49" s="43" t="s">
        <v>1037</v>
      </c>
      <c r="E49" s="43" t="str">
        <f>VLOOKUP(D49,tblInstance!X:Z,3,FALSE)</f>
        <v>ZSC_FPWFI</v>
      </c>
      <c r="F49" s="43" t="str">
        <f>VLOOKUP(D49,tblInstance!X:Y,2,FALSE)</f>
        <v>ZSC2</v>
      </c>
      <c r="G49" s="315" t="s">
        <v>2397</v>
      </c>
      <c r="H49" s="43" t="str">
        <f t="shared" si="0"/>
        <v>EMC3_FLUSH_ZSCn103</v>
      </c>
      <c r="I49" s="120" t="s">
        <v>2439</v>
      </c>
      <c r="J49" s="43" t="s">
        <v>1175</v>
      </c>
      <c r="K49" s="43" t="s">
        <v>2292</v>
      </c>
      <c r="L49" s="43" t="s">
        <v>2437</v>
      </c>
      <c r="M49" s="316" t="str">
        <f>"A(;
    O(;
    L #MEDIUM;
    L "&amp;""""&amp;"dbCONST"&amp;""""&amp;".SEL.LIQUID.WFI;
    ==I;
    );
    O(;
    L #MEDIUM;
    L "&amp;""""&amp;"dbCONST"&amp;""""&amp;".SEL.LIQUID.PSWFI;
    ==I;
    );
    );
    L "&amp;""""&amp;"dbCONST"&amp;""""&amp;".BLK."&amp;$F49&amp;".CMD."&amp;N49&amp;";
    T #"&amp;$E49&amp;"_CMD;"</f>
        <v>A(;
    O(;
    L #MEDIUM;
    L "dbCONST".SEL.LIQUID.WFI;
    ==I;
    );
    O(;
    L #MEDIUM;
    L "dbCONST".SEL.LIQUID.PSWFI;
    ==I;
    );
    );
    L "dbCONST".BLK.ZSC2.CMD.IN;
    T #ZSC_FPWFI_CMD;</v>
      </c>
      <c r="N49" s="43" t="s">
        <v>361</v>
      </c>
      <c r="O49" s="316" t="str">
        <f>"A(;
    AN(;
    L #MEDIUM;
    L "&amp;""""&amp;"dbCONST"&amp;""""&amp;".SEL.LIQUID.WFI;
    ==I;
    );
    AN(;
    L #MEDIUM;
    L "&amp;""""&amp;"dbCONST"&amp;""""&amp;".SEL.LIQUID.PSWFI;
    ==I;
    );
    );
    L "&amp;""""&amp;"dbCONST"&amp;""""&amp;".BLK."&amp;$F49&amp;".CMD."&amp;P49&amp;";
    T #"&amp;$E49&amp;"_CMD;"</f>
        <v>A(;
    AN(;
    L #MEDIUM;
    L "dbCONST".SEL.LIQUID.WFI;
    ==I;
    );
    AN(;
    L #MEDIUM;
    L "dbCONST".SEL.LIQUID.PSWFI;
    ==I;
    );
    );
    L "dbCONST".BLK.ZSC2.CMD.OUT;
    T #ZSC_FPWFI_CMD;</v>
      </c>
      <c r="P49" s="43" t="s">
        <v>362</v>
      </c>
      <c r="Q49" s="43" t="str">
        <f>VLOOKUP(B49&amp;"_"&amp;C49,tblClass_State!J:J,1,FALSE)</f>
        <v>EMC3_FLUSH</v>
      </c>
      <c r="R49" s="43" t="str">
        <f>VLOOKUP(B49&amp;"_"&amp;D49,tblClass_Child!K:K,1,FALSE)</f>
        <v>EMC3_ZSCn103</v>
      </c>
      <c r="S49" s="43" t="str">
        <f t="shared" si="2"/>
        <v>EMC3_FLUSH_ZSCn103</v>
      </c>
      <c r="T49" s="43" t="str">
        <f>IF(ISERROR(VLOOKUP(S49,qryClassChildStatesCheck!A:A,1,FALSE)),"##ERR##","")</f>
        <v/>
      </c>
    </row>
    <row r="50" spans="1:20" ht="210">
      <c r="A50" s="43" t="s">
        <v>20</v>
      </c>
      <c r="B50" s="43" t="s">
        <v>111</v>
      </c>
      <c r="C50" s="43" t="s">
        <v>454</v>
      </c>
      <c r="D50" s="43" t="s">
        <v>1039</v>
      </c>
      <c r="E50" s="43" t="str">
        <f>VLOOKUP(D50,tblInstance!X:Z,3,FALSE)</f>
        <v>ZSC_FPPW</v>
      </c>
      <c r="F50" s="43" t="str">
        <f>VLOOKUP(D50,tblInstance!X:Y,2,FALSE)</f>
        <v>ZSC2</v>
      </c>
      <c r="G50" s="315" t="s">
        <v>2397</v>
      </c>
      <c r="H50" s="43" t="str">
        <f t="shared" si="0"/>
        <v>EMC3_FLUSH_ZSCn105</v>
      </c>
      <c r="I50" s="120" t="s">
        <v>2440</v>
      </c>
      <c r="J50" s="43" t="s">
        <v>1175</v>
      </c>
      <c r="K50" s="43" t="s">
        <v>2292</v>
      </c>
      <c r="L50" s="43" t="s">
        <v>2436</v>
      </c>
      <c r="M50" s="316" t="str">
        <f>"A(;
    O(;
    L #MEDIUM;
    L "&amp;""""&amp;"dbCONST"&amp;""""&amp;".SEL.LIQUID.PW;
    ==I;
    );
    O(;
    L #MEDIUM;
    L "&amp;""""&amp;"dbCONST"&amp;""""&amp;".SEL.LIQUID.PSPW;
    ==I;
    );
    );
    L "&amp;""""&amp;"dbCONST"&amp;""""&amp;".BLK."&amp;$F50&amp;".CMD."&amp;N50&amp;";
    T #"&amp;$E50&amp;"_CMD;"</f>
        <v>A(;
    O(;
    L #MEDIUM;
    L "dbCONST".SEL.LIQUID.PW;
    ==I;
    );
    O(;
    L #MEDIUM;
    L "dbCONST".SEL.LIQUID.PSPW;
    ==I;
    );
    );
    L "dbCONST".BLK.ZSC2.CMD.IN;
    T #ZSC_FPPW_CMD;</v>
      </c>
      <c r="N50" s="43" t="s">
        <v>361</v>
      </c>
      <c r="O50" s="316" t="str">
        <f>"A(;
    AN(;
    L #MEDIUM;
    L "&amp;""""&amp;"dbCONST"&amp;""""&amp;".SEL.LIQUID.PW;
    ==I;
    );
    AN(;
    L #MEDIUM;
    L "&amp;""""&amp;"dbCONST"&amp;""""&amp;".SEL.LIQUID.PSPW;
    ==I;
    );
    );
    L "&amp;""""&amp;"dbCONST"&amp;""""&amp;".BLK."&amp;$F50&amp;".CMD."&amp;P50&amp;";
    T #"&amp;$E50&amp;"_CMD;"</f>
        <v>A(;
    AN(;
    L #MEDIUM;
    L "dbCONST".SEL.LIQUID.PW;
    ==I;
    );
    AN(;
    L #MEDIUM;
    L "dbCONST".SEL.LIQUID.PSPW;
    ==I;
    );
    );
    L "dbCONST".BLK.ZSC2.CMD.OUT;
    T #ZSC_FPPW_CMD;</v>
      </c>
      <c r="P50" s="43" t="s">
        <v>362</v>
      </c>
      <c r="Q50" s="43" t="str">
        <f>VLOOKUP(B50&amp;"_"&amp;C50,tblClass_State!J:J,1,FALSE)</f>
        <v>EMC3_FLUSH</v>
      </c>
      <c r="R50" s="43" t="str">
        <f>VLOOKUP(B50&amp;"_"&amp;D50,tblClass_Child!K:K,1,FALSE)</f>
        <v>EMC3_ZSCn105</v>
      </c>
      <c r="S50" s="43" t="str">
        <f t="shared" si="2"/>
        <v>EMC3_FLUSH_ZSCn105</v>
      </c>
      <c r="T50" s="43" t="str">
        <f>IF(ISERROR(VLOOKUP(S50,qryClassChildStatesCheck!A:A,1,FALSE)),"##ERR##","")</f>
        <v/>
      </c>
    </row>
    <row r="51" spans="1:20" ht="30">
      <c r="A51" s="43" t="s">
        <v>20</v>
      </c>
      <c r="B51" s="43" t="s">
        <v>111</v>
      </c>
      <c r="C51" s="43" t="s">
        <v>454</v>
      </c>
      <c r="D51" s="43" t="s">
        <v>1041</v>
      </c>
      <c r="E51" s="43" t="str">
        <f>VLOOKUP(D51,tblInstance!X:Z,3,FALSE)</f>
        <v>ZSC_FPINLET</v>
      </c>
      <c r="F51" s="43" t="str">
        <f>VLOOKUP(D51,tblInstance!X:Y,2,FALSE)</f>
        <v>ZSC2</v>
      </c>
      <c r="G51" s="315" t="s">
        <v>2397</v>
      </c>
      <c r="H51" s="43" t="str">
        <f t="shared" si="0"/>
        <v>EMC3_FLUSH_ZSCn107</v>
      </c>
      <c r="M51" s="120" t="str">
        <f t="shared" ref="M51:M62" si="5">"L "&amp;""""&amp;"dbCONST"&amp;""""&amp;".BLK."&amp;$F51&amp;".CMD."&amp;N51&amp;";
    T #"&amp;$E51&amp;"_CMD;"</f>
        <v>L "dbCONST".BLK.ZSC2.CMD.IN;
    T #ZSC_FPINLET_CMD;</v>
      </c>
      <c r="N51" s="43" t="s">
        <v>361</v>
      </c>
      <c r="O51" s="120" t="s">
        <v>2445</v>
      </c>
      <c r="Q51" s="43" t="str">
        <f>VLOOKUP(B51&amp;"_"&amp;C51,tblClass_State!J:J,1,FALSE)</f>
        <v>EMC3_FLUSH</v>
      </c>
      <c r="R51" s="43" t="str">
        <f>VLOOKUP(B51&amp;"_"&amp;D51,tblClass_Child!K:K,1,FALSE)</f>
        <v>EMC3_ZSCn107</v>
      </c>
      <c r="S51" s="43" t="str">
        <f t="shared" si="2"/>
        <v>EMC3_FLUSH_ZSCn107</v>
      </c>
      <c r="T51" s="43" t="str">
        <f>IF(ISERROR(VLOOKUP(S51,qryClassChildStatesCheck!A:A,1,FALSE)),"##ERR##","")</f>
        <v/>
      </c>
    </row>
    <row r="52" spans="1:20" ht="30">
      <c r="A52" s="43" t="s">
        <v>20</v>
      </c>
      <c r="B52" s="43" t="s">
        <v>111</v>
      </c>
      <c r="C52" s="43" t="s">
        <v>453</v>
      </c>
      <c r="D52" s="43" t="s">
        <v>1031</v>
      </c>
      <c r="E52" s="43" t="str">
        <f>VLOOKUP(D52,tblInstance!X:Z,3,FALSE)</f>
        <v>POS_PSWFI</v>
      </c>
      <c r="F52" s="43" t="str">
        <f>VLOOKUP(D52,tblInstance!X:Y,2,FALSE)</f>
        <v>POS2</v>
      </c>
      <c r="G52" s="315" t="s">
        <v>2397</v>
      </c>
      <c r="H52" s="43" t="str">
        <f t="shared" si="0"/>
        <v>EMC3_ISOLATE_DVn109</v>
      </c>
      <c r="M52" s="120" t="str">
        <f t="shared" si="5"/>
        <v>L "dbCONST".BLK.POS2.CMD.CLOSE;
    T #POS_PSWFI_CMD;</v>
      </c>
      <c r="N52" s="43" t="s">
        <v>2429</v>
      </c>
      <c r="O52" s="120" t="s">
        <v>2445</v>
      </c>
      <c r="Q52" s="43" t="str">
        <f>VLOOKUP(B52&amp;"_"&amp;C52,tblClass_State!J:J,1,FALSE)</f>
        <v>EMC3_ISOLATE</v>
      </c>
      <c r="R52" s="43" t="str">
        <f>VLOOKUP(B52&amp;"_"&amp;D52,tblClass_Child!K:K,1,FALSE)</f>
        <v>EMC3_DVn109</v>
      </c>
      <c r="S52" s="43" t="str">
        <f t="shared" si="2"/>
        <v>EMC3_ISOLATE_DVn109</v>
      </c>
      <c r="T52" s="43" t="str">
        <f>IF(ISERROR(VLOOKUP(S52,qryClassChildStatesCheck!A:A,1,FALSE)),"##ERR##","")</f>
        <v/>
      </c>
    </row>
    <row r="53" spans="1:20" ht="30">
      <c r="A53" s="43" t="s">
        <v>20</v>
      </c>
      <c r="B53" s="43" t="s">
        <v>111</v>
      </c>
      <c r="C53" s="43" t="s">
        <v>453</v>
      </c>
      <c r="D53" s="43" t="s">
        <v>1033</v>
      </c>
      <c r="E53" s="43" t="str">
        <f>VLOOKUP(D53,tblInstance!X:Z,3,FALSE)</f>
        <v>POS_WFI</v>
      </c>
      <c r="F53" s="43" t="str">
        <f>VLOOKUP(D53,tblInstance!X:Y,2,FALSE)</f>
        <v>POS4</v>
      </c>
      <c r="G53" s="315" t="s">
        <v>2397</v>
      </c>
      <c r="H53" s="43" t="str">
        <f t="shared" si="0"/>
        <v>EMC3_ISOLATE_DVn111</v>
      </c>
      <c r="M53" s="120" t="str">
        <f t="shared" si="5"/>
        <v>L "dbCONST".BLK.POS4.CMD.CLOSE;
    T #POS_WFI_CMD;</v>
      </c>
      <c r="N53" s="43" t="s">
        <v>2429</v>
      </c>
      <c r="O53" s="120" t="s">
        <v>2445</v>
      </c>
      <c r="Q53" s="43" t="str">
        <f>VLOOKUP(B53&amp;"_"&amp;C53,tblClass_State!J:J,1,FALSE)</f>
        <v>EMC3_ISOLATE</v>
      </c>
      <c r="R53" s="43" t="str">
        <f>VLOOKUP(B53&amp;"_"&amp;D53,tblClass_Child!K:K,1,FALSE)</f>
        <v>EMC3_DVn111</v>
      </c>
      <c r="S53" s="43" t="str">
        <f t="shared" si="2"/>
        <v>EMC3_ISOLATE_DVn111</v>
      </c>
      <c r="T53" s="43" t="str">
        <f>IF(ISERROR(VLOOKUP(S53,qryClassChildStatesCheck!A:A,1,FALSE)),"##ERR##","")</f>
        <v/>
      </c>
    </row>
    <row r="54" spans="1:20" ht="30">
      <c r="A54" s="43" t="s">
        <v>20</v>
      </c>
      <c r="B54" s="43" t="s">
        <v>111</v>
      </c>
      <c r="C54" s="43" t="s">
        <v>453</v>
      </c>
      <c r="D54" s="43" t="s">
        <v>1034</v>
      </c>
      <c r="E54" s="43" t="str">
        <f>VLOOKUP(D54,tblInstance!X:Z,3,FALSE)</f>
        <v>POS_PW</v>
      </c>
      <c r="F54" s="43" t="str">
        <f>VLOOKUP(D54,tblInstance!X:Y,2,FALSE)</f>
        <v>POS4</v>
      </c>
      <c r="G54" s="315" t="s">
        <v>2397</v>
      </c>
      <c r="H54" s="43" t="str">
        <f t="shared" si="0"/>
        <v>EMC3_ISOLATE_DVn113</v>
      </c>
      <c r="M54" s="120" t="str">
        <f t="shared" si="5"/>
        <v>L "dbCONST".BLK.POS4.CMD.CLOSE;
    T #POS_PW_CMD;</v>
      </c>
      <c r="N54" s="43" t="s">
        <v>2429</v>
      </c>
      <c r="O54" s="120" t="s">
        <v>2445</v>
      </c>
      <c r="Q54" s="43" t="str">
        <f>VLOOKUP(B54&amp;"_"&amp;C54,tblClass_State!J:J,1,FALSE)</f>
        <v>EMC3_ISOLATE</v>
      </c>
      <c r="R54" s="43" t="str">
        <f>VLOOKUP(B54&amp;"_"&amp;D54,tblClass_Child!K:K,1,FALSE)</f>
        <v>EMC3_DVn113</v>
      </c>
      <c r="S54" s="43" t="str">
        <f t="shared" si="2"/>
        <v>EMC3_ISOLATE_DVn113</v>
      </c>
      <c r="T54" s="43" t="str">
        <f>IF(ISERROR(VLOOKUP(S54,qryClassChildStatesCheck!A:A,1,FALSE)),"##ERR##","")</f>
        <v/>
      </c>
    </row>
    <row r="55" spans="1:20" ht="30">
      <c r="A55" s="43" t="s">
        <v>20</v>
      </c>
      <c r="B55" s="43" t="s">
        <v>111</v>
      </c>
      <c r="C55" s="43" t="s">
        <v>453</v>
      </c>
      <c r="D55" s="43" t="s">
        <v>1035</v>
      </c>
      <c r="E55" s="43" t="str">
        <f>VLOOKUP(D55,tblInstance!X:Z,3,FALSE)</f>
        <v>POS_PSPW</v>
      </c>
      <c r="F55" s="43" t="str">
        <f>VLOOKUP(D55,tblInstance!X:Y,2,FALSE)</f>
        <v>POS2</v>
      </c>
      <c r="G55" s="315" t="s">
        <v>2397</v>
      </c>
      <c r="H55" s="43" t="str">
        <f t="shared" si="0"/>
        <v>EMC3_ISOLATE_DVn115</v>
      </c>
      <c r="M55" s="120" t="str">
        <f t="shared" si="5"/>
        <v>L "dbCONST".BLK.POS2.CMD.CLOSE;
    T #POS_PSPW_CMD;</v>
      </c>
      <c r="N55" s="43" t="s">
        <v>2429</v>
      </c>
      <c r="O55" s="120" t="s">
        <v>2445</v>
      </c>
      <c r="Q55" s="43" t="str">
        <f>VLOOKUP(B55&amp;"_"&amp;C55,tblClass_State!J:J,1,FALSE)</f>
        <v>EMC3_ISOLATE</v>
      </c>
      <c r="R55" s="43" t="str">
        <f>VLOOKUP(B55&amp;"_"&amp;D55,tblClass_Child!K:K,1,FALSE)</f>
        <v>EMC3_DVn115</v>
      </c>
      <c r="S55" s="43" t="str">
        <f t="shared" si="2"/>
        <v>EMC3_ISOLATE_DVn115</v>
      </c>
      <c r="T55" s="43" t="str">
        <f>IF(ISERROR(VLOOKUP(S55,qryClassChildStatesCheck!A:A,1,FALSE)),"##ERR##","")</f>
        <v/>
      </c>
    </row>
    <row r="56" spans="1:20" ht="30">
      <c r="A56" s="43" t="s">
        <v>20</v>
      </c>
      <c r="B56" s="43" t="s">
        <v>111</v>
      </c>
      <c r="C56" s="43" t="s">
        <v>453</v>
      </c>
      <c r="D56" s="43" t="s">
        <v>1037</v>
      </c>
      <c r="E56" s="43" t="str">
        <f>VLOOKUP(D56,tblInstance!X:Z,3,FALSE)</f>
        <v>ZSC_FPWFI</v>
      </c>
      <c r="F56" s="43" t="str">
        <f>VLOOKUP(D56,tblInstance!X:Y,2,FALSE)</f>
        <v>ZSC2</v>
      </c>
      <c r="G56" s="315" t="s">
        <v>2397</v>
      </c>
      <c r="H56" s="43" t="str">
        <f t="shared" si="0"/>
        <v>EMC3_ISOLATE_ZSCn103</v>
      </c>
      <c r="M56" s="120" t="str">
        <f t="shared" si="5"/>
        <v>L "dbCONST".BLK.ZSC2.CMD.OUT;
    T #ZSC_FPWFI_CMD;</v>
      </c>
      <c r="N56" s="43" t="s">
        <v>362</v>
      </c>
      <c r="O56" s="120" t="s">
        <v>2445</v>
      </c>
      <c r="Q56" s="43" t="str">
        <f>VLOOKUP(B56&amp;"_"&amp;C56,tblClass_State!J:J,1,FALSE)</f>
        <v>EMC3_ISOLATE</v>
      </c>
      <c r="R56" s="43" t="str">
        <f>VLOOKUP(B56&amp;"_"&amp;D56,tblClass_Child!K:K,1,FALSE)</f>
        <v>EMC3_ZSCn103</v>
      </c>
      <c r="S56" s="43" t="str">
        <f t="shared" si="2"/>
        <v>EMC3_ISOLATE_ZSCn103</v>
      </c>
      <c r="T56" s="43" t="str">
        <f>IF(ISERROR(VLOOKUP(S56,qryClassChildStatesCheck!A:A,1,FALSE)),"##ERR##","")</f>
        <v/>
      </c>
    </row>
    <row r="57" spans="1:20" ht="30">
      <c r="A57" s="43" t="s">
        <v>20</v>
      </c>
      <c r="B57" s="43" t="s">
        <v>111</v>
      </c>
      <c r="C57" s="43" t="s">
        <v>453</v>
      </c>
      <c r="D57" s="43" t="s">
        <v>1039</v>
      </c>
      <c r="E57" s="43" t="str">
        <f>VLOOKUP(D57,tblInstance!X:Z,3,FALSE)</f>
        <v>ZSC_FPPW</v>
      </c>
      <c r="F57" s="43" t="str">
        <f>VLOOKUP(D57,tblInstance!X:Y,2,FALSE)</f>
        <v>ZSC2</v>
      </c>
      <c r="G57" s="315" t="s">
        <v>2397</v>
      </c>
      <c r="H57" s="43" t="str">
        <f t="shared" si="0"/>
        <v>EMC3_ISOLATE_ZSCn105</v>
      </c>
      <c r="M57" s="120" t="str">
        <f t="shared" si="5"/>
        <v>L "dbCONST".BLK.ZSC2.CMD.OUT;
    T #ZSC_FPPW_CMD;</v>
      </c>
      <c r="N57" s="43" t="s">
        <v>362</v>
      </c>
      <c r="O57" s="120" t="s">
        <v>2445</v>
      </c>
      <c r="Q57" s="43" t="str">
        <f>VLOOKUP(B57&amp;"_"&amp;C57,tblClass_State!J:J,1,FALSE)</f>
        <v>EMC3_ISOLATE</v>
      </c>
      <c r="R57" s="43" t="str">
        <f>VLOOKUP(B57&amp;"_"&amp;D57,tblClass_Child!K:K,1,FALSE)</f>
        <v>EMC3_ZSCn105</v>
      </c>
      <c r="S57" s="43" t="str">
        <f t="shared" si="2"/>
        <v>EMC3_ISOLATE_ZSCn105</v>
      </c>
      <c r="T57" s="43" t="str">
        <f>IF(ISERROR(VLOOKUP(S57,qryClassChildStatesCheck!A:A,1,FALSE)),"##ERR##","")</f>
        <v/>
      </c>
    </row>
    <row r="58" spans="1:20" ht="30">
      <c r="A58" s="43" t="s">
        <v>20</v>
      </c>
      <c r="B58" s="43" t="s">
        <v>111</v>
      </c>
      <c r="C58" s="43" t="s">
        <v>453</v>
      </c>
      <c r="D58" s="43" t="s">
        <v>1041</v>
      </c>
      <c r="E58" s="43" t="str">
        <f>VLOOKUP(D58,tblInstance!X:Z,3,FALSE)</f>
        <v>ZSC_FPINLET</v>
      </c>
      <c r="F58" s="43" t="str">
        <f>VLOOKUP(D58,tblInstance!X:Y,2,FALSE)</f>
        <v>ZSC2</v>
      </c>
      <c r="G58" s="315" t="s">
        <v>2397</v>
      </c>
      <c r="H58" s="43" t="str">
        <f t="shared" si="0"/>
        <v>EMC3_ISOLATE_ZSCn107</v>
      </c>
      <c r="M58" s="120" t="str">
        <f t="shared" si="5"/>
        <v>L "dbCONST".BLK.ZSC2.CMD.OUT;
    T #ZSC_FPINLET_CMD;</v>
      </c>
      <c r="N58" s="43" t="s">
        <v>362</v>
      </c>
      <c r="O58" s="120" t="s">
        <v>2445</v>
      </c>
      <c r="Q58" s="43" t="str">
        <f>VLOOKUP(B58&amp;"_"&amp;C58,tblClass_State!J:J,1,FALSE)</f>
        <v>EMC3_ISOLATE</v>
      </c>
      <c r="R58" s="43" t="str">
        <f>VLOOKUP(B58&amp;"_"&amp;D58,tblClass_Child!K:K,1,FALSE)</f>
        <v>EMC3_ZSCn107</v>
      </c>
      <c r="S58" s="43" t="str">
        <f t="shared" si="2"/>
        <v>EMC3_ISOLATE_ZSCn107</v>
      </c>
      <c r="T58" s="43" t="str">
        <f>IF(ISERROR(VLOOKUP(S58,qryClassChildStatesCheck!A:A,1,FALSE)),"##ERR##","")</f>
        <v/>
      </c>
    </row>
    <row r="59" spans="1:20" ht="30">
      <c r="A59" s="43" t="s">
        <v>20</v>
      </c>
      <c r="B59" s="43" t="s">
        <v>111</v>
      </c>
      <c r="C59" s="43" t="s">
        <v>452</v>
      </c>
      <c r="D59" s="43" t="s">
        <v>1031</v>
      </c>
      <c r="E59" s="43" t="str">
        <f>VLOOKUP(D59,tblInstance!X:Z,3,FALSE)</f>
        <v>POS_PSWFI</v>
      </c>
      <c r="F59" s="43" t="str">
        <f>VLOOKUP(D59,tblInstance!X:Y,2,FALSE)</f>
        <v>POS2</v>
      </c>
      <c r="G59" s="315" t="s">
        <v>2397</v>
      </c>
      <c r="H59" s="43" t="str">
        <f t="shared" si="0"/>
        <v>EMC3_SETUP_DVn109</v>
      </c>
      <c r="M59" s="120" t="str">
        <f t="shared" si="5"/>
        <v>L "dbCONST".BLK.POS2.CMD.CLOSE;
    T #POS_PSWFI_CMD;</v>
      </c>
      <c r="N59" s="43" t="s">
        <v>2429</v>
      </c>
      <c r="O59" s="120" t="s">
        <v>2445</v>
      </c>
      <c r="Q59" s="43" t="str">
        <f>VLOOKUP(B59&amp;"_"&amp;C59,tblClass_State!J:J,1,FALSE)</f>
        <v>EMC3_SETUP</v>
      </c>
      <c r="R59" s="43" t="str">
        <f>VLOOKUP(B59&amp;"_"&amp;D59,tblClass_Child!K:K,1,FALSE)</f>
        <v>EMC3_DVn109</v>
      </c>
      <c r="S59" s="43" t="str">
        <f t="shared" si="2"/>
        <v>EMC3_SETUP_DVn109</v>
      </c>
      <c r="T59" s="43" t="str">
        <f>IF(ISERROR(VLOOKUP(S59,qryClassChildStatesCheck!A:A,1,FALSE)),"##ERR##","")</f>
        <v/>
      </c>
    </row>
    <row r="60" spans="1:20" ht="30">
      <c r="A60" s="43" t="s">
        <v>20</v>
      </c>
      <c r="B60" s="43" t="s">
        <v>111</v>
      </c>
      <c r="C60" s="43" t="s">
        <v>452</v>
      </c>
      <c r="D60" s="43" t="s">
        <v>1033</v>
      </c>
      <c r="E60" s="43" t="str">
        <f>VLOOKUP(D60,tblInstance!X:Z,3,FALSE)</f>
        <v>POS_WFI</v>
      </c>
      <c r="F60" s="43" t="str">
        <f>VLOOKUP(D60,tblInstance!X:Y,2,FALSE)</f>
        <v>POS4</v>
      </c>
      <c r="G60" s="315" t="s">
        <v>2397</v>
      </c>
      <c r="H60" s="43" t="str">
        <f t="shared" si="0"/>
        <v>EMC3_SETUP_DVn111</v>
      </c>
      <c r="M60" s="120" t="str">
        <f t="shared" si="5"/>
        <v>L "dbCONST".BLK.POS4.CMD.CLOSE;
    T #POS_WFI_CMD;</v>
      </c>
      <c r="N60" s="43" t="s">
        <v>2429</v>
      </c>
      <c r="O60" s="120" t="s">
        <v>2445</v>
      </c>
      <c r="Q60" s="43" t="str">
        <f>VLOOKUP(B60&amp;"_"&amp;C60,tblClass_State!J:J,1,FALSE)</f>
        <v>EMC3_SETUP</v>
      </c>
      <c r="R60" s="43" t="str">
        <f>VLOOKUP(B60&amp;"_"&amp;D60,tblClass_Child!K:K,1,FALSE)</f>
        <v>EMC3_DVn111</v>
      </c>
      <c r="S60" s="43" t="str">
        <f t="shared" si="2"/>
        <v>EMC3_SETUP_DVn111</v>
      </c>
      <c r="T60" s="43" t="str">
        <f>IF(ISERROR(VLOOKUP(S60,qryClassChildStatesCheck!A:A,1,FALSE)),"##ERR##","")</f>
        <v/>
      </c>
    </row>
    <row r="61" spans="1:20" ht="30">
      <c r="A61" s="43" t="s">
        <v>20</v>
      </c>
      <c r="B61" s="43" t="s">
        <v>111</v>
      </c>
      <c r="C61" s="43" t="s">
        <v>452</v>
      </c>
      <c r="D61" s="43" t="s">
        <v>1034</v>
      </c>
      <c r="E61" s="43" t="str">
        <f>VLOOKUP(D61,tblInstance!X:Z,3,FALSE)</f>
        <v>POS_PW</v>
      </c>
      <c r="F61" s="43" t="str">
        <f>VLOOKUP(D61,tblInstance!X:Y,2,FALSE)</f>
        <v>POS4</v>
      </c>
      <c r="G61" s="315" t="s">
        <v>2397</v>
      </c>
      <c r="H61" s="43" t="str">
        <f t="shared" si="0"/>
        <v>EMC3_SETUP_DVn113</v>
      </c>
      <c r="M61" s="120" t="str">
        <f t="shared" si="5"/>
        <v>L "dbCONST".BLK.POS4.CMD.CLOSE;
    T #POS_PW_CMD;</v>
      </c>
      <c r="N61" s="43" t="s">
        <v>2429</v>
      </c>
      <c r="O61" s="120" t="s">
        <v>2445</v>
      </c>
      <c r="Q61" s="43" t="str">
        <f>VLOOKUP(B61&amp;"_"&amp;C61,tblClass_State!J:J,1,FALSE)</f>
        <v>EMC3_SETUP</v>
      </c>
      <c r="R61" s="43" t="str">
        <f>VLOOKUP(B61&amp;"_"&amp;D61,tblClass_Child!K:K,1,FALSE)</f>
        <v>EMC3_DVn113</v>
      </c>
      <c r="S61" s="43" t="str">
        <f t="shared" si="2"/>
        <v>EMC3_SETUP_DVn113</v>
      </c>
      <c r="T61" s="43" t="str">
        <f>IF(ISERROR(VLOOKUP(S61,qryClassChildStatesCheck!A:A,1,FALSE)),"##ERR##","")</f>
        <v/>
      </c>
    </row>
    <row r="62" spans="1:20" ht="30">
      <c r="A62" s="43" t="s">
        <v>20</v>
      </c>
      <c r="B62" s="43" t="s">
        <v>111</v>
      </c>
      <c r="C62" s="43" t="s">
        <v>452</v>
      </c>
      <c r="D62" s="43" t="s">
        <v>1035</v>
      </c>
      <c r="E62" s="43" t="str">
        <f>VLOOKUP(D62,tblInstance!X:Z,3,FALSE)</f>
        <v>POS_PSPW</v>
      </c>
      <c r="F62" s="43" t="str">
        <f>VLOOKUP(D62,tblInstance!X:Y,2,FALSE)</f>
        <v>POS2</v>
      </c>
      <c r="G62" s="315" t="s">
        <v>2397</v>
      </c>
      <c r="H62" s="43" t="str">
        <f t="shared" si="0"/>
        <v>EMC3_SETUP_DVn115</v>
      </c>
      <c r="M62" s="120" t="str">
        <f t="shared" si="5"/>
        <v>L "dbCONST".BLK.POS2.CMD.CLOSE;
    T #POS_PSPW_CMD;</v>
      </c>
      <c r="N62" s="43" t="s">
        <v>2429</v>
      </c>
      <c r="O62" s="120" t="s">
        <v>2445</v>
      </c>
      <c r="Q62" s="43" t="str">
        <f>VLOOKUP(B62&amp;"_"&amp;C62,tblClass_State!J:J,1,FALSE)</f>
        <v>EMC3_SETUP</v>
      </c>
      <c r="R62" s="43" t="str">
        <f>VLOOKUP(B62&amp;"_"&amp;D62,tblClass_Child!K:K,1,FALSE)</f>
        <v>EMC3_DVn115</v>
      </c>
      <c r="S62" s="43" t="str">
        <f t="shared" si="2"/>
        <v>EMC3_SETUP_DVn115</v>
      </c>
      <c r="T62" s="43" t="str">
        <f>IF(ISERROR(VLOOKUP(S62,qryClassChildStatesCheck!A:A,1,FALSE)),"##ERR##","")</f>
        <v/>
      </c>
    </row>
    <row r="63" spans="1:20" ht="105">
      <c r="A63" s="43" t="s">
        <v>20</v>
      </c>
      <c r="B63" s="43" t="s">
        <v>111</v>
      </c>
      <c r="C63" s="43" t="s">
        <v>452</v>
      </c>
      <c r="D63" s="43" t="s">
        <v>1037</v>
      </c>
      <c r="E63" s="43" t="str">
        <f>VLOOKUP(D63,tblInstance!X:Z,3,FALSE)</f>
        <v>ZSC_FPWFI</v>
      </c>
      <c r="F63" s="43" t="str">
        <f>VLOOKUP(D63,tblInstance!X:Y,2,FALSE)</f>
        <v>ZSC2</v>
      </c>
      <c r="G63" s="315" t="s">
        <v>2397</v>
      </c>
      <c r="H63" s="43" t="str">
        <f t="shared" si="0"/>
        <v>EMC3_SETUP_ZSCn103</v>
      </c>
      <c r="I63" s="43" t="s">
        <v>1609</v>
      </c>
      <c r="J63" s="43" t="s">
        <v>1175</v>
      </c>
      <c r="K63" s="43" t="s">
        <v>2292</v>
      </c>
      <c r="L63" s="43" t="s">
        <v>1351</v>
      </c>
      <c r="M63" s="316" t="str">
        <f>"A(;
    L #"&amp;$J63&amp;";
    L "&amp;""""&amp;"dbCONST"&amp;""""&amp;".SEL."&amp;$K63&amp;"."&amp;$L63&amp;";
    ==I;
    ); 
    L "&amp;""""&amp;"dbCONST"&amp;""""&amp;".BLK."&amp;$F63&amp;".CMD."&amp;N63&amp;";
    T #"&amp;$E63&amp;"_CMD;"</f>
        <v>A(;
    L #MEDIUM;
    L "dbCONST".SEL.LIQUID.WFI;
    ==I;
    ); 
    L "dbCONST".BLK.ZSC2.CMD.IN;
    T #ZSC_FPWFI_CMD;</v>
      </c>
      <c r="N63" s="43" t="s">
        <v>361</v>
      </c>
      <c r="O63" s="316" t="str">
        <f>"A(;
    L #"&amp;$J63&amp;";
    L "&amp;""""&amp;"dbCONST"&amp;""""&amp;".SEL."&amp;$K63&amp;"."&amp;$L63&amp;";
    &lt;&gt;I;
    ); 
    L "&amp;""""&amp;"dbCONST"&amp;""""&amp;".BLK."&amp;$F63&amp;".CMD."&amp;P63&amp;";
    T #"&amp;$E63&amp;"_CMD;"</f>
        <v>A(;
    L #MEDIUM;
    L "dbCONST".SEL.LIQUID.WFI;
    &lt;&gt;I;
    ); 
    L "dbCONST".BLK.ZSC2.CMD.OUT;
    T #ZSC_FPWFI_CMD;</v>
      </c>
      <c r="P63" s="43" t="s">
        <v>362</v>
      </c>
      <c r="Q63" s="43" t="str">
        <f>VLOOKUP(B63&amp;"_"&amp;C63,tblClass_State!J:J,1,FALSE)</f>
        <v>EMC3_SETUP</v>
      </c>
      <c r="R63" s="43" t="str">
        <f>VLOOKUP(B63&amp;"_"&amp;D63,tblClass_Child!K:K,1,FALSE)</f>
        <v>EMC3_ZSCn103</v>
      </c>
      <c r="S63" s="43" t="str">
        <f t="shared" si="2"/>
        <v>EMC3_SETUP_ZSCn103</v>
      </c>
      <c r="T63" s="43" t="str">
        <f>IF(ISERROR(VLOOKUP(S63,qryClassChildStatesCheck!A:A,1,FALSE)),"##ERR##","")</f>
        <v/>
      </c>
    </row>
    <row r="64" spans="1:20" ht="105">
      <c r="A64" s="43" t="s">
        <v>20</v>
      </c>
      <c r="B64" s="43" t="s">
        <v>111</v>
      </c>
      <c r="C64" s="43" t="s">
        <v>452</v>
      </c>
      <c r="D64" s="43" t="s">
        <v>1039</v>
      </c>
      <c r="E64" s="43" t="str">
        <f>VLOOKUP(D64,tblInstance!X:Z,3,FALSE)</f>
        <v>ZSC_FPPW</v>
      </c>
      <c r="F64" s="43" t="str">
        <f>VLOOKUP(D64,tblInstance!X:Y,2,FALSE)</f>
        <v>ZSC2</v>
      </c>
      <c r="G64" s="315" t="s">
        <v>2397</v>
      </c>
      <c r="H64" s="43" t="str">
        <f t="shared" si="0"/>
        <v>EMC3_SETUP_ZSCn105</v>
      </c>
      <c r="I64" s="43" t="s">
        <v>1608</v>
      </c>
      <c r="J64" s="43" t="s">
        <v>1175</v>
      </c>
      <c r="K64" s="43" t="s">
        <v>2292</v>
      </c>
      <c r="L64" s="43" t="s">
        <v>1352</v>
      </c>
      <c r="M64" s="316" t="str">
        <f>"A(;
    L #"&amp;$J64&amp;";
    L "&amp;""""&amp;"dbCONST"&amp;""""&amp;".SEL."&amp;$K64&amp;"."&amp;$L64&amp;";
    ==I;
    ); 
    L "&amp;""""&amp;"dbCONST"&amp;""""&amp;".BLK."&amp;$F64&amp;".CMD."&amp;N64&amp;";
    T #"&amp;$E64&amp;"_CMD;"</f>
        <v>A(;
    L #MEDIUM;
    L "dbCONST".SEL.LIQUID.PW;
    ==I;
    ); 
    L "dbCONST".BLK.ZSC2.CMD.IN;
    T #ZSC_FPPW_CMD;</v>
      </c>
      <c r="N64" s="43" t="s">
        <v>361</v>
      </c>
      <c r="O64" s="316" t="str">
        <f>"A(;
    L #"&amp;$J64&amp;";
    L "&amp;""""&amp;"dbCONST"&amp;""""&amp;".SEL."&amp;$K64&amp;"."&amp;$L64&amp;";
    &lt;&gt;I;
    ); 
    L "&amp;""""&amp;"dbCONST"&amp;""""&amp;".BLK."&amp;$F64&amp;".CMD."&amp;P64&amp;";
    T #"&amp;$E64&amp;"_CMD;"</f>
        <v>A(;
    L #MEDIUM;
    L "dbCONST".SEL.LIQUID.PW;
    &lt;&gt;I;
    ); 
    L "dbCONST".BLK.ZSC2.CMD.OUT;
    T #ZSC_FPPW_CMD;</v>
      </c>
      <c r="P64" s="43" t="s">
        <v>362</v>
      </c>
      <c r="Q64" s="43" t="str">
        <f>VLOOKUP(B64&amp;"_"&amp;C64,tblClass_State!J:J,1,FALSE)</f>
        <v>EMC3_SETUP</v>
      </c>
      <c r="R64" s="43" t="str">
        <f>VLOOKUP(B64&amp;"_"&amp;D64,tblClass_Child!K:K,1,FALSE)</f>
        <v>EMC3_ZSCn105</v>
      </c>
      <c r="S64" s="43" t="str">
        <f t="shared" si="2"/>
        <v>EMC3_SETUP_ZSCn105</v>
      </c>
      <c r="T64" s="43" t="str">
        <f>IF(ISERROR(VLOOKUP(S64,qryClassChildStatesCheck!A:A,1,FALSE)),"##ERR##","")</f>
        <v/>
      </c>
    </row>
    <row r="65" spans="1:20" ht="30">
      <c r="A65" s="43" t="s">
        <v>20</v>
      </c>
      <c r="B65" s="43" t="s">
        <v>111</v>
      </c>
      <c r="C65" s="43" t="s">
        <v>452</v>
      </c>
      <c r="D65" s="43" t="s">
        <v>1041</v>
      </c>
      <c r="E65" s="43" t="str">
        <f>VLOOKUP(D65,tblInstance!X:Z,3,FALSE)</f>
        <v>ZSC_FPINLET</v>
      </c>
      <c r="F65" s="43" t="str">
        <f>VLOOKUP(D65,tblInstance!X:Y,2,FALSE)</f>
        <v>ZSC2</v>
      </c>
      <c r="G65" s="315" t="s">
        <v>2397</v>
      </c>
      <c r="H65" s="43" t="str">
        <f t="shared" si="0"/>
        <v>EMC3_SETUP_ZSCn107</v>
      </c>
      <c r="M65" s="120" t="str">
        <f t="shared" ref="M65:M96" si="6">"L "&amp;""""&amp;"dbCONST"&amp;""""&amp;".BLK."&amp;$F65&amp;".CMD."&amp;N65&amp;";
    T #"&amp;$E65&amp;"_CMD;"</f>
        <v>L "dbCONST".BLK.ZSC2.CMD.IN;
    T #ZSC_FPINLET_CMD;</v>
      </c>
      <c r="N65" s="43" t="s">
        <v>361</v>
      </c>
      <c r="O65" s="120" t="s">
        <v>2445</v>
      </c>
      <c r="Q65" s="43" t="str">
        <f>VLOOKUP(B65&amp;"_"&amp;C65,tblClass_State!J:J,1,FALSE)</f>
        <v>EMC3_SETUP</v>
      </c>
      <c r="R65" s="43" t="str">
        <f>VLOOKUP(B65&amp;"_"&amp;D65,tblClass_Child!K:K,1,FALSE)</f>
        <v>EMC3_ZSCn107</v>
      </c>
      <c r="S65" s="43" t="str">
        <f t="shared" si="2"/>
        <v>EMC3_SETUP_ZSCn107</v>
      </c>
      <c r="T65" s="43" t="str">
        <f>IF(ISERROR(VLOOKUP(S65,qryClassChildStatesCheck!A:A,1,FALSE)),"##ERR##","")</f>
        <v/>
      </c>
    </row>
    <row r="66" spans="1:20" ht="30">
      <c r="A66" s="43" t="s">
        <v>20</v>
      </c>
      <c r="B66" s="43" t="s">
        <v>848</v>
      </c>
      <c r="C66" s="43" t="s">
        <v>477</v>
      </c>
      <c r="D66" s="43" t="s">
        <v>1066</v>
      </c>
      <c r="E66" s="43" t="str">
        <f>VLOOKUP(D66,tblInstance!X:Z,3,FALSE)</f>
        <v>MOT_PUMP1</v>
      </c>
      <c r="F66" s="43" t="str">
        <f>VLOOKUP(D66,tblInstance!X:Y,2,FALSE)</f>
        <v>MOT1</v>
      </c>
      <c r="G66" s="315" t="s">
        <v>2397</v>
      </c>
      <c r="H66" s="43" t="str">
        <f t="shared" ref="H66:H129" si="7">B66&amp;"_"&amp;C66&amp;"_"&amp;D66</f>
        <v>EMC5_VACUUM_VPn000</v>
      </c>
      <c r="M66" s="120" t="str">
        <f t="shared" si="6"/>
        <v>L "dbCONST".BLK.MOT1.CMD.STOP;
    T #MOT_PUMP1_CMD;</v>
      </c>
      <c r="N66" s="43" t="s">
        <v>2428</v>
      </c>
      <c r="O66" s="120" t="s">
        <v>2445</v>
      </c>
      <c r="Q66" s="43" t="str">
        <f>VLOOKUP(B66&amp;"_"&amp;C66,tblClass_State!J:J,1,FALSE)</f>
        <v>EMC5_VACUUM</v>
      </c>
      <c r="R66" s="43" t="str">
        <f>VLOOKUP(B66&amp;"_"&amp;D66,tblClass_Child!K:K,1,FALSE)</f>
        <v>EMC5_VPn000</v>
      </c>
      <c r="S66" s="43" t="str">
        <f t="shared" ref="S66:S129" si="8">B66&amp;"_"&amp;C66&amp;"_"&amp;D66</f>
        <v>EMC5_VACUUM_VPn000</v>
      </c>
      <c r="T66" s="43" t="str">
        <f>IF(ISERROR(VLOOKUP(S66,qryClassChildStatesCheck!A:A,1,FALSE)),"##ERR##","")</f>
        <v/>
      </c>
    </row>
    <row r="67" spans="1:20" ht="30">
      <c r="A67" s="43" t="s">
        <v>20</v>
      </c>
      <c r="B67" s="43" t="s">
        <v>848</v>
      </c>
      <c r="C67" s="43" t="s">
        <v>477</v>
      </c>
      <c r="D67" s="43" t="s">
        <v>1599</v>
      </c>
      <c r="E67" s="43" t="str">
        <f>VLOOKUP(D67,tblInstance!X:Z,3,FALSE)</f>
        <v>MOT_PUMP2</v>
      </c>
      <c r="F67" s="43" t="str">
        <f>VLOOKUP(D67,tblInstance!X:Y,2,FALSE)</f>
        <v>MOT1</v>
      </c>
      <c r="G67" s="315" t="s">
        <v>2397</v>
      </c>
      <c r="H67" s="43" t="str">
        <f t="shared" si="7"/>
        <v>EMC5_VACUUM_VPn001</v>
      </c>
      <c r="M67" s="120" t="str">
        <f t="shared" si="6"/>
        <v>L "dbCONST".BLK.MOT1.CMD.STOP;
    T #MOT_PUMP2_CMD;</v>
      </c>
      <c r="N67" s="43" t="s">
        <v>2428</v>
      </c>
      <c r="O67" s="120" t="s">
        <v>2445</v>
      </c>
      <c r="Q67" s="43" t="str">
        <f>VLOOKUP(B67&amp;"_"&amp;C67,tblClass_State!J:J,1,FALSE)</f>
        <v>EMC5_VACUUM</v>
      </c>
      <c r="R67" s="43" t="str">
        <f>VLOOKUP(B67&amp;"_"&amp;D67,tblClass_Child!K:K,1,FALSE)</f>
        <v>EMC5_VPn001</v>
      </c>
      <c r="S67" s="43" t="str">
        <f t="shared" si="8"/>
        <v>EMC5_VACUUM_VPn001</v>
      </c>
      <c r="T67" s="43" t="str">
        <f>IF(ISERROR(VLOOKUP(S67,qryClassChildStatesCheck!A:A,1,FALSE)),"##ERR##","")</f>
        <v/>
      </c>
    </row>
    <row r="68" spans="1:20" ht="30">
      <c r="A68" s="43" t="s">
        <v>20</v>
      </c>
      <c r="B68" s="43" t="s">
        <v>105</v>
      </c>
      <c r="C68" s="43" t="s">
        <v>465</v>
      </c>
      <c r="D68" s="43" t="s">
        <v>1067</v>
      </c>
      <c r="E68" s="43" t="str">
        <f>VLOOKUP(D68,tblInstance!X:Z,3,FALSE)</f>
        <v>POS_VENTDRAIN</v>
      </c>
      <c r="F68" s="43" t="str">
        <f>VLOOKUP(D68,tblInstance!X:Y,2,FALSE)</f>
        <v>POS4</v>
      </c>
      <c r="G68" s="315" t="s">
        <v>2397</v>
      </c>
      <c r="H68" s="43" t="str">
        <f t="shared" si="7"/>
        <v>EMG1_FILTER_BAVn141</v>
      </c>
      <c r="M68" s="120" t="str">
        <f t="shared" si="6"/>
        <v>L "dbCONST".BLK.POS4.CMD.CLOSE;
    T #POS_VENTDRAIN_CMD;</v>
      </c>
      <c r="N68" s="43" t="s">
        <v>2429</v>
      </c>
      <c r="O68" s="120" t="s">
        <v>2445</v>
      </c>
      <c r="Q68" s="43" t="str">
        <f>VLOOKUP(B68&amp;"_"&amp;C68,tblClass_State!J:J,1,FALSE)</f>
        <v>EMG1_FILTER</v>
      </c>
      <c r="R68" s="43" t="str">
        <f>VLOOKUP(B68&amp;"_"&amp;D68,tblClass_Child!K:K,1,FALSE)</f>
        <v>EMG1_BAVn141</v>
      </c>
      <c r="S68" s="43" t="str">
        <f t="shared" si="8"/>
        <v>EMG1_FILTER_BAVn141</v>
      </c>
      <c r="T68" s="43" t="str">
        <f>IF(ISERROR(VLOOKUP(S68,qryClassChildStatesCheck!A:A,1,FALSE)),"##ERR##","")</f>
        <v/>
      </c>
    </row>
    <row r="69" spans="1:20" ht="30">
      <c r="A69" s="43" t="s">
        <v>20</v>
      </c>
      <c r="B69" s="43" t="s">
        <v>105</v>
      </c>
      <c r="C69" s="43" t="s">
        <v>465</v>
      </c>
      <c r="D69" s="43" t="s">
        <v>1068</v>
      </c>
      <c r="E69" s="43" t="str">
        <f>VLOOKUP(D69,tblInstance!X:Z,3,FALSE)</f>
        <v>HE_FILTER</v>
      </c>
      <c r="F69" s="43" t="str">
        <f>VLOOKUP(D69,tblInstance!X:Y,2,FALSE)</f>
        <v>HE1</v>
      </c>
      <c r="G69" s="315" t="s">
        <v>2397</v>
      </c>
      <c r="H69" s="43" t="str">
        <f t="shared" si="7"/>
        <v>EMG1_FILTER_HEn101</v>
      </c>
      <c r="M69" s="120" t="str">
        <f t="shared" si="6"/>
        <v>L "dbCONST".BLK.HE1.CMD.ENABLE;
    T #HE_FILTER_CMD;</v>
      </c>
      <c r="N69" s="43" t="s">
        <v>2431</v>
      </c>
      <c r="O69" s="120" t="s">
        <v>2445</v>
      </c>
      <c r="Q69" s="43" t="str">
        <f>VLOOKUP(B69&amp;"_"&amp;C69,tblClass_State!J:J,1,FALSE)</f>
        <v>EMG1_FILTER</v>
      </c>
      <c r="R69" s="43" t="str">
        <f>VLOOKUP(B69&amp;"_"&amp;D69,tblClass_Child!K:K,1,FALSE)</f>
        <v>EMG1_HEn101</v>
      </c>
      <c r="S69" s="43" t="str">
        <f t="shared" si="8"/>
        <v>EMG1_FILTER_HEn101</v>
      </c>
      <c r="T69" s="43" t="str">
        <f>IF(ISERROR(VLOOKUP(S69,qryClassChildStatesCheck!A:A,1,FALSE)),"##ERR##","")</f>
        <v/>
      </c>
    </row>
    <row r="70" spans="1:20" ht="30">
      <c r="A70" s="43" t="s">
        <v>20</v>
      </c>
      <c r="B70" s="43" t="s">
        <v>105</v>
      </c>
      <c r="C70" s="43" t="s">
        <v>465</v>
      </c>
      <c r="D70" s="43" t="s">
        <v>1069</v>
      </c>
      <c r="E70" s="43" t="str">
        <f>VLOOKUP(D70,tblInstance!X:Z,3,FALSE)</f>
        <v>TI_VENT</v>
      </c>
      <c r="F70" s="43" t="str">
        <f>VLOOKUP(D70,tblInstance!X:Y,2,FALSE)</f>
        <v>TI2</v>
      </c>
      <c r="G70" s="315" t="s">
        <v>2397</v>
      </c>
      <c r="H70" s="43" t="str">
        <f t="shared" si="7"/>
        <v>EMG1_FILTER_TIn101</v>
      </c>
      <c r="M70" s="120" t="str">
        <f t="shared" si="6"/>
        <v>L "dbCONST".BLK.TI2.CMD.ENABLE;
    T #TI_VENT_CMD;</v>
      </c>
      <c r="N70" s="43" t="s">
        <v>2431</v>
      </c>
      <c r="O70" s="120" t="s">
        <v>2445</v>
      </c>
      <c r="Q70" s="43" t="str">
        <f>VLOOKUP(B70&amp;"_"&amp;C70,tblClass_State!J:J,1,FALSE)</f>
        <v>EMG1_FILTER</v>
      </c>
      <c r="R70" s="43" t="str">
        <f>VLOOKUP(B70&amp;"_"&amp;D70,tblClass_Child!K:K,1,FALSE)</f>
        <v>EMG1_TIn101</v>
      </c>
      <c r="S70" s="43" t="str">
        <f t="shared" si="8"/>
        <v>EMG1_FILTER_TIn101</v>
      </c>
      <c r="T70" s="43" t="str">
        <f>IF(ISERROR(VLOOKUP(S70,qryClassChildStatesCheck!A:A,1,FALSE)),"##ERR##","")</f>
        <v/>
      </c>
    </row>
    <row r="71" spans="1:20" ht="30">
      <c r="A71" s="43" t="s">
        <v>20</v>
      </c>
      <c r="B71" s="43" t="s">
        <v>105</v>
      </c>
      <c r="C71" s="43" t="s">
        <v>465</v>
      </c>
      <c r="D71" s="43" t="s">
        <v>1070</v>
      </c>
      <c r="E71" s="43" t="str">
        <f>VLOOKUP(D71,tblInstance!X:Z,3,FALSE)</f>
        <v>TI_DRAIN</v>
      </c>
      <c r="F71" s="43" t="str">
        <f>VLOOKUP(D71,tblInstance!X:Y,2,FALSE)</f>
        <v>TI2</v>
      </c>
      <c r="G71" s="315" t="s">
        <v>2397</v>
      </c>
      <c r="H71" s="43" t="str">
        <f t="shared" si="7"/>
        <v>EMG1_FILTER_TIn103</v>
      </c>
      <c r="M71" s="120" t="str">
        <f t="shared" si="6"/>
        <v>L "dbCONST".BLK.TI2.CMD.ENABLE;
    T #TI_DRAIN_CMD;</v>
      </c>
      <c r="N71" s="43" t="s">
        <v>2431</v>
      </c>
      <c r="O71" s="120" t="s">
        <v>2445</v>
      </c>
      <c r="Q71" s="43" t="str">
        <f>VLOOKUP(B71&amp;"_"&amp;C71,tblClass_State!J:J,1,FALSE)</f>
        <v>EMG1_FILTER</v>
      </c>
      <c r="R71" s="43" t="str">
        <f>VLOOKUP(B71&amp;"_"&amp;D71,tblClass_Child!K:K,1,FALSE)</f>
        <v>EMG1_TIn103</v>
      </c>
      <c r="S71" s="43" t="str">
        <f t="shared" si="8"/>
        <v>EMG1_FILTER_TIn103</v>
      </c>
      <c r="T71" s="43" t="str">
        <f>IF(ISERROR(VLOOKUP(S71,qryClassChildStatesCheck!A:A,1,FALSE)),"##ERR##","")</f>
        <v/>
      </c>
    </row>
    <row r="72" spans="1:20" ht="30">
      <c r="A72" s="43" t="s">
        <v>20</v>
      </c>
      <c r="B72" s="43" t="s">
        <v>105</v>
      </c>
      <c r="C72" s="43" t="s">
        <v>440</v>
      </c>
      <c r="D72" s="43" t="s">
        <v>1067</v>
      </c>
      <c r="E72" s="43" t="str">
        <f>VLOOKUP(D72,tblInstance!X:Z,3,FALSE)</f>
        <v>POS_VENTDRAIN</v>
      </c>
      <c r="F72" s="43" t="str">
        <f>VLOOKUP(D72,tblInstance!X:Y,2,FALSE)</f>
        <v>POS4</v>
      </c>
      <c r="G72" s="315" t="s">
        <v>2397</v>
      </c>
      <c r="H72" s="43" t="str">
        <f t="shared" si="7"/>
        <v>EMG1_SIP_BAVn141</v>
      </c>
      <c r="M72" s="120" t="str">
        <f t="shared" si="6"/>
        <v>L "dbCONST".BLK.POS4.CMD.OPEN;
    T #POS_VENTDRAIN_CMD;</v>
      </c>
      <c r="N72" s="43" t="s">
        <v>2430</v>
      </c>
      <c r="O72" s="120" t="s">
        <v>2445</v>
      </c>
      <c r="Q72" s="43" t="str">
        <f>VLOOKUP(B72&amp;"_"&amp;C72,tblClass_State!J:J,1,FALSE)</f>
        <v>EMG1_SIP</v>
      </c>
      <c r="R72" s="43" t="str">
        <f>VLOOKUP(B72&amp;"_"&amp;D72,tblClass_Child!K:K,1,FALSE)</f>
        <v>EMG1_BAVn141</v>
      </c>
      <c r="S72" s="43" t="str">
        <f t="shared" si="8"/>
        <v>EMG1_SIP_BAVn141</v>
      </c>
      <c r="T72" s="43" t="str">
        <f>IF(ISERROR(VLOOKUP(S72,qryClassChildStatesCheck!A:A,1,FALSE)),"##ERR##","")</f>
        <v/>
      </c>
    </row>
    <row r="73" spans="1:20" ht="30">
      <c r="A73" s="43" t="s">
        <v>20</v>
      </c>
      <c r="B73" s="43" t="s">
        <v>105</v>
      </c>
      <c r="C73" s="43" t="s">
        <v>440</v>
      </c>
      <c r="D73" s="43" t="s">
        <v>1068</v>
      </c>
      <c r="E73" s="43" t="str">
        <f>VLOOKUP(D73,tblInstance!X:Z,3,FALSE)</f>
        <v>HE_FILTER</v>
      </c>
      <c r="F73" s="43" t="str">
        <f>VLOOKUP(D73,tblInstance!X:Y,2,FALSE)</f>
        <v>HE1</v>
      </c>
      <c r="G73" s="315" t="s">
        <v>2397</v>
      </c>
      <c r="H73" s="43" t="str">
        <f t="shared" si="7"/>
        <v>EMG1_SIP_HEn101</v>
      </c>
      <c r="M73" s="120" t="str">
        <f t="shared" si="6"/>
        <v>L "dbCONST".BLK.HE1.CMD.ENABLE;
    T #HE_FILTER_CMD;</v>
      </c>
      <c r="N73" s="43" t="s">
        <v>2431</v>
      </c>
      <c r="O73" s="120" t="s">
        <v>2445</v>
      </c>
      <c r="Q73" s="43" t="str">
        <f>VLOOKUP(B73&amp;"_"&amp;C73,tblClass_State!J:J,1,FALSE)</f>
        <v>EMG1_SIP</v>
      </c>
      <c r="R73" s="43" t="str">
        <f>VLOOKUP(B73&amp;"_"&amp;D73,tblClass_Child!K:K,1,FALSE)</f>
        <v>EMG1_HEn101</v>
      </c>
      <c r="S73" s="43" t="str">
        <f t="shared" si="8"/>
        <v>EMG1_SIP_HEn101</v>
      </c>
      <c r="T73" s="43" t="str">
        <f>IF(ISERROR(VLOOKUP(S73,qryClassChildStatesCheck!A:A,1,FALSE)),"##ERR##","")</f>
        <v/>
      </c>
    </row>
    <row r="74" spans="1:20" ht="30">
      <c r="A74" s="43" t="s">
        <v>20</v>
      </c>
      <c r="B74" s="43" t="s">
        <v>105</v>
      </c>
      <c r="C74" s="43" t="s">
        <v>440</v>
      </c>
      <c r="D74" s="43" t="s">
        <v>1069</v>
      </c>
      <c r="E74" s="43" t="str">
        <f>VLOOKUP(D74,tblInstance!X:Z,3,FALSE)</f>
        <v>TI_VENT</v>
      </c>
      <c r="F74" s="43" t="str">
        <f>VLOOKUP(D74,tblInstance!X:Y,2,FALSE)</f>
        <v>TI2</v>
      </c>
      <c r="G74" s="315" t="s">
        <v>2397</v>
      </c>
      <c r="H74" s="43" t="str">
        <f t="shared" si="7"/>
        <v>EMG1_SIP_TIn101</v>
      </c>
      <c r="M74" s="120" t="str">
        <f t="shared" si="6"/>
        <v>L "dbCONST".BLK.TI2.CMD.ENABLE;
    T #TI_VENT_CMD;</v>
      </c>
      <c r="N74" s="43" t="s">
        <v>2431</v>
      </c>
      <c r="O74" s="120" t="s">
        <v>2445</v>
      </c>
      <c r="Q74" s="43" t="str">
        <f>VLOOKUP(B74&amp;"_"&amp;C74,tblClass_State!J:J,1,FALSE)</f>
        <v>EMG1_SIP</v>
      </c>
      <c r="R74" s="43" t="str">
        <f>VLOOKUP(B74&amp;"_"&amp;D74,tblClass_Child!K:K,1,FALSE)</f>
        <v>EMG1_TIn101</v>
      </c>
      <c r="S74" s="43" t="str">
        <f t="shared" si="8"/>
        <v>EMG1_SIP_TIn101</v>
      </c>
      <c r="T74" s="43" t="str">
        <f>IF(ISERROR(VLOOKUP(S74,qryClassChildStatesCheck!A:A,1,FALSE)),"##ERR##","")</f>
        <v/>
      </c>
    </row>
    <row r="75" spans="1:20" ht="30">
      <c r="A75" s="43" t="s">
        <v>20</v>
      </c>
      <c r="B75" s="43" t="s">
        <v>105</v>
      </c>
      <c r="C75" s="43" t="s">
        <v>440</v>
      </c>
      <c r="D75" s="43" t="s">
        <v>1070</v>
      </c>
      <c r="E75" s="43" t="str">
        <f>VLOOKUP(D75,tblInstance!X:Z,3,FALSE)</f>
        <v>TI_DRAIN</v>
      </c>
      <c r="F75" s="43" t="str">
        <f>VLOOKUP(D75,tblInstance!X:Y,2,FALSE)</f>
        <v>TI2</v>
      </c>
      <c r="G75" s="315" t="s">
        <v>2397</v>
      </c>
      <c r="H75" s="43" t="str">
        <f t="shared" si="7"/>
        <v>EMG1_SIP_TIn103</v>
      </c>
      <c r="M75" s="120" t="str">
        <f t="shared" si="6"/>
        <v>L "dbCONST".BLK.TI2.CMD.ENABLE;
    T #TI_DRAIN_CMD;</v>
      </c>
      <c r="N75" s="43" t="s">
        <v>2431</v>
      </c>
      <c r="O75" s="120" t="s">
        <v>2445</v>
      </c>
      <c r="Q75" s="43" t="str">
        <f>VLOOKUP(B75&amp;"_"&amp;C75,tblClass_State!J:J,1,FALSE)</f>
        <v>EMG1_SIP</v>
      </c>
      <c r="R75" s="43" t="str">
        <f>VLOOKUP(B75&amp;"_"&amp;D75,tblClass_Child!K:K,1,FALSE)</f>
        <v>EMG1_TIn103</v>
      </c>
      <c r="S75" s="43" t="str">
        <f t="shared" si="8"/>
        <v>EMG1_SIP_TIn103</v>
      </c>
      <c r="T75" s="43" t="str">
        <f>IF(ISERROR(VLOOKUP(S75,qryClassChildStatesCheck!A:A,1,FALSE)),"##ERR##","")</f>
        <v/>
      </c>
    </row>
    <row r="76" spans="1:20" ht="30">
      <c r="A76" s="43" t="s">
        <v>20</v>
      </c>
      <c r="B76" s="43" t="s">
        <v>107</v>
      </c>
      <c r="C76" s="43" t="s">
        <v>301</v>
      </c>
      <c r="D76" s="43" t="s">
        <v>1075</v>
      </c>
      <c r="E76" s="43" t="str">
        <f>VLOOKUP(D76,tblInstance!X:Z,3,FALSE)</f>
        <v>MI_VESSEL</v>
      </c>
      <c r="F76" s="43" t="str">
        <f>VLOOKUP(D76,tblInstance!X:Y,2,FALSE)</f>
        <v>MI1</v>
      </c>
      <c r="G76" s="315" t="s">
        <v>2397</v>
      </c>
      <c r="H76" s="43" t="str">
        <f t="shared" si="7"/>
        <v>EMM1_MEASURE_MIn101</v>
      </c>
      <c r="M76" s="120" t="str">
        <f t="shared" si="6"/>
        <v>L "dbCONST".BLK.MI1.CMD.ENABLE;
    T #MI_VESSEL_CMD;</v>
      </c>
      <c r="N76" s="43" t="s">
        <v>2431</v>
      </c>
      <c r="O76" s="120" t="s">
        <v>2445</v>
      </c>
      <c r="Q76" s="43" t="str">
        <f>VLOOKUP(B76&amp;"_"&amp;C76,tblClass_State!J:J,1,FALSE)</f>
        <v>EMM1_MEASURE</v>
      </c>
      <c r="R76" s="43" t="str">
        <f>VLOOKUP(B76&amp;"_"&amp;D76,tblClass_Child!K:K,1,FALSE)</f>
        <v>EMM1_MIn101</v>
      </c>
      <c r="S76" s="43" t="str">
        <f t="shared" si="8"/>
        <v>EMM1_MEASURE_MIn101</v>
      </c>
      <c r="T76" s="43" t="str">
        <f>IF(ISERROR(VLOOKUP(S76,qryClassChildStatesCheck!A:A,1,FALSE)),"##ERR##","")</f>
        <v/>
      </c>
    </row>
    <row r="77" spans="1:20" ht="30">
      <c r="A77" s="43" t="s">
        <v>20</v>
      </c>
      <c r="B77" s="43" t="s">
        <v>107</v>
      </c>
      <c r="C77" s="43" t="s">
        <v>464</v>
      </c>
      <c r="D77" s="43" t="s">
        <v>1075</v>
      </c>
      <c r="E77" s="43" t="str">
        <f>VLOOKUP(D77,tblInstance!X:Z,3,FALSE)</f>
        <v>MI_VESSEL</v>
      </c>
      <c r="F77" s="43" t="str">
        <f>VLOOKUP(D77,tblInstance!X:Y,2,FALSE)</f>
        <v>MI1</v>
      </c>
      <c r="G77" s="315" t="s">
        <v>2397</v>
      </c>
      <c r="H77" s="43" t="str">
        <f t="shared" si="7"/>
        <v>EMM1_TARE_MIn101</v>
      </c>
      <c r="M77" s="120" t="str">
        <f t="shared" si="6"/>
        <v>L "dbCONST".BLK.MI1.CMD.ENABLE;
    T #MI_VESSEL_CMD;</v>
      </c>
      <c r="N77" s="43" t="s">
        <v>2431</v>
      </c>
      <c r="O77" s="120" t="s">
        <v>2445</v>
      </c>
      <c r="Q77" s="43" t="str">
        <f>VLOOKUP(B77&amp;"_"&amp;C77,tblClass_State!J:J,1,FALSE)</f>
        <v>EMM1_TARE</v>
      </c>
      <c r="R77" s="43" t="str">
        <f>VLOOKUP(B77&amp;"_"&amp;D77,tblClass_Child!K:K,1,FALSE)</f>
        <v>EMM1_MIn101</v>
      </c>
      <c r="S77" s="43" t="str">
        <f t="shared" si="8"/>
        <v>EMM1_TARE_MIn101</v>
      </c>
      <c r="T77" s="43" t="str">
        <f>IF(ISERROR(VLOOKUP(S77,qryClassChildStatesCheck!A:A,1,FALSE)),"##ERR##","")</f>
        <v/>
      </c>
    </row>
    <row r="78" spans="1:20" ht="30">
      <c r="A78" s="43" t="s">
        <v>20</v>
      </c>
      <c r="B78" s="43" t="s">
        <v>843</v>
      </c>
      <c r="C78" s="43" t="s">
        <v>312</v>
      </c>
      <c r="D78" s="43" t="s">
        <v>2216</v>
      </c>
      <c r="E78" s="43" t="str">
        <f>VLOOKUP(D78,tblInstance!X:Z,3,FALSE)</f>
        <v>DI_ASL</v>
      </c>
      <c r="F78" s="43" t="str">
        <f>VLOOKUP(D78,tblInstance!X:Y,2,FALSE)</f>
        <v>DI1</v>
      </c>
      <c r="G78" s="315" t="s">
        <v>2397</v>
      </c>
      <c r="H78" s="43" t="str">
        <f t="shared" si="7"/>
        <v>EMS1_ENABLED_ASLn000</v>
      </c>
      <c r="M78" s="120" t="str">
        <f t="shared" si="6"/>
        <v>L "dbCONST".BLK.DI1.CMD.ENABLE;
    T #DI_ASL_CMD;</v>
      </c>
      <c r="N78" s="43" t="s">
        <v>2431</v>
      </c>
      <c r="O78" s="120" t="s">
        <v>2445</v>
      </c>
      <c r="Q78" s="43" t="str">
        <f>VLOOKUP(B78&amp;"_"&amp;C78,tblClass_State!J:J,1,FALSE)</f>
        <v>EMS1_ENABLED</v>
      </c>
      <c r="R78" s="43" t="str">
        <f>VLOOKUP(B78&amp;"_"&amp;D78,tblClass_Child!K:K,1,FALSE)</f>
        <v>EMS1_ASLn000</v>
      </c>
      <c r="S78" s="43" t="str">
        <f t="shared" si="8"/>
        <v>EMS1_ENABLED_ASLn000</v>
      </c>
      <c r="T78" s="43" t="str">
        <f>IF(ISERROR(VLOOKUP(S78,qryClassChildStatesCheck!A:A,1,FALSE)),"##ERR##","")</f>
        <v/>
      </c>
    </row>
    <row r="79" spans="1:20" ht="30">
      <c r="A79" s="43" t="s">
        <v>20</v>
      </c>
      <c r="B79" s="43" t="s">
        <v>843</v>
      </c>
      <c r="C79" s="43" t="s">
        <v>312</v>
      </c>
      <c r="D79" s="43" t="s">
        <v>2217</v>
      </c>
      <c r="E79" s="43" t="str">
        <f>VLOOKUP(D79,tblInstance!X:Z,3,FALSE)</f>
        <v>DI_ESTOP</v>
      </c>
      <c r="F79" s="43" t="str">
        <f>VLOOKUP(D79,tblInstance!X:Y,2,FALSE)</f>
        <v>DI1</v>
      </c>
      <c r="G79" s="315" t="s">
        <v>2397</v>
      </c>
      <c r="H79" s="43" t="str">
        <f t="shared" si="7"/>
        <v>EMS1_ENABLED_ESn100</v>
      </c>
      <c r="M79" s="120" t="str">
        <f t="shared" si="6"/>
        <v>L "dbCONST".BLK.DI1.CMD.ENABLE;
    T #DI_ESTOP_CMD;</v>
      </c>
      <c r="N79" s="43" t="s">
        <v>2431</v>
      </c>
      <c r="O79" s="120" t="s">
        <v>2445</v>
      </c>
      <c r="Q79" s="43" t="str">
        <f>VLOOKUP(B79&amp;"_"&amp;C79,tblClass_State!J:J,1,FALSE)</f>
        <v>EMS1_ENABLED</v>
      </c>
      <c r="R79" s="43" t="str">
        <f>VLOOKUP(B79&amp;"_"&amp;D79,tblClass_Child!K:K,1,FALSE)</f>
        <v>EMS1_ESn100</v>
      </c>
      <c r="S79" s="43" t="str">
        <f t="shared" si="8"/>
        <v>EMS1_ENABLED_ESn100</v>
      </c>
      <c r="T79" s="43" t="str">
        <f>IF(ISERROR(VLOOKUP(S79,qryClassChildStatesCheck!A:A,1,FALSE)),"##ERR##","")</f>
        <v/>
      </c>
    </row>
    <row r="80" spans="1:20" ht="30">
      <c r="A80" s="43" t="s">
        <v>20</v>
      </c>
      <c r="B80" s="43" t="s">
        <v>2590</v>
      </c>
      <c r="C80" s="43" t="s">
        <v>312</v>
      </c>
      <c r="D80" s="43" t="s">
        <v>2612</v>
      </c>
      <c r="E80" s="43" t="str">
        <f>VLOOKUP(D80,tblInstance!X:Z,3,FALSE)</f>
        <v>DI_ESTOPAUX</v>
      </c>
      <c r="F80" s="43" t="str">
        <f>VLOOKUP(D80,tblInstance!X:Y,2,FALSE)</f>
        <v>DI1</v>
      </c>
      <c r="G80" s="315" t="s">
        <v>2397</v>
      </c>
      <c r="H80" s="43" t="str">
        <f t="shared" si="7"/>
        <v>EMS2_ENABLED_ESnnnn</v>
      </c>
      <c r="M80" s="120" t="str">
        <f t="shared" si="6"/>
        <v>L "dbCONST".BLK.DI1.CMD.ENABLE;
    T #DI_ESTOPAUX_CMD;</v>
      </c>
      <c r="N80" s="43" t="s">
        <v>2431</v>
      </c>
      <c r="O80" s="120" t="s">
        <v>2445</v>
      </c>
      <c r="Q80" s="43" t="str">
        <f>VLOOKUP(B80&amp;"_"&amp;C80,tblClass_State!J:J,1,FALSE)</f>
        <v>EMS2_ENABLED</v>
      </c>
      <c r="R80" s="43" t="str">
        <f>VLOOKUP(B80&amp;"_"&amp;D80,tblClass_Child!K:K,1,FALSE)</f>
        <v>EMS2_ESnnnn</v>
      </c>
      <c r="S80" s="43" t="str">
        <f t="shared" si="8"/>
        <v>EMS2_ENABLED_ESnnnn</v>
      </c>
      <c r="T80" s="43" t="str">
        <f>IF(ISERROR(VLOOKUP(S80,qryClassChildStatesCheck!A:A,1,FALSE)),"##ERR##","")</f>
        <v/>
      </c>
    </row>
    <row r="81" spans="1:20" ht="30">
      <c r="A81" s="43" t="s">
        <v>20</v>
      </c>
      <c r="B81" s="43" t="s">
        <v>397</v>
      </c>
      <c r="C81" s="43" t="s">
        <v>458</v>
      </c>
      <c r="D81" s="43" t="s">
        <v>1077</v>
      </c>
      <c r="E81" s="43" t="str">
        <f>VLOOKUP(D81,tblInstance!X:Z,3,FALSE)</f>
        <v>POS_SUPPLYDRAIN</v>
      </c>
      <c r="F81" s="43" t="str">
        <f>VLOOKUP(D81,tblInstance!X:Y,2,FALSE)</f>
        <v>POS4</v>
      </c>
      <c r="G81" s="315" t="s">
        <v>2397</v>
      </c>
      <c r="H81" s="43" t="str">
        <f t="shared" si="7"/>
        <v>EMT1_COOL_BAVn167</v>
      </c>
      <c r="M81" s="120" t="str">
        <f t="shared" si="6"/>
        <v>L "dbCONST".BLK.POS4.CMD.CLOSE;
    T #POS_SUPPLYDRAIN_CMD;</v>
      </c>
      <c r="N81" s="43" t="s">
        <v>2429</v>
      </c>
      <c r="O81" s="120" t="s">
        <v>2445</v>
      </c>
      <c r="Q81" s="43" t="str">
        <f>VLOOKUP(B81&amp;"_"&amp;C81,tblClass_State!J:J,1,FALSE)</f>
        <v>EMT1_COOL</v>
      </c>
      <c r="R81" s="43" t="str">
        <f>VLOOKUP(B81&amp;"_"&amp;D81,tblClass_Child!K:K,1,FALSE)</f>
        <v>EMT1_BAVn167</v>
      </c>
      <c r="S81" s="43" t="str">
        <f t="shared" si="8"/>
        <v>EMT1_COOL_BAVn167</v>
      </c>
      <c r="T81" s="43" t="str">
        <f>IF(ISERROR(VLOOKUP(S81,qryClassChildStatesCheck!A:A,1,FALSE)),"##ERR##","")</f>
        <v/>
      </c>
    </row>
    <row r="82" spans="1:20" ht="30">
      <c r="A82" s="43" t="s">
        <v>20</v>
      </c>
      <c r="B82" s="43" t="s">
        <v>397</v>
      </c>
      <c r="C82" s="43" t="s">
        <v>458</v>
      </c>
      <c r="D82" s="43" t="s">
        <v>1078</v>
      </c>
      <c r="E82" s="43" t="str">
        <f>VLOOKUP(D82,tblInstance!X:Z,3,FALSE)</f>
        <v>POS_RETURNDRAIN</v>
      </c>
      <c r="F82" s="43" t="str">
        <f>VLOOKUP(D82,tblInstance!X:Y,2,FALSE)</f>
        <v>POS4</v>
      </c>
      <c r="G82" s="315" t="s">
        <v>2397</v>
      </c>
      <c r="H82" s="43" t="str">
        <f t="shared" si="7"/>
        <v>EMT1_COOL_BAVn169</v>
      </c>
      <c r="M82" s="120" t="str">
        <f t="shared" si="6"/>
        <v>L "dbCONST".BLK.POS4.CMD.CLOSE;
    T #POS_RETURNDRAIN_CMD;</v>
      </c>
      <c r="N82" s="43" t="s">
        <v>2429</v>
      </c>
      <c r="O82" s="120" t="s">
        <v>2445</v>
      </c>
      <c r="Q82" s="43" t="str">
        <f>VLOOKUP(B82&amp;"_"&amp;C82,tblClass_State!J:J,1,FALSE)</f>
        <v>EMT1_COOL</v>
      </c>
      <c r="R82" s="43" t="str">
        <f>VLOOKUP(B82&amp;"_"&amp;D82,tblClass_Child!K:K,1,FALSE)</f>
        <v>EMT1_BAVn169</v>
      </c>
      <c r="S82" s="43" t="str">
        <f t="shared" si="8"/>
        <v>EMT1_COOL_BAVn169</v>
      </c>
      <c r="T82" s="43" t="str">
        <f>IF(ISERROR(VLOOKUP(S82,qryClassChildStatesCheck!A:A,1,FALSE)),"##ERR##","")</f>
        <v/>
      </c>
    </row>
    <row r="83" spans="1:20" ht="30">
      <c r="A83" s="43" t="s">
        <v>20</v>
      </c>
      <c r="B83" s="43" t="s">
        <v>397</v>
      </c>
      <c r="C83" s="43" t="s">
        <v>458</v>
      </c>
      <c r="D83" s="43" t="s">
        <v>2218</v>
      </c>
      <c r="E83" s="43" t="str">
        <f>VLOOKUP(D83,tblInstance!X:Z,3,FALSE)</f>
        <v>POS_SUPPLY</v>
      </c>
      <c r="F83" s="43" t="str">
        <f>VLOOKUP(D83,tblInstance!X:Y,2,FALSE)</f>
        <v>POS1</v>
      </c>
      <c r="G83" s="315" t="s">
        <v>2397</v>
      </c>
      <c r="H83" s="43" t="str">
        <f t="shared" si="7"/>
        <v>EMT1_COOL_BVn151</v>
      </c>
      <c r="M83" s="120" t="str">
        <f t="shared" si="6"/>
        <v>L "dbCONST".BLK.POS1.CMD.OPEN;
    T #POS_SUPPLY_CMD;</v>
      </c>
      <c r="N83" s="43" t="s">
        <v>2430</v>
      </c>
      <c r="O83" s="120" t="s">
        <v>2445</v>
      </c>
      <c r="Q83" s="43" t="str">
        <f>VLOOKUP(B83&amp;"_"&amp;C83,tblClass_State!J:J,1,FALSE)</f>
        <v>EMT1_COOL</v>
      </c>
      <c r="R83" s="43" t="str">
        <f>VLOOKUP(B83&amp;"_"&amp;D83,tblClass_Child!K:K,1,FALSE)</f>
        <v>EMT1_BVn151</v>
      </c>
      <c r="S83" s="43" t="str">
        <f t="shared" si="8"/>
        <v>EMT1_COOL_BVn151</v>
      </c>
      <c r="T83" s="43" t="str">
        <f>IF(ISERROR(VLOOKUP(S83,qryClassChildStatesCheck!A:A,1,FALSE)),"##ERR##","")</f>
        <v/>
      </c>
    </row>
    <row r="84" spans="1:20" ht="30">
      <c r="A84" s="43" t="s">
        <v>20</v>
      </c>
      <c r="B84" s="43" t="s">
        <v>397</v>
      </c>
      <c r="C84" s="43" t="s">
        <v>458</v>
      </c>
      <c r="D84" s="43" t="s">
        <v>2219</v>
      </c>
      <c r="E84" s="43" t="str">
        <f>VLOOKUP(D84,tblInstance!X:Z,3,FALSE)</f>
        <v>POS_RETURN</v>
      </c>
      <c r="F84" s="43" t="str">
        <f>VLOOKUP(D84,tblInstance!X:Y,2,FALSE)</f>
        <v>POS1</v>
      </c>
      <c r="G84" s="315" t="s">
        <v>2397</v>
      </c>
      <c r="H84" s="43" t="str">
        <f t="shared" si="7"/>
        <v>EMT1_COOL_BVn153</v>
      </c>
      <c r="M84" s="120" t="str">
        <f t="shared" si="6"/>
        <v>L "dbCONST".BLK.POS1.CMD.OPEN;
    T #POS_RETURN_CMD;</v>
      </c>
      <c r="N84" s="43" t="s">
        <v>2430</v>
      </c>
      <c r="O84" s="120" t="s">
        <v>2445</v>
      </c>
      <c r="Q84" s="43" t="str">
        <f>VLOOKUP(B84&amp;"_"&amp;C84,tblClass_State!J:J,1,FALSE)</f>
        <v>EMT1_COOL</v>
      </c>
      <c r="R84" s="43" t="str">
        <f>VLOOKUP(B84&amp;"_"&amp;D84,tblClass_Child!K:K,1,FALSE)</f>
        <v>EMT1_BVn153</v>
      </c>
      <c r="S84" s="43" t="str">
        <f t="shared" si="8"/>
        <v>EMT1_COOL_BVn153</v>
      </c>
      <c r="T84" s="43" t="str">
        <f>IF(ISERROR(VLOOKUP(S84,qryClassChildStatesCheck!A:A,1,FALSE)),"##ERR##","")</f>
        <v/>
      </c>
    </row>
    <row r="85" spans="1:20" ht="30">
      <c r="A85" s="43" t="s">
        <v>20</v>
      </c>
      <c r="B85" s="43" t="s">
        <v>397</v>
      </c>
      <c r="C85" s="43" t="s">
        <v>458</v>
      </c>
      <c r="D85" s="43" t="s">
        <v>1324</v>
      </c>
      <c r="E85" s="43" t="str">
        <f>VLOOKUP(D85,tblInstance!X:Z,3,FALSE)</f>
        <v>TC_HEX</v>
      </c>
      <c r="F85" s="43" t="str">
        <f>VLOOKUP(D85,tblInstance!X:Y,2,FALSE)</f>
        <v>TC1</v>
      </c>
      <c r="G85" s="315" t="s">
        <v>2397</v>
      </c>
      <c r="H85" s="43" t="str">
        <f t="shared" si="7"/>
        <v>EMT1_COOL_TCn109</v>
      </c>
      <c r="M85" s="120" t="str">
        <f t="shared" si="6"/>
        <v>L "dbCONST".BLK.TC1.CMD.ENABLE;
    T #TC_HEX_CMD;</v>
      </c>
      <c r="N85" s="43" t="s">
        <v>2431</v>
      </c>
      <c r="O85" s="120" t="s">
        <v>2445</v>
      </c>
      <c r="Q85" s="43" t="str">
        <f>VLOOKUP(B85&amp;"_"&amp;C85,tblClass_State!J:J,1,FALSE)</f>
        <v>EMT1_COOL</v>
      </c>
      <c r="R85" s="43" t="str">
        <f>VLOOKUP(B85&amp;"_"&amp;D85,tblClass_Child!K:K,1,FALSE)</f>
        <v>EMT1_TCn109</v>
      </c>
      <c r="S85" s="43" t="str">
        <f t="shared" si="8"/>
        <v>EMT1_COOL_TCn109</v>
      </c>
      <c r="T85" s="43" t="str">
        <f>IF(ISERROR(VLOOKUP(S85,qryClassChildStatesCheck!A:A,1,FALSE)),"##ERR##","")</f>
        <v/>
      </c>
    </row>
    <row r="86" spans="1:20" ht="30">
      <c r="A86" s="43" t="s">
        <v>20</v>
      </c>
      <c r="B86" s="43" t="s">
        <v>397</v>
      </c>
      <c r="C86" s="43" t="s">
        <v>458</v>
      </c>
      <c r="D86" s="43" t="s">
        <v>1079</v>
      </c>
      <c r="E86" s="43" t="str">
        <f>VLOOKUP(D86,tblInstance!X:Z,3,FALSE)</f>
        <v>MOD_TCV</v>
      </c>
      <c r="F86" s="43" t="str">
        <f>VLOOKUP(D86,tblInstance!X:Y,2,FALSE)</f>
        <v>MOD1</v>
      </c>
      <c r="G86" s="315" t="s">
        <v>2397</v>
      </c>
      <c r="H86" s="43" t="str">
        <f t="shared" si="7"/>
        <v>EMT1_COOL_TCVn157</v>
      </c>
      <c r="M86" s="120" t="str">
        <f t="shared" si="6"/>
        <v>L "dbCONST".BLK.MOD1.CMD.REMOTE;
    T #MOD_TCV_CMD;</v>
      </c>
      <c r="N86" s="43" t="s">
        <v>1188</v>
      </c>
      <c r="O86" s="120" t="s">
        <v>2445</v>
      </c>
      <c r="Q86" s="43" t="str">
        <f>VLOOKUP(B86&amp;"_"&amp;C86,tblClass_State!J:J,1,FALSE)</f>
        <v>EMT1_COOL</v>
      </c>
      <c r="R86" s="43" t="str">
        <f>VLOOKUP(B86&amp;"_"&amp;D86,tblClass_Child!K:K,1,FALSE)</f>
        <v>EMT1_TCVn157</v>
      </c>
      <c r="S86" s="43" t="str">
        <f t="shared" si="8"/>
        <v>EMT1_COOL_TCVn157</v>
      </c>
      <c r="T86" s="43" t="str">
        <f>IF(ISERROR(VLOOKUP(S86,qryClassChildStatesCheck!A:A,1,FALSE)),"##ERR##","")</f>
        <v/>
      </c>
    </row>
    <row r="87" spans="1:20" ht="30">
      <c r="A87" s="43" t="s">
        <v>20</v>
      </c>
      <c r="B87" s="43" t="s">
        <v>397</v>
      </c>
      <c r="C87" s="43" t="s">
        <v>458</v>
      </c>
      <c r="D87" s="43" t="s">
        <v>1325</v>
      </c>
      <c r="E87" s="43" t="str">
        <f>VLOOKUP(D87,tblInstance!X:Z,3,FALSE)</f>
        <v>TI_HEX</v>
      </c>
      <c r="F87" s="43" t="str">
        <f>VLOOKUP(D87,tblInstance!X:Y,2,FALSE)</f>
        <v>TI1</v>
      </c>
      <c r="G87" s="315" t="s">
        <v>2397</v>
      </c>
      <c r="H87" s="43" t="str">
        <f t="shared" si="7"/>
        <v>EMT1_COOL_TIn109</v>
      </c>
      <c r="M87" s="120" t="str">
        <f t="shared" si="6"/>
        <v>L "dbCONST".BLK.TI1.CMD.ENABLE;
    T #TI_HEX_CMD;</v>
      </c>
      <c r="N87" s="43" t="s">
        <v>2431</v>
      </c>
      <c r="O87" s="120" t="s">
        <v>2445</v>
      </c>
      <c r="Q87" s="43" t="str">
        <f>VLOOKUP(B87&amp;"_"&amp;C87,tblClass_State!J:J,1,FALSE)</f>
        <v>EMT1_COOL</v>
      </c>
      <c r="R87" s="43" t="str">
        <f>VLOOKUP(B87&amp;"_"&amp;D87,tblClass_Child!K:K,1,FALSE)</f>
        <v>EMT1_TIn109</v>
      </c>
      <c r="S87" s="43" t="str">
        <f t="shared" si="8"/>
        <v>EMT1_COOL_TIn109</v>
      </c>
      <c r="T87" s="43" t="str">
        <f>IF(ISERROR(VLOOKUP(S87,qryClassChildStatesCheck!A:A,1,FALSE)),"##ERR##","")</f>
        <v/>
      </c>
    </row>
    <row r="88" spans="1:20" ht="30">
      <c r="A88" s="43" t="s">
        <v>20</v>
      </c>
      <c r="B88" s="43" t="s">
        <v>397</v>
      </c>
      <c r="C88" s="43" t="s">
        <v>459</v>
      </c>
      <c r="D88" s="43" t="s">
        <v>1077</v>
      </c>
      <c r="E88" s="43" t="str">
        <f>VLOOKUP(D88,tblInstance!X:Z,3,FALSE)</f>
        <v>POS_SUPPLYDRAIN</v>
      </c>
      <c r="F88" s="43" t="str">
        <f>VLOOKUP(D88,tblInstance!X:Y,2,FALSE)</f>
        <v>POS4</v>
      </c>
      <c r="G88" s="315" t="s">
        <v>2397</v>
      </c>
      <c r="H88" s="43" t="str">
        <f t="shared" si="7"/>
        <v>EMT1_DRAIN_BAVn167</v>
      </c>
      <c r="M88" s="120" t="str">
        <f t="shared" si="6"/>
        <v>L "dbCONST".BLK.POS4.CMD.OPEN;
    T #POS_SUPPLYDRAIN_CMD;</v>
      </c>
      <c r="N88" s="43" t="s">
        <v>2430</v>
      </c>
      <c r="O88" s="120" t="s">
        <v>2445</v>
      </c>
      <c r="Q88" s="43" t="str">
        <f>VLOOKUP(B88&amp;"_"&amp;C88,tblClass_State!J:J,1,FALSE)</f>
        <v>EMT1_DRAIN</v>
      </c>
      <c r="R88" s="43" t="str">
        <f>VLOOKUP(B88&amp;"_"&amp;D88,tblClass_Child!K:K,1,FALSE)</f>
        <v>EMT1_BAVn167</v>
      </c>
      <c r="S88" s="43" t="str">
        <f t="shared" si="8"/>
        <v>EMT1_DRAIN_BAVn167</v>
      </c>
      <c r="T88" s="43" t="str">
        <f>IF(ISERROR(VLOOKUP(S88,qryClassChildStatesCheck!A:A,1,FALSE)),"##ERR##","")</f>
        <v/>
      </c>
    </row>
    <row r="89" spans="1:20" ht="30">
      <c r="A89" s="43" t="s">
        <v>20</v>
      </c>
      <c r="B89" s="43" t="s">
        <v>397</v>
      </c>
      <c r="C89" s="43" t="s">
        <v>459</v>
      </c>
      <c r="D89" s="43" t="s">
        <v>1078</v>
      </c>
      <c r="E89" s="43" t="str">
        <f>VLOOKUP(D89,tblInstance!X:Z,3,FALSE)</f>
        <v>POS_RETURNDRAIN</v>
      </c>
      <c r="F89" s="43" t="str">
        <f>VLOOKUP(D89,tblInstance!X:Y,2,FALSE)</f>
        <v>POS4</v>
      </c>
      <c r="G89" s="315" t="s">
        <v>2397</v>
      </c>
      <c r="H89" s="43" t="str">
        <f t="shared" si="7"/>
        <v>EMT1_DRAIN_BAVn169</v>
      </c>
      <c r="M89" s="120" t="str">
        <f t="shared" si="6"/>
        <v>L "dbCONST".BLK.POS4.CMD.OPEN;
    T #POS_RETURNDRAIN_CMD;</v>
      </c>
      <c r="N89" s="43" t="s">
        <v>2430</v>
      </c>
      <c r="O89" s="120" t="s">
        <v>2445</v>
      </c>
      <c r="Q89" s="43" t="str">
        <f>VLOOKUP(B89&amp;"_"&amp;C89,tblClass_State!J:J,1,FALSE)</f>
        <v>EMT1_DRAIN</v>
      </c>
      <c r="R89" s="43" t="str">
        <f>VLOOKUP(B89&amp;"_"&amp;D89,tblClass_Child!K:K,1,FALSE)</f>
        <v>EMT1_BAVn169</v>
      </c>
      <c r="S89" s="43" t="str">
        <f t="shared" si="8"/>
        <v>EMT1_DRAIN_BAVn169</v>
      </c>
      <c r="T89" s="43" t="str">
        <f>IF(ISERROR(VLOOKUP(S89,qryClassChildStatesCheck!A:A,1,FALSE)),"##ERR##","")</f>
        <v/>
      </c>
    </row>
    <row r="90" spans="1:20" ht="30">
      <c r="A90" s="43" t="s">
        <v>20</v>
      </c>
      <c r="B90" s="43" t="s">
        <v>397</v>
      </c>
      <c r="C90" s="43" t="s">
        <v>459</v>
      </c>
      <c r="D90" s="43" t="s">
        <v>2218</v>
      </c>
      <c r="E90" s="43" t="str">
        <f>VLOOKUP(D90,tblInstance!X:Z,3,FALSE)</f>
        <v>POS_SUPPLY</v>
      </c>
      <c r="F90" s="43" t="str">
        <f>VLOOKUP(D90,tblInstance!X:Y,2,FALSE)</f>
        <v>POS1</v>
      </c>
      <c r="G90" s="315" t="s">
        <v>2397</v>
      </c>
      <c r="H90" s="43" t="str">
        <f t="shared" si="7"/>
        <v>EMT1_DRAIN_BVn151</v>
      </c>
      <c r="M90" s="120" t="str">
        <f t="shared" si="6"/>
        <v>L "dbCONST".BLK.POS1.CMD.CLOSE;
    T #POS_SUPPLY_CMD;</v>
      </c>
      <c r="N90" s="43" t="s">
        <v>2429</v>
      </c>
      <c r="O90" s="120" t="s">
        <v>2445</v>
      </c>
      <c r="Q90" s="43" t="str">
        <f>VLOOKUP(B90&amp;"_"&amp;C90,tblClass_State!J:J,1,FALSE)</f>
        <v>EMT1_DRAIN</v>
      </c>
      <c r="R90" s="43" t="str">
        <f>VLOOKUP(B90&amp;"_"&amp;D90,tblClass_Child!K:K,1,FALSE)</f>
        <v>EMT1_BVn151</v>
      </c>
      <c r="S90" s="43" t="str">
        <f t="shared" si="8"/>
        <v>EMT1_DRAIN_BVn151</v>
      </c>
      <c r="T90" s="43" t="str">
        <f>IF(ISERROR(VLOOKUP(S90,qryClassChildStatesCheck!A:A,1,FALSE)),"##ERR##","")</f>
        <v/>
      </c>
    </row>
    <row r="91" spans="1:20" ht="30">
      <c r="A91" s="43" t="s">
        <v>20</v>
      </c>
      <c r="B91" s="43" t="s">
        <v>397</v>
      </c>
      <c r="C91" s="43" t="s">
        <v>459</v>
      </c>
      <c r="D91" s="43" t="s">
        <v>2219</v>
      </c>
      <c r="E91" s="43" t="str">
        <f>VLOOKUP(D91,tblInstance!X:Z,3,FALSE)</f>
        <v>POS_RETURN</v>
      </c>
      <c r="F91" s="43" t="str">
        <f>VLOOKUP(D91,tblInstance!X:Y,2,FALSE)</f>
        <v>POS1</v>
      </c>
      <c r="G91" s="315" t="s">
        <v>2397</v>
      </c>
      <c r="H91" s="43" t="str">
        <f t="shared" si="7"/>
        <v>EMT1_DRAIN_BVn153</v>
      </c>
      <c r="M91" s="120" t="str">
        <f t="shared" si="6"/>
        <v>L "dbCONST".BLK.POS1.CMD.CLOSE;
    T #POS_RETURN_CMD;</v>
      </c>
      <c r="N91" s="43" t="s">
        <v>2429</v>
      </c>
      <c r="O91" s="120" t="s">
        <v>2445</v>
      </c>
      <c r="Q91" s="43" t="str">
        <f>VLOOKUP(B91&amp;"_"&amp;C91,tblClass_State!J:J,1,FALSE)</f>
        <v>EMT1_DRAIN</v>
      </c>
      <c r="R91" s="43" t="str">
        <f>VLOOKUP(B91&amp;"_"&amp;D91,tblClass_Child!K:K,1,FALSE)</f>
        <v>EMT1_BVn153</v>
      </c>
      <c r="S91" s="43" t="str">
        <f t="shared" si="8"/>
        <v>EMT1_DRAIN_BVn153</v>
      </c>
      <c r="T91" s="43" t="str">
        <f>IF(ISERROR(VLOOKUP(S91,qryClassChildStatesCheck!A:A,1,FALSE)),"##ERR##","")</f>
        <v/>
      </c>
    </row>
    <row r="92" spans="1:20" ht="30">
      <c r="A92" s="43" t="s">
        <v>20</v>
      </c>
      <c r="B92" s="43" t="s">
        <v>397</v>
      </c>
      <c r="C92" s="43" t="s">
        <v>459</v>
      </c>
      <c r="D92" s="43" t="s">
        <v>1324</v>
      </c>
      <c r="E92" s="43" t="str">
        <f>VLOOKUP(D92,tblInstance!X:Z,3,FALSE)</f>
        <v>TC_HEX</v>
      </c>
      <c r="F92" s="43" t="str">
        <f>VLOOKUP(D92,tblInstance!X:Y,2,FALSE)</f>
        <v>TC1</v>
      </c>
      <c r="G92" s="315" t="s">
        <v>2397</v>
      </c>
      <c r="H92" s="43" t="str">
        <f t="shared" si="7"/>
        <v>EMT1_DRAIN_TCn109</v>
      </c>
      <c r="M92" s="120" t="str">
        <f t="shared" si="6"/>
        <v>L "dbCONST".BLK.TC1.CMD.DISABLE;
    T #TC_HEX_CMD;</v>
      </c>
      <c r="N92" s="43" t="s">
        <v>2432</v>
      </c>
      <c r="O92" s="120" t="s">
        <v>2445</v>
      </c>
      <c r="Q92" s="43" t="str">
        <f>VLOOKUP(B92&amp;"_"&amp;C92,tblClass_State!J:J,1,FALSE)</f>
        <v>EMT1_DRAIN</v>
      </c>
      <c r="R92" s="43" t="str">
        <f>VLOOKUP(B92&amp;"_"&amp;D92,tblClass_Child!K:K,1,FALSE)</f>
        <v>EMT1_TCn109</v>
      </c>
      <c r="S92" s="43" t="str">
        <f t="shared" si="8"/>
        <v>EMT1_DRAIN_TCn109</v>
      </c>
      <c r="T92" s="43" t="str">
        <f>IF(ISERROR(VLOOKUP(S92,qryClassChildStatesCheck!A:A,1,FALSE)),"##ERR##","")</f>
        <v/>
      </c>
    </row>
    <row r="93" spans="1:20" ht="30">
      <c r="A93" s="43" t="s">
        <v>20</v>
      </c>
      <c r="B93" s="43" t="s">
        <v>397</v>
      </c>
      <c r="C93" s="43" t="s">
        <v>459</v>
      </c>
      <c r="D93" s="43" t="s">
        <v>1079</v>
      </c>
      <c r="E93" s="43" t="str">
        <f>VLOOKUP(D93,tblInstance!X:Z,3,FALSE)</f>
        <v>MOD_TCV</v>
      </c>
      <c r="F93" s="43" t="str">
        <f>VLOOKUP(D93,tblInstance!X:Y,2,FALSE)</f>
        <v>MOD1</v>
      </c>
      <c r="G93" s="315" t="s">
        <v>2397</v>
      </c>
      <c r="H93" s="43" t="str">
        <f t="shared" si="7"/>
        <v>EMT1_DRAIN_TCVn157</v>
      </c>
      <c r="M93" s="120" t="str">
        <f t="shared" si="6"/>
        <v>L "dbCONST".BLK.MOD1.CMD.CLOSE;
    T #MOD_TCV_CMD;</v>
      </c>
      <c r="N93" s="43" t="s">
        <v>2429</v>
      </c>
      <c r="O93" s="120" t="s">
        <v>2445</v>
      </c>
      <c r="Q93" s="43" t="str">
        <f>VLOOKUP(B93&amp;"_"&amp;C93,tblClass_State!J:J,1,FALSE)</f>
        <v>EMT1_DRAIN</v>
      </c>
      <c r="R93" s="43" t="str">
        <f>VLOOKUP(B93&amp;"_"&amp;D93,tblClass_Child!K:K,1,FALSE)</f>
        <v>EMT1_TCVn157</v>
      </c>
      <c r="S93" s="43" t="str">
        <f t="shared" si="8"/>
        <v>EMT1_DRAIN_TCVn157</v>
      </c>
      <c r="T93" s="43" t="str">
        <f>IF(ISERROR(VLOOKUP(S93,qryClassChildStatesCheck!A:A,1,FALSE)),"##ERR##","")</f>
        <v/>
      </c>
    </row>
    <row r="94" spans="1:20" ht="30">
      <c r="A94" s="43" t="s">
        <v>20</v>
      </c>
      <c r="B94" s="43" t="s">
        <v>397</v>
      </c>
      <c r="C94" s="43" t="s">
        <v>459</v>
      </c>
      <c r="D94" s="43" t="s">
        <v>1325</v>
      </c>
      <c r="E94" s="43" t="str">
        <f>VLOOKUP(D94,tblInstance!X:Z,3,FALSE)</f>
        <v>TI_HEX</v>
      </c>
      <c r="F94" s="43" t="str">
        <f>VLOOKUP(D94,tblInstance!X:Y,2,FALSE)</f>
        <v>TI1</v>
      </c>
      <c r="G94" s="315" t="s">
        <v>2397</v>
      </c>
      <c r="H94" s="43" t="str">
        <f t="shared" si="7"/>
        <v>EMT1_DRAIN_TIn109</v>
      </c>
      <c r="M94" s="120" t="str">
        <f t="shared" si="6"/>
        <v>L "dbCONST".BLK.TI1.CMD.ENABLE;
    T #TI_HEX_CMD;</v>
      </c>
      <c r="N94" s="43" t="s">
        <v>2431</v>
      </c>
      <c r="O94" s="120" t="s">
        <v>2445</v>
      </c>
      <c r="Q94" s="43" t="str">
        <f>VLOOKUP(B94&amp;"_"&amp;C94,tblClass_State!J:J,1,FALSE)</f>
        <v>EMT1_DRAIN</v>
      </c>
      <c r="R94" s="43" t="str">
        <f>VLOOKUP(B94&amp;"_"&amp;D94,tblClass_Child!K:K,1,FALSE)</f>
        <v>EMT1_TIn109</v>
      </c>
      <c r="S94" s="43" t="str">
        <f t="shared" si="8"/>
        <v>EMT1_DRAIN_TIn109</v>
      </c>
      <c r="T94" s="43" t="str">
        <f>IF(ISERROR(VLOOKUP(S94,qryClassChildStatesCheck!A:A,1,FALSE)),"##ERR##","")</f>
        <v/>
      </c>
    </row>
    <row r="95" spans="1:20" ht="30">
      <c r="A95" s="43" t="s">
        <v>20</v>
      </c>
      <c r="B95" s="43" t="s">
        <v>397</v>
      </c>
      <c r="C95" s="43" t="s">
        <v>460</v>
      </c>
      <c r="D95" s="43" t="s">
        <v>1077</v>
      </c>
      <c r="E95" s="43" t="str">
        <f>VLOOKUP(D95,tblInstance!X:Z,3,FALSE)</f>
        <v>POS_SUPPLYDRAIN</v>
      </c>
      <c r="F95" s="43" t="str">
        <f>VLOOKUP(D95,tblInstance!X:Y,2,FALSE)</f>
        <v>POS4</v>
      </c>
      <c r="G95" s="315" t="s">
        <v>2397</v>
      </c>
      <c r="H95" s="43" t="str">
        <f t="shared" si="7"/>
        <v>EMT1_PREEMPT_BAVn167</v>
      </c>
      <c r="M95" s="120" t="str">
        <f t="shared" si="6"/>
        <v>L "dbCONST".BLK.POS4.CMD.CLOSE;
    T #POS_SUPPLYDRAIN_CMD;</v>
      </c>
      <c r="N95" s="43" t="s">
        <v>2429</v>
      </c>
      <c r="O95" s="120" t="s">
        <v>2445</v>
      </c>
      <c r="Q95" s="43" t="str">
        <f>VLOOKUP(B95&amp;"_"&amp;C95,tblClass_State!J:J,1,FALSE)</f>
        <v>EMT1_PREEMPT</v>
      </c>
      <c r="R95" s="43" t="str">
        <f>VLOOKUP(B95&amp;"_"&amp;D95,tblClass_Child!K:K,1,FALSE)</f>
        <v>EMT1_BAVn167</v>
      </c>
      <c r="S95" s="43" t="str">
        <f t="shared" si="8"/>
        <v>EMT1_PREEMPT_BAVn167</v>
      </c>
      <c r="T95" s="43" t="str">
        <f>IF(ISERROR(VLOOKUP(S95,qryClassChildStatesCheck!A:A,1,FALSE)),"##ERR##","")</f>
        <v/>
      </c>
    </row>
    <row r="96" spans="1:20" ht="30">
      <c r="A96" s="43" t="s">
        <v>20</v>
      </c>
      <c r="B96" s="43" t="s">
        <v>397</v>
      </c>
      <c r="C96" s="43" t="s">
        <v>460</v>
      </c>
      <c r="D96" s="43" t="s">
        <v>1078</v>
      </c>
      <c r="E96" s="43" t="str">
        <f>VLOOKUP(D96,tblInstance!X:Z,3,FALSE)</f>
        <v>POS_RETURNDRAIN</v>
      </c>
      <c r="F96" s="43" t="str">
        <f>VLOOKUP(D96,tblInstance!X:Y,2,FALSE)</f>
        <v>POS4</v>
      </c>
      <c r="G96" s="315" t="s">
        <v>2397</v>
      </c>
      <c r="H96" s="43" t="str">
        <f t="shared" si="7"/>
        <v>EMT1_PREEMPT_BAVn169</v>
      </c>
      <c r="M96" s="120" t="str">
        <f t="shared" si="6"/>
        <v>L "dbCONST".BLK.POS4.CMD.CLOSE;
    T #POS_RETURNDRAIN_CMD;</v>
      </c>
      <c r="N96" s="43" t="s">
        <v>2429</v>
      </c>
      <c r="O96" s="120" t="s">
        <v>2445</v>
      </c>
      <c r="Q96" s="43" t="str">
        <f>VLOOKUP(B96&amp;"_"&amp;C96,tblClass_State!J:J,1,FALSE)</f>
        <v>EMT1_PREEMPT</v>
      </c>
      <c r="R96" s="43" t="str">
        <f>VLOOKUP(B96&amp;"_"&amp;D96,tblClass_Child!K:K,1,FALSE)</f>
        <v>EMT1_BAVn169</v>
      </c>
      <c r="S96" s="43" t="str">
        <f t="shared" si="8"/>
        <v>EMT1_PREEMPT_BAVn169</v>
      </c>
      <c r="T96" s="43" t="str">
        <f>IF(ISERROR(VLOOKUP(S96,qryClassChildStatesCheck!A:A,1,FALSE)),"##ERR##","")</f>
        <v/>
      </c>
    </row>
    <row r="97" spans="1:20" ht="30">
      <c r="A97" s="43" t="s">
        <v>20</v>
      </c>
      <c r="B97" s="43" t="s">
        <v>397</v>
      </c>
      <c r="C97" s="43" t="s">
        <v>460</v>
      </c>
      <c r="D97" s="43" t="s">
        <v>2218</v>
      </c>
      <c r="E97" s="43" t="str">
        <f>VLOOKUP(D97,tblInstance!X:Z,3,FALSE)</f>
        <v>POS_SUPPLY</v>
      </c>
      <c r="F97" s="43" t="str">
        <f>VLOOKUP(D97,tblInstance!X:Y,2,FALSE)</f>
        <v>POS1</v>
      </c>
      <c r="G97" s="315" t="s">
        <v>2397</v>
      </c>
      <c r="H97" s="43" t="str">
        <f t="shared" si="7"/>
        <v>EMT1_PREEMPT_BVn151</v>
      </c>
      <c r="M97" s="120" t="str">
        <f t="shared" ref="M97:M128" si="9">"L "&amp;""""&amp;"dbCONST"&amp;""""&amp;".BLK."&amp;$F97&amp;".CMD."&amp;N97&amp;";
    T #"&amp;$E97&amp;"_CMD;"</f>
        <v>L "dbCONST".BLK.POS1.CMD.OPEN;
    T #POS_SUPPLY_CMD;</v>
      </c>
      <c r="N97" s="43" t="s">
        <v>2430</v>
      </c>
      <c r="O97" s="120" t="s">
        <v>2445</v>
      </c>
      <c r="Q97" s="43" t="str">
        <f>VLOOKUP(B97&amp;"_"&amp;C97,tblClass_State!J:J,1,FALSE)</f>
        <v>EMT1_PREEMPT</v>
      </c>
      <c r="R97" s="43" t="str">
        <f>VLOOKUP(B97&amp;"_"&amp;D97,tblClass_Child!K:K,1,FALSE)</f>
        <v>EMT1_BVn151</v>
      </c>
      <c r="S97" s="43" t="str">
        <f t="shared" si="8"/>
        <v>EMT1_PREEMPT_BVn151</v>
      </c>
      <c r="T97" s="43" t="str">
        <f>IF(ISERROR(VLOOKUP(S97,qryClassChildStatesCheck!A:A,1,FALSE)),"##ERR##","")</f>
        <v/>
      </c>
    </row>
    <row r="98" spans="1:20" ht="30">
      <c r="A98" s="43" t="s">
        <v>20</v>
      </c>
      <c r="B98" s="43" t="s">
        <v>397</v>
      </c>
      <c r="C98" s="43" t="s">
        <v>460</v>
      </c>
      <c r="D98" s="43" t="s">
        <v>2219</v>
      </c>
      <c r="E98" s="43" t="str">
        <f>VLOOKUP(D98,tblInstance!X:Z,3,FALSE)</f>
        <v>POS_RETURN</v>
      </c>
      <c r="F98" s="43" t="str">
        <f>VLOOKUP(D98,tblInstance!X:Y,2,FALSE)</f>
        <v>POS1</v>
      </c>
      <c r="G98" s="315" t="s">
        <v>2397</v>
      </c>
      <c r="H98" s="43" t="str">
        <f t="shared" si="7"/>
        <v>EMT1_PREEMPT_BVn153</v>
      </c>
      <c r="M98" s="120" t="str">
        <f t="shared" si="9"/>
        <v>L "dbCONST".BLK.POS1.CMD.OPEN;
    T #POS_RETURN_CMD;</v>
      </c>
      <c r="N98" s="43" t="s">
        <v>2430</v>
      </c>
      <c r="O98" s="120" t="s">
        <v>2445</v>
      </c>
      <c r="Q98" s="43" t="str">
        <f>VLOOKUP(B98&amp;"_"&amp;C98,tblClass_State!J:J,1,FALSE)</f>
        <v>EMT1_PREEMPT</v>
      </c>
      <c r="R98" s="43" t="str">
        <f>VLOOKUP(B98&amp;"_"&amp;D98,tblClass_Child!K:K,1,FALSE)</f>
        <v>EMT1_BVn153</v>
      </c>
      <c r="S98" s="43" t="str">
        <f t="shared" si="8"/>
        <v>EMT1_PREEMPT_BVn153</v>
      </c>
      <c r="T98" s="43" t="str">
        <f>IF(ISERROR(VLOOKUP(S98,qryClassChildStatesCheck!A:A,1,FALSE)),"##ERR##","")</f>
        <v/>
      </c>
    </row>
    <row r="99" spans="1:20" ht="30">
      <c r="A99" s="43" t="s">
        <v>20</v>
      </c>
      <c r="B99" s="43" t="s">
        <v>397</v>
      </c>
      <c r="C99" s="43" t="s">
        <v>460</v>
      </c>
      <c r="D99" s="43" t="s">
        <v>1324</v>
      </c>
      <c r="E99" s="43" t="str">
        <f>VLOOKUP(D99,tblInstance!X:Z,3,FALSE)</f>
        <v>TC_HEX</v>
      </c>
      <c r="F99" s="43" t="str">
        <f>VLOOKUP(D99,tblInstance!X:Y,2,FALSE)</f>
        <v>TC1</v>
      </c>
      <c r="G99" s="315" t="s">
        <v>2397</v>
      </c>
      <c r="H99" s="43" t="str">
        <f t="shared" si="7"/>
        <v>EMT1_PREEMPT_TCn109</v>
      </c>
      <c r="M99" s="120" t="str">
        <f t="shared" si="9"/>
        <v>L "dbCONST".BLK.TC1.CMD.DISABLE;
    T #TC_HEX_CMD;</v>
      </c>
      <c r="N99" s="43" t="s">
        <v>2432</v>
      </c>
      <c r="O99" s="120" t="s">
        <v>2445</v>
      </c>
      <c r="Q99" s="43" t="str">
        <f>VLOOKUP(B99&amp;"_"&amp;C99,tblClass_State!J:J,1,FALSE)</f>
        <v>EMT1_PREEMPT</v>
      </c>
      <c r="R99" s="43" t="str">
        <f>VLOOKUP(B99&amp;"_"&amp;D99,tblClass_Child!K:K,1,FALSE)</f>
        <v>EMT1_TCn109</v>
      </c>
      <c r="S99" s="43" t="str">
        <f t="shared" si="8"/>
        <v>EMT1_PREEMPT_TCn109</v>
      </c>
      <c r="T99" s="43" t="str">
        <f>IF(ISERROR(VLOOKUP(S99,qryClassChildStatesCheck!A:A,1,FALSE)),"##ERR##","")</f>
        <v/>
      </c>
    </row>
    <row r="100" spans="1:20" ht="30">
      <c r="A100" s="43" t="s">
        <v>20</v>
      </c>
      <c r="B100" s="43" t="s">
        <v>397</v>
      </c>
      <c r="C100" s="43" t="s">
        <v>460</v>
      </c>
      <c r="D100" s="43" t="s">
        <v>1079</v>
      </c>
      <c r="E100" s="43" t="str">
        <f>VLOOKUP(D100,tblInstance!X:Z,3,FALSE)</f>
        <v>MOD_TCV</v>
      </c>
      <c r="F100" s="43" t="str">
        <f>VLOOKUP(D100,tblInstance!X:Y,2,FALSE)</f>
        <v>MOD1</v>
      </c>
      <c r="G100" s="315" t="s">
        <v>2397</v>
      </c>
      <c r="H100" s="43" t="str">
        <f t="shared" si="7"/>
        <v>EMT1_PREEMPT_TCVn157</v>
      </c>
      <c r="M100" s="120" t="str">
        <f t="shared" si="9"/>
        <v>L "dbCONST".BLK.MOD1.CMD.LOCAL;
    T #MOD_TCV_CMD;</v>
      </c>
      <c r="N100" s="43" t="s">
        <v>1189</v>
      </c>
      <c r="O100" s="120" t="s">
        <v>2445</v>
      </c>
      <c r="Q100" s="43" t="str">
        <f>VLOOKUP(B100&amp;"_"&amp;C100,tblClass_State!J:J,1,FALSE)</f>
        <v>EMT1_PREEMPT</v>
      </c>
      <c r="R100" s="43" t="str">
        <f>VLOOKUP(B100&amp;"_"&amp;D100,tblClass_Child!K:K,1,FALSE)</f>
        <v>EMT1_TCVn157</v>
      </c>
      <c r="S100" s="43" t="str">
        <f t="shared" si="8"/>
        <v>EMT1_PREEMPT_TCVn157</v>
      </c>
      <c r="T100" s="43" t="str">
        <f>IF(ISERROR(VLOOKUP(S100,qryClassChildStatesCheck!A:A,1,FALSE)),"##ERR##","")</f>
        <v/>
      </c>
    </row>
    <row r="101" spans="1:20" ht="30">
      <c r="A101" s="43" t="s">
        <v>20</v>
      </c>
      <c r="B101" s="43" t="s">
        <v>397</v>
      </c>
      <c r="C101" s="43" t="s">
        <v>460</v>
      </c>
      <c r="D101" s="43" t="s">
        <v>1325</v>
      </c>
      <c r="E101" s="43" t="str">
        <f>VLOOKUP(D101,tblInstance!X:Z,3,FALSE)</f>
        <v>TI_HEX</v>
      </c>
      <c r="F101" s="43" t="str">
        <f>VLOOKUP(D101,tblInstance!X:Y,2,FALSE)</f>
        <v>TI1</v>
      </c>
      <c r="G101" s="315" t="s">
        <v>2397</v>
      </c>
      <c r="H101" s="43" t="str">
        <f t="shared" si="7"/>
        <v>EMT1_PREEMPT_TIn109</v>
      </c>
      <c r="M101" s="120" t="str">
        <f t="shared" si="9"/>
        <v>L "dbCONST".BLK.TI1.CMD.ENABLE;
    T #TI_HEX_CMD;</v>
      </c>
      <c r="N101" s="43" t="s">
        <v>2431</v>
      </c>
      <c r="O101" s="120" t="s">
        <v>2445</v>
      </c>
      <c r="Q101" s="43" t="str">
        <f>VLOOKUP(B101&amp;"_"&amp;C101,tblClass_State!J:J,1,FALSE)</f>
        <v>EMT1_PREEMPT</v>
      </c>
      <c r="R101" s="43" t="str">
        <f>VLOOKUP(B101&amp;"_"&amp;D101,tblClass_Child!K:K,1,FALSE)</f>
        <v>EMT1_TIn109</v>
      </c>
      <c r="S101" s="43" t="str">
        <f t="shared" si="8"/>
        <v>EMT1_PREEMPT_TIn109</v>
      </c>
      <c r="T101" s="43" t="str">
        <f>IF(ISERROR(VLOOKUP(S101,qryClassChildStatesCheck!A:A,1,FALSE)),"##ERR##","")</f>
        <v/>
      </c>
    </row>
    <row r="102" spans="1:20" ht="30">
      <c r="A102" s="43" t="s">
        <v>20</v>
      </c>
      <c r="B102" s="43" t="s">
        <v>110</v>
      </c>
      <c r="C102" s="43" t="s">
        <v>462</v>
      </c>
      <c r="D102" s="43" t="s">
        <v>1085</v>
      </c>
      <c r="E102" s="43" t="str">
        <f>VLOOKUP(D102,tblInstance!X:Z,3,FALSE)</f>
        <v>POS_OUTLET</v>
      </c>
      <c r="F102" s="43" t="str">
        <f>VLOOKUP(D102,tblInstance!X:Y,2,FALSE)</f>
        <v>POS2</v>
      </c>
      <c r="G102" s="315" t="s">
        <v>2397</v>
      </c>
      <c r="H102" s="43" t="str">
        <f t="shared" si="7"/>
        <v>EMV1_DISCHARGE_DVn121</v>
      </c>
      <c r="M102" s="120" t="str">
        <f t="shared" si="9"/>
        <v>L "dbCONST".BLK.POS2.CMD.OPEN;
    T #POS_OUTLET_CMD;</v>
      </c>
      <c r="N102" s="43" t="s">
        <v>2430</v>
      </c>
      <c r="O102" s="120" t="s">
        <v>2445</v>
      </c>
      <c r="Q102" s="43" t="str">
        <f>VLOOKUP(B102&amp;"_"&amp;C102,tblClass_State!J:J,1,FALSE)</f>
        <v>EMV1_DISCHARGE</v>
      </c>
      <c r="R102" s="43" t="str">
        <f>VLOOKUP(B102&amp;"_"&amp;D102,tblClass_Child!K:K,1,FALSE)</f>
        <v>EMV1_DVn121</v>
      </c>
      <c r="S102" s="43" t="str">
        <f t="shared" si="8"/>
        <v>EMV1_DISCHARGE_DVn121</v>
      </c>
      <c r="T102" s="43" t="str">
        <f>IF(ISERROR(VLOOKUP(S102,qryClassChildStatesCheck!A:A,1,FALSE)),"##ERR##","")</f>
        <v/>
      </c>
    </row>
    <row r="103" spans="1:20" ht="30">
      <c r="A103" s="43" t="s">
        <v>20</v>
      </c>
      <c r="B103" s="43" t="s">
        <v>110</v>
      </c>
      <c r="C103" s="43" t="s">
        <v>462</v>
      </c>
      <c r="D103" s="43" t="s">
        <v>1086</v>
      </c>
      <c r="E103" s="43" t="str">
        <f>VLOOKUP(D103,tblInstance!X:Z,3,FALSE)</f>
        <v>DI_BURST</v>
      </c>
      <c r="F103" s="43" t="str">
        <f>VLOOKUP(D103,tblInstance!X:Y,2,FALSE)</f>
        <v>DI1</v>
      </c>
      <c r="G103" s="315" t="s">
        <v>2397</v>
      </c>
      <c r="H103" s="43" t="str">
        <f t="shared" si="7"/>
        <v>EMV1_DISCHARGE_RDn101</v>
      </c>
      <c r="M103" s="120" t="str">
        <f t="shared" si="9"/>
        <v>L "dbCONST".BLK.DI1.CMD.ENABLE;
    T #DI_BURST_CMD;</v>
      </c>
      <c r="N103" s="43" t="s">
        <v>2431</v>
      </c>
      <c r="O103" s="120" t="s">
        <v>2445</v>
      </c>
      <c r="Q103" s="43" t="str">
        <f>VLOOKUP(B103&amp;"_"&amp;C103,tblClass_State!J:J,1,FALSE)</f>
        <v>EMV1_DISCHARGE</v>
      </c>
      <c r="R103" s="43" t="str">
        <f>VLOOKUP(B103&amp;"_"&amp;D103,tblClass_Child!K:K,1,FALSE)</f>
        <v>EMV1_RDn101</v>
      </c>
      <c r="S103" s="43" t="str">
        <f t="shared" si="8"/>
        <v>EMV1_DISCHARGE_RDn101</v>
      </c>
      <c r="T103" s="43" t="str">
        <f>IF(ISERROR(VLOOKUP(S103,qryClassChildStatesCheck!A:A,1,FALSE)),"##ERR##","")</f>
        <v/>
      </c>
    </row>
    <row r="104" spans="1:20" ht="30">
      <c r="A104" s="43" t="s">
        <v>20</v>
      </c>
      <c r="B104" s="43" t="s">
        <v>110</v>
      </c>
      <c r="C104" s="43" t="s">
        <v>462</v>
      </c>
      <c r="D104" s="43" t="s">
        <v>1087</v>
      </c>
      <c r="E104" s="43" t="str">
        <f>VLOOKUP(D104,tblInstance!X:Z,3,FALSE)</f>
        <v>TI_VESSEL</v>
      </c>
      <c r="F104" s="43" t="str">
        <f>VLOOKUP(D104,tblInstance!X:Y,2,FALSE)</f>
        <v>TI1</v>
      </c>
      <c r="G104" s="315" t="s">
        <v>2397</v>
      </c>
      <c r="H104" s="43" t="str">
        <f t="shared" si="7"/>
        <v>EMV1_DISCHARGE_TIn105</v>
      </c>
      <c r="M104" s="120" t="str">
        <f t="shared" si="9"/>
        <v>L "dbCONST".BLK.TI1.CMD.ENABLE;
    T #TI_VESSEL_CMD;</v>
      </c>
      <c r="N104" s="43" t="s">
        <v>2431</v>
      </c>
      <c r="O104" s="120" t="s">
        <v>2445</v>
      </c>
      <c r="Q104" s="43" t="str">
        <f>VLOOKUP(B104&amp;"_"&amp;C104,tblClass_State!J:J,1,FALSE)</f>
        <v>EMV1_DISCHARGE</v>
      </c>
      <c r="R104" s="43" t="str">
        <f>VLOOKUP(B104&amp;"_"&amp;D104,tblClass_Child!K:K,1,FALSE)</f>
        <v>EMV1_TIn105</v>
      </c>
      <c r="S104" s="43" t="str">
        <f t="shared" si="8"/>
        <v>EMV1_DISCHARGE_TIn105</v>
      </c>
      <c r="T104" s="43" t="str">
        <f>IF(ISERROR(VLOOKUP(S104,qryClassChildStatesCheck!A:A,1,FALSE)),"##ERR##","")</f>
        <v/>
      </c>
    </row>
    <row r="105" spans="1:20" ht="30">
      <c r="A105" s="43" t="s">
        <v>20</v>
      </c>
      <c r="B105" s="43" t="s">
        <v>110</v>
      </c>
      <c r="C105" s="43" t="s">
        <v>462</v>
      </c>
      <c r="D105" s="43" t="s">
        <v>1088</v>
      </c>
      <c r="E105" s="43" t="str">
        <f>VLOOKUP(D105,tblInstance!X:Z,3,FALSE)</f>
        <v>ZSC_MANWAY</v>
      </c>
      <c r="F105" s="43" t="str">
        <f>VLOOKUP(D105,tblInstance!X:Y,2,FALSE)</f>
        <v>ZSC1</v>
      </c>
      <c r="G105" s="315" t="s">
        <v>2397</v>
      </c>
      <c r="H105" s="43" t="str">
        <f t="shared" si="7"/>
        <v>EMV1_DISCHARGE_ZSCn101</v>
      </c>
      <c r="M105" s="120" t="str">
        <f t="shared" si="9"/>
        <v>L "dbCONST".BLK.ZSC1.CMD.CLOSE;
    T #ZSC_MANWAY_CMD;</v>
      </c>
      <c r="N105" s="43" t="s">
        <v>2429</v>
      </c>
      <c r="O105" s="120" t="s">
        <v>2445</v>
      </c>
      <c r="Q105" s="43" t="str">
        <f>VLOOKUP(B105&amp;"_"&amp;C105,tblClass_State!J:J,1,FALSE)</f>
        <v>EMV1_DISCHARGE</v>
      </c>
      <c r="R105" s="43" t="str">
        <f>VLOOKUP(B105&amp;"_"&amp;D105,tblClass_Child!K:K,1,FALSE)</f>
        <v>EMV1_ZSCn101</v>
      </c>
      <c r="S105" s="43" t="str">
        <f t="shared" si="8"/>
        <v>EMV1_DISCHARGE_ZSCn101</v>
      </c>
      <c r="T105" s="43" t="str">
        <f>IF(ISERROR(VLOOKUP(S105,qryClassChildStatesCheck!A:A,1,FALSE)),"##ERR##","")</f>
        <v/>
      </c>
    </row>
    <row r="106" spans="1:20" ht="30">
      <c r="A106" s="43" t="s">
        <v>20</v>
      </c>
      <c r="B106" s="43" t="s">
        <v>110</v>
      </c>
      <c r="C106" s="43" t="s">
        <v>453</v>
      </c>
      <c r="D106" s="43" t="s">
        <v>1085</v>
      </c>
      <c r="E106" s="43" t="str">
        <f>VLOOKUP(D106,tblInstance!X:Z,3,FALSE)</f>
        <v>POS_OUTLET</v>
      </c>
      <c r="F106" s="43" t="str">
        <f>VLOOKUP(D106,tblInstance!X:Y,2,FALSE)</f>
        <v>POS2</v>
      </c>
      <c r="G106" s="315" t="s">
        <v>2397</v>
      </c>
      <c r="H106" s="43" t="str">
        <f t="shared" si="7"/>
        <v>EMV1_ISOLATE_DVn121</v>
      </c>
      <c r="M106" s="120" t="str">
        <f t="shared" si="9"/>
        <v>L "dbCONST".BLK.POS2.CMD.CLOSE;
    T #POS_OUTLET_CMD;</v>
      </c>
      <c r="N106" s="43" t="s">
        <v>2429</v>
      </c>
      <c r="O106" s="120" t="s">
        <v>2445</v>
      </c>
      <c r="Q106" s="43" t="str">
        <f>VLOOKUP(B106&amp;"_"&amp;C106,tblClass_State!J:J,1,FALSE)</f>
        <v>EMV1_ISOLATE</v>
      </c>
      <c r="R106" s="43" t="str">
        <f>VLOOKUP(B106&amp;"_"&amp;D106,tblClass_Child!K:K,1,FALSE)</f>
        <v>EMV1_DVn121</v>
      </c>
      <c r="S106" s="43" t="str">
        <f t="shared" si="8"/>
        <v>EMV1_ISOLATE_DVn121</v>
      </c>
      <c r="T106" s="43" t="str">
        <f>IF(ISERROR(VLOOKUP(S106,qryClassChildStatesCheck!A:A,1,FALSE)),"##ERR##","")</f>
        <v/>
      </c>
    </row>
    <row r="107" spans="1:20" ht="30">
      <c r="A107" s="43" t="s">
        <v>20</v>
      </c>
      <c r="B107" s="43" t="s">
        <v>110</v>
      </c>
      <c r="C107" s="43" t="s">
        <v>453</v>
      </c>
      <c r="D107" s="43" t="s">
        <v>1086</v>
      </c>
      <c r="E107" s="43" t="str">
        <f>VLOOKUP(D107,tblInstance!X:Z,3,FALSE)</f>
        <v>DI_BURST</v>
      </c>
      <c r="F107" s="43" t="str">
        <f>VLOOKUP(D107,tblInstance!X:Y,2,FALSE)</f>
        <v>DI1</v>
      </c>
      <c r="G107" s="315" t="s">
        <v>2397</v>
      </c>
      <c r="H107" s="43" t="str">
        <f t="shared" si="7"/>
        <v>EMV1_ISOLATE_RDn101</v>
      </c>
      <c r="M107" s="120" t="str">
        <f t="shared" si="9"/>
        <v>L "dbCONST".BLK.DI1.CMD.ENABLE;
    T #DI_BURST_CMD;</v>
      </c>
      <c r="N107" s="43" t="s">
        <v>2431</v>
      </c>
      <c r="O107" s="120" t="s">
        <v>2445</v>
      </c>
      <c r="Q107" s="43" t="str">
        <f>VLOOKUP(B107&amp;"_"&amp;C107,tblClass_State!J:J,1,FALSE)</f>
        <v>EMV1_ISOLATE</v>
      </c>
      <c r="R107" s="43" t="str">
        <f>VLOOKUP(B107&amp;"_"&amp;D107,tblClass_Child!K:K,1,FALSE)</f>
        <v>EMV1_RDn101</v>
      </c>
      <c r="S107" s="43" t="str">
        <f t="shared" si="8"/>
        <v>EMV1_ISOLATE_RDn101</v>
      </c>
      <c r="T107" s="43" t="str">
        <f>IF(ISERROR(VLOOKUP(S107,qryClassChildStatesCheck!A:A,1,FALSE)),"##ERR##","")</f>
        <v/>
      </c>
    </row>
    <row r="108" spans="1:20" ht="30">
      <c r="A108" s="43" t="s">
        <v>20</v>
      </c>
      <c r="B108" s="43" t="s">
        <v>110</v>
      </c>
      <c r="C108" s="43" t="s">
        <v>453</v>
      </c>
      <c r="D108" s="43" t="s">
        <v>1087</v>
      </c>
      <c r="E108" s="43" t="str">
        <f>VLOOKUP(D108,tblInstance!X:Z,3,FALSE)</f>
        <v>TI_VESSEL</v>
      </c>
      <c r="F108" s="43" t="str">
        <f>VLOOKUP(D108,tblInstance!X:Y,2,FALSE)</f>
        <v>TI1</v>
      </c>
      <c r="G108" s="315" t="s">
        <v>2397</v>
      </c>
      <c r="H108" s="43" t="str">
        <f t="shared" si="7"/>
        <v>EMV1_ISOLATE_TIn105</v>
      </c>
      <c r="M108" s="120" t="str">
        <f t="shared" si="9"/>
        <v>L "dbCONST".BLK.TI1.CMD.ENABLE;
    T #TI_VESSEL_CMD;</v>
      </c>
      <c r="N108" s="43" t="s">
        <v>2431</v>
      </c>
      <c r="O108" s="120" t="s">
        <v>2445</v>
      </c>
      <c r="Q108" s="43" t="str">
        <f>VLOOKUP(B108&amp;"_"&amp;C108,tblClass_State!J:J,1,FALSE)</f>
        <v>EMV1_ISOLATE</v>
      </c>
      <c r="R108" s="43" t="str">
        <f>VLOOKUP(B108&amp;"_"&amp;D108,tblClass_Child!K:K,1,FALSE)</f>
        <v>EMV1_TIn105</v>
      </c>
      <c r="S108" s="43" t="str">
        <f t="shared" si="8"/>
        <v>EMV1_ISOLATE_TIn105</v>
      </c>
      <c r="T108" s="43" t="str">
        <f>IF(ISERROR(VLOOKUP(S108,qryClassChildStatesCheck!A:A,1,FALSE)),"##ERR##","")</f>
        <v/>
      </c>
    </row>
    <row r="109" spans="1:20" ht="30">
      <c r="A109" s="43" t="s">
        <v>20</v>
      </c>
      <c r="B109" s="43" t="s">
        <v>110</v>
      </c>
      <c r="C109" s="43" t="s">
        <v>453</v>
      </c>
      <c r="D109" s="43" t="s">
        <v>1088</v>
      </c>
      <c r="E109" s="43" t="str">
        <f>VLOOKUP(D109,tblInstance!X:Z,3,FALSE)</f>
        <v>ZSC_MANWAY</v>
      </c>
      <c r="F109" s="43" t="str">
        <f>VLOOKUP(D109,tblInstance!X:Y,2,FALSE)</f>
        <v>ZSC1</v>
      </c>
      <c r="G109" s="315" t="s">
        <v>2397</v>
      </c>
      <c r="H109" s="43" t="str">
        <f t="shared" si="7"/>
        <v>EMV1_ISOLATE_ZSCn101</v>
      </c>
      <c r="M109" s="120" t="str">
        <f t="shared" si="9"/>
        <v>L "dbCONST".BLK.ZSC1.CMD.CLOSE;
    T #ZSC_MANWAY_CMD;</v>
      </c>
      <c r="N109" s="43" t="s">
        <v>2429</v>
      </c>
      <c r="O109" s="120" t="s">
        <v>2445</v>
      </c>
      <c r="Q109" s="43" t="str">
        <f>VLOOKUP(B109&amp;"_"&amp;C109,tblClass_State!J:J,1,FALSE)</f>
        <v>EMV1_ISOLATE</v>
      </c>
      <c r="R109" s="43" t="str">
        <f>VLOOKUP(B109&amp;"_"&amp;D109,tblClass_Child!K:K,1,FALSE)</f>
        <v>EMV1_ZSCn101</v>
      </c>
      <c r="S109" s="43" t="str">
        <f t="shared" si="8"/>
        <v>EMV1_ISOLATE_ZSCn101</v>
      </c>
      <c r="T109" s="43" t="str">
        <f>IF(ISERROR(VLOOKUP(S109,qryClassChildStatesCheck!A:A,1,FALSE)),"##ERR##","")</f>
        <v/>
      </c>
    </row>
    <row r="110" spans="1:20" ht="30">
      <c r="A110" s="43" t="s">
        <v>20</v>
      </c>
      <c r="B110" s="43" t="s">
        <v>110</v>
      </c>
      <c r="C110" s="43" t="s">
        <v>463</v>
      </c>
      <c r="D110" s="43" t="s">
        <v>1085</v>
      </c>
      <c r="E110" s="43" t="str">
        <f>VLOOKUP(D110,tblInstance!X:Z,3,FALSE)</f>
        <v>POS_OUTLET</v>
      </c>
      <c r="F110" s="43" t="str">
        <f>VLOOKUP(D110,tblInstance!X:Y,2,FALSE)</f>
        <v>POS2</v>
      </c>
      <c r="G110" s="315" t="s">
        <v>2397</v>
      </c>
      <c r="H110" s="43" t="str">
        <f t="shared" si="7"/>
        <v>EMV1_MANWAY_DVn121</v>
      </c>
      <c r="M110" s="120" t="str">
        <f t="shared" si="9"/>
        <v>L "dbCONST".BLK.POS2.CMD.CLOSE;
    T #POS_OUTLET_CMD;</v>
      </c>
      <c r="N110" s="43" t="s">
        <v>2429</v>
      </c>
      <c r="O110" s="120" t="s">
        <v>2445</v>
      </c>
      <c r="Q110" s="43" t="str">
        <f>VLOOKUP(B110&amp;"_"&amp;C110,tblClass_State!J:J,1,FALSE)</f>
        <v>EMV1_MANWAY</v>
      </c>
      <c r="R110" s="43" t="str">
        <f>VLOOKUP(B110&amp;"_"&amp;D110,tblClass_Child!K:K,1,FALSE)</f>
        <v>EMV1_DVn121</v>
      </c>
      <c r="S110" s="43" t="str">
        <f t="shared" si="8"/>
        <v>EMV1_MANWAY_DVn121</v>
      </c>
      <c r="T110" s="43" t="str">
        <f>IF(ISERROR(VLOOKUP(S110,qryClassChildStatesCheck!A:A,1,FALSE)),"##ERR##","")</f>
        <v/>
      </c>
    </row>
    <row r="111" spans="1:20" ht="30">
      <c r="A111" s="43" t="s">
        <v>20</v>
      </c>
      <c r="B111" s="43" t="s">
        <v>110</v>
      </c>
      <c r="C111" s="43" t="s">
        <v>463</v>
      </c>
      <c r="D111" s="43" t="s">
        <v>1086</v>
      </c>
      <c r="E111" s="43" t="str">
        <f>VLOOKUP(D111,tblInstance!X:Z,3,FALSE)</f>
        <v>DI_BURST</v>
      </c>
      <c r="F111" s="43" t="str">
        <f>VLOOKUP(D111,tblInstance!X:Y,2,FALSE)</f>
        <v>DI1</v>
      </c>
      <c r="G111" s="315" t="s">
        <v>2397</v>
      </c>
      <c r="H111" s="43" t="str">
        <f t="shared" si="7"/>
        <v>EMV1_MANWAY_RDn101</v>
      </c>
      <c r="M111" s="120" t="str">
        <f t="shared" si="9"/>
        <v>L "dbCONST".BLK.DI1.CMD.ENABLE;
    T #DI_BURST_CMD;</v>
      </c>
      <c r="N111" s="43" t="s">
        <v>2431</v>
      </c>
      <c r="O111" s="120" t="s">
        <v>2445</v>
      </c>
      <c r="Q111" s="43" t="str">
        <f>VLOOKUP(B111&amp;"_"&amp;C111,tblClass_State!J:J,1,FALSE)</f>
        <v>EMV1_MANWAY</v>
      </c>
      <c r="R111" s="43" t="str">
        <f>VLOOKUP(B111&amp;"_"&amp;D111,tblClass_Child!K:K,1,FALSE)</f>
        <v>EMV1_RDn101</v>
      </c>
      <c r="S111" s="43" t="str">
        <f t="shared" si="8"/>
        <v>EMV1_MANWAY_RDn101</v>
      </c>
      <c r="T111" s="43" t="str">
        <f>IF(ISERROR(VLOOKUP(S111,qryClassChildStatesCheck!A:A,1,FALSE)),"##ERR##","")</f>
        <v/>
      </c>
    </row>
    <row r="112" spans="1:20" ht="30">
      <c r="A112" s="43" t="s">
        <v>20</v>
      </c>
      <c r="B112" s="43" t="s">
        <v>110</v>
      </c>
      <c r="C112" s="43" t="s">
        <v>463</v>
      </c>
      <c r="D112" s="43" t="s">
        <v>1087</v>
      </c>
      <c r="E112" s="43" t="str">
        <f>VLOOKUP(D112,tblInstance!X:Z,3,FALSE)</f>
        <v>TI_VESSEL</v>
      </c>
      <c r="F112" s="43" t="str">
        <f>VLOOKUP(D112,tblInstance!X:Y,2,FALSE)</f>
        <v>TI1</v>
      </c>
      <c r="G112" s="315" t="s">
        <v>2397</v>
      </c>
      <c r="H112" s="43" t="str">
        <f t="shared" si="7"/>
        <v>EMV1_MANWAY_TIn105</v>
      </c>
      <c r="M112" s="120" t="str">
        <f t="shared" si="9"/>
        <v>L "dbCONST".BLK.TI1.CMD.ENABLE;
    T #TI_VESSEL_CMD;</v>
      </c>
      <c r="N112" s="43" t="s">
        <v>2431</v>
      </c>
      <c r="O112" s="120" t="s">
        <v>2445</v>
      </c>
      <c r="Q112" s="43" t="str">
        <f>VLOOKUP(B112&amp;"_"&amp;C112,tblClass_State!J:J,1,FALSE)</f>
        <v>EMV1_MANWAY</v>
      </c>
      <c r="R112" s="43" t="str">
        <f>VLOOKUP(B112&amp;"_"&amp;D112,tblClass_Child!K:K,1,FALSE)</f>
        <v>EMV1_TIn105</v>
      </c>
      <c r="S112" s="43" t="str">
        <f t="shared" si="8"/>
        <v>EMV1_MANWAY_TIn105</v>
      </c>
      <c r="T112" s="43" t="str">
        <f>IF(ISERROR(VLOOKUP(S112,qryClassChildStatesCheck!A:A,1,FALSE)),"##ERR##","")</f>
        <v/>
      </c>
    </row>
    <row r="113" spans="1:20" ht="30">
      <c r="A113" s="43" t="s">
        <v>20</v>
      </c>
      <c r="B113" s="43" t="s">
        <v>110</v>
      </c>
      <c r="C113" s="43" t="s">
        <v>463</v>
      </c>
      <c r="D113" s="43" t="s">
        <v>1088</v>
      </c>
      <c r="E113" s="43" t="str">
        <f>VLOOKUP(D113,tblInstance!X:Z,3,FALSE)</f>
        <v>ZSC_MANWAY</v>
      </c>
      <c r="F113" s="43" t="str">
        <f>VLOOKUP(D113,tblInstance!X:Y,2,FALSE)</f>
        <v>ZSC1</v>
      </c>
      <c r="G113" s="315" t="s">
        <v>2397</v>
      </c>
      <c r="H113" s="43" t="str">
        <f t="shared" si="7"/>
        <v>EMV1_MANWAY_ZSCn101</v>
      </c>
      <c r="M113" s="120" t="str">
        <f t="shared" si="9"/>
        <v>L "dbCONST".BLK.ZSC1.CMD.OPEN;
    T #ZSC_MANWAY_CMD;</v>
      </c>
      <c r="N113" s="43" t="s">
        <v>2430</v>
      </c>
      <c r="O113" s="120" t="s">
        <v>2445</v>
      </c>
      <c r="Q113" s="43" t="str">
        <f>VLOOKUP(B113&amp;"_"&amp;C113,tblClass_State!J:J,1,FALSE)</f>
        <v>EMV1_MANWAY</v>
      </c>
      <c r="R113" s="43" t="str">
        <f>VLOOKUP(B113&amp;"_"&amp;D113,tblClass_Child!K:K,1,FALSE)</f>
        <v>EMV1_ZSCn101</v>
      </c>
      <c r="S113" s="43" t="str">
        <f t="shared" si="8"/>
        <v>EMV1_MANWAY_ZSCn101</v>
      </c>
      <c r="T113" s="43" t="str">
        <f>IF(ISERROR(VLOOKUP(S113,qryClassChildStatesCheck!A:A,1,FALSE)),"##ERR##","")</f>
        <v/>
      </c>
    </row>
    <row r="114" spans="1:20" ht="30">
      <c r="A114" s="43" t="s">
        <v>20</v>
      </c>
      <c r="B114" s="43" t="s">
        <v>101</v>
      </c>
      <c r="C114" s="43" t="s">
        <v>455</v>
      </c>
      <c r="D114" s="43" t="s">
        <v>1089</v>
      </c>
      <c r="E114" s="43" t="str">
        <f>VLOOKUP(D114,tblInstance!X:Z,3,FALSE)</f>
        <v>POS_SPRAYBALL1</v>
      </c>
      <c r="F114" s="43" t="str">
        <f>VLOOKUP(D114,tblInstance!X:Y,2,FALSE)</f>
        <v>POS2</v>
      </c>
      <c r="G114" s="315" t="s">
        <v>2397</v>
      </c>
      <c r="H114" s="43" t="str">
        <f t="shared" si="7"/>
        <v>EMV2_CHARGE_DVn117</v>
      </c>
      <c r="M114" s="120" t="str">
        <f t="shared" si="9"/>
        <v>L "dbCONST".BLK.POS2.CMD.OPEN;
    T #POS_SPRAYBALL1_CMD;</v>
      </c>
      <c r="N114" s="43" t="s">
        <v>2430</v>
      </c>
      <c r="O114" s="120" t="s">
        <v>2445</v>
      </c>
      <c r="Q114" s="43" t="str">
        <f>VLOOKUP(B114&amp;"_"&amp;C114,tblClass_State!J:J,1,FALSE)</f>
        <v>EMV2_CHARGE</v>
      </c>
      <c r="R114" s="43" t="str">
        <f>VLOOKUP(B114&amp;"_"&amp;D114,tblClass_Child!K:K,1,FALSE)</f>
        <v>EMV2_DVn117</v>
      </c>
      <c r="S114" s="43" t="str">
        <f t="shared" si="8"/>
        <v>EMV2_CHARGE_DVn117</v>
      </c>
      <c r="T114" s="43" t="str">
        <f>IF(ISERROR(VLOOKUP(S114,qryClassChildStatesCheck!A:A,1,FALSE)),"##ERR##","")</f>
        <v/>
      </c>
    </row>
    <row r="115" spans="1:20" ht="30">
      <c r="A115" s="43" t="s">
        <v>20</v>
      </c>
      <c r="B115" s="43" t="s">
        <v>101</v>
      </c>
      <c r="C115" s="43" t="s">
        <v>455</v>
      </c>
      <c r="D115" s="43" t="s">
        <v>1090</v>
      </c>
      <c r="E115" s="43" t="str">
        <f>VLOOKUP(D115,tblInstance!X:Z,3,FALSE)</f>
        <v>POS_SPRAYBALL2</v>
      </c>
      <c r="F115" s="43" t="str">
        <f>VLOOKUP(D115,tblInstance!X:Y,2,FALSE)</f>
        <v>POS2</v>
      </c>
      <c r="G115" s="315" t="s">
        <v>2397</v>
      </c>
      <c r="H115" s="43" t="str">
        <f t="shared" si="7"/>
        <v>EMV2_CHARGE_DVn119</v>
      </c>
      <c r="M115" s="120" t="str">
        <f t="shared" si="9"/>
        <v>L "dbCONST".BLK.POS2.CMD.OPEN;
    T #POS_SPRAYBALL2_CMD;</v>
      </c>
      <c r="N115" s="43" t="s">
        <v>2430</v>
      </c>
      <c r="O115" s="120" t="s">
        <v>2445</v>
      </c>
      <c r="Q115" s="43" t="str">
        <f>VLOOKUP(B115&amp;"_"&amp;C115,tblClass_State!J:J,1,FALSE)</f>
        <v>EMV2_CHARGE</v>
      </c>
      <c r="R115" s="43" t="str">
        <f>VLOOKUP(B115&amp;"_"&amp;D115,tblClass_Child!K:K,1,FALSE)</f>
        <v>EMV2_DVn119</v>
      </c>
      <c r="S115" s="43" t="str">
        <f t="shared" si="8"/>
        <v>EMV2_CHARGE_DVn119</v>
      </c>
      <c r="T115" s="43" t="str">
        <f>IF(ISERROR(VLOOKUP(S115,qryClassChildStatesCheck!A:A,1,FALSE)),"##ERR##","")</f>
        <v/>
      </c>
    </row>
    <row r="116" spans="1:20" ht="30">
      <c r="A116" s="43" t="s">
        <v>20</v>
      </c>
      <c r="B116" s="43" t="s">
        <v>101</v>
      </c>
      <c r="C116" s="43" t="s">
        <v>1606</v>
      </c>
      <c r="D116" s="43" t="s">
        <v>1089</v>
      </c>
      <c r="E116" s="43" t="str">
        <f>VLOOKUP(D116,tblInstance!X:Z,3,FALSE)</f>
        <v>POS_SPRAYBALL1</v>
      </c>
      <c r="F116" s="43" t="str">
        <f>VLOOKUP(D116,tblInstance!X:Y,2,FALSE)</f>
        <v>POS2</v>
      </c>
      <c r="G116" s="315" t="s">
        <v>2397</v>
      </c>
      <c r="H116" s="43" t="str">
        <f t="shared" si="7"/>
        <v>EMV2_PULSE_DVn117</v>
      </c>
      <c r="M116" s="120" t="str">
        <f t="shared" si="9"/>
        <v>L "dbCONST".BLK.POS2.CMD.OPEN;
    T #POS_SPRAYBALL1_CMD;</v>
      </c>
      <c r="N116" s="43" t="s">
        <v>2430</v>
      </c>
      <c r="O116" s="120" t="s">
        <v>2445</v>
      </c>
      <c r="Q116" s="43" t="str">
        <f>VLOOKUP(B116&amp;"_"&amp;C116,tblClass_State!J:J,1,FALSE)</f>
        <v>EMV2_PULSE</v>
      </c>
      <c r="R116" s="43" t="str">
        <f>VLOOKUP(B116&amp;"_"&amp;D116,tblClass_Child!K:K,1,FALSE)</f>
        <v>EMV2_DVn117</v>
      </c>
      <c r="S116" s="43" t="str">
        <f t="shared" si="8"/>
        <v>EMV2_PULSE_DVn117</v>
      </c>
      <c r="T116" s="43" t="str">
        <f>IF(ISERROR(VLOOKUP(S116,qryClassChildStatesCheck!A:A,1,FALSE)),"##ERR##","")</f>
        <v/>
      </c>
    </row>
    <row r="117" spans="1:20" ht="30">
      <c r="A117" s="43" t="s">
        <v>20</v>
      </c>
      <c r="B117" s="43" t="s">
        <v>101</v>
      </c>
      <c r="C117" s="43" t="s">
        <v>1606</v>
      </c>
      <c r="D117" s="43" t="s">
        <v>1090</v>
      </c>
      <c r="E117" s="43" t="str">
        <f>VLOOKUP(D117,tblInstance!X:Z,3,FALSE)</f>
        <v>POS_SPRAYBALL2</v>
      </c>
      <c r="F117" s="43" t="str">
        <f>VLOOKUP(D117,tblInstance!X:Y,2,FALSE)</f>
        <v>POS2</v>
      </c>
      <c r="G117" s="315" t="s">
        <v>2397</v>
      </c>
      <c r="H117" s="43" t="str">
        <f t="shared" si="7"/>
        <v>EMV2_PULSE_DVn119</v>
      </c>
      <c r="M117" s="120" t="str">
        <f t="shared" si="9"/>
        <v>L "dbCONST".BLK.POS2.CMD.OPEN;
    T #POS_SPRAYBALL2_CMD;</v>
      </c>
      <c r="N117" s="43" t="s">
        <v>2430</v>
      </c>
      <c r="O117" s="120" t="s">
        <v>2445</v>
      </c>
      <c r="Q117" s="43" t="str">
        <f>VLOOKUP(B117&amp;"_"&amp;C117,tblClass_State!J:J,1,FALSE)</f>
        <v>EMV2_PULSE</v>
      </c>
      <c r="R117" s="43" t="str">
        <f>VLOOKUP(B117&amp;"_"&amp;D117,tblClass_Child!K:K,1,FALSE)</f>
        <v>EMV2_DVn119</v>
      </c>
      <c r="S117" s="43" t="str">
        <f t="shared" si="8"/>
        <v>EMV2_PULSE_DVn119</v>
      </c>
      <c r="T117" s="43" t="str">
        <f>IF(ISERROR(VLOOKUP(S117,qryClassChildStatesCheck!A:A,1,FALSE)),"##ERR##","")</f>
        <v/>
      </c>
    </row>
    <row r="118" spans="1:20" ht="30">
      <c r="A118" s="43" t="s">
        <v>20</v>
      </c>
      <c r="B118" s="43" t="s">
        <v>104</v>
      </c>
      <c r="C118" s="43" t="s">
        <v>1062</v>
      </c>
      <c r="D118" s="43" t="s">
        <v>1095</v>
      </c>
      <c r="E118" s="43" t="str">
        <f>VLOOKUP(D118,tblInstance!X:Z,3,FALSE)</f>
        <v>POS_FILTERINLET</v>
      </c>
      <c r="F118" s="43" t="str">
        <f>VLOOKUP(D118,tblInstance!X:Y,2,FALSE)</f>
        <v>POS2</v>
      </c>
      <c r="G118" s="315" t="s">
        <v>2397</v>
      </c>
      <c r="H118" s="43" t="str">
        <f t="shared" si="7"/>
        <v>EMX1_CIP_MMFLX_DVn171</v>
      </c>
      <c r="M118" s="120" t="str">
        <f t="shared" si="9"/>
        <v>L "dbCONST".BLK.POS2.CMD.CLOSE;
    T #POS_FILTERINLET_CMD;</v>
      </c>
      <c r="N118" s="43" t="s">
        <v>2429</v>
      </c>
      <c r="O118" s="120" t="s">
        <v>2445</v>
      </c>
      <c r="Q118" s="43" t="str">
        <f>VLOOKUP(B118&amp;"_"&amp;C118,tblClass_State!J:J,1,FALSE)</f>
        <v>EMX1_CIP_MMFLX</v>
      </c>
      <c r="R118" s="43" t="str">
        <f>VLOOKUP(B118&amp;"_"&amp;D118,tblClass_Child!K:K,1,FALSE)</f>
        <v>EMX1_DVn171</v>
      </c>
      <c r="S118" s="43" t="str">
        <f t="shared" si="8"/>
        <v>EMX1_CIP_MMFLX_DVn171</v>
      </c>
      <c r="T118" s="43" t="str">
        <f>IF(ISERROR(VLOOKUP(S118,qryClassChildStatesCheck!A:A,1,FALSE)),"##ERR##","")</f>
        <v/>
      </c>
    </row>
    <row r="119" spans="1:20" ht="30">
      <c r="A119" s="43" t="s">
        <v>20</v>
      </c>
      <c r="B119" s="43" t="s">
        <v>104</v>
      </c>
      <c r="C119" s="43" t="s">
        <v>1062</v>
      </c>
      <c r="D119" s="43" t="s">
        <v>1096</v>
      </c>
      <c r="E119" s="43" t="str">
        <f>VLOOKUP(D119,tblInstance!X:Z,3,FALSE)</f>
        <v>POS_HEXINLET</v>
      </c>
      <c r="F119" s="43" t="str">
        <f>VLOOKUP(D119,tblInstance!X:Y,2,FALSE)</f>
        <v>POS2</v>
      </c>
      <c r="G119" s="315" t="s">
        <v>2397</v>
      </c>
      <c r="H119" s="43" t="str">
        <f t="shared" si="7"/>
        <v>EMX1_CIP_MMFLX_DVn173</v>
      </c>
      <c r="M119" s="120" t="str">
        <f t="shared" si="9"/>
        <v>L "dbCONST".BLK.POS2.CMD.OPEN;
    T #POS_HEXINLET_CMD;</v>
      </c>
      <c r="N119" s="43" t="s">
        <v>2430</v>
      </c>
      <c r="O119" s="120" t="s">
        <v>2445</v>
      </c>
      <c r="Q119" s="43" t="str">
        <f>VLOOKUP(B119&amp;"_"&amp;C119,tblClass_State!J:J,1,FALSE)</f>
        <v>EMX1_CIP_MMFLX</v>
      </c>
      <c r="R119" s="43" t="str">
        <f>VLOOKUP(B119&amp;"_"&amp;D119,tblClass_Child!K:K,1,FALSE)</f>
        <v>EMX1_DVn173</v>
      </c>
      <c r="S119" s="43" t="str">
        <f t="shared" si="8"/>
        <v>EMX1_CIP_MMFLX_DVn173</v>
      </c>
      <c r="T119" s="43" t="str">
        <f>IF(ISERROR(VLOOKUP(S119,qryClassChildStatesCheck!A:A,1,FALSE)),"##ERR##","")</f>
        <v/>
      </c>
    </row>
    <row r="120" spans="1:20" ht="30">
      <c r="A120" s="43" t="s">
        <v>20</v>
      </c>
      <c r="B120" s="43" t="s">
        <v>104</v>
      </c>
      <c r="C120" s="43" t="s">
        <v>1062</v>
      </c>
      <c r="D120" s="43" t="s">
        <v>1097</v>
      </c>
      <c r="E120" s="43" t="str">
        <f>VLOOKUP(D120,tblInstance!X:Z,3,FALSE)</f>
        <v>ZSC_FILTER</v>
      </c>
      <c r="F120" s="43" t="str">
        <f>VLOOKUP(D120,tblInstance!X:Y,2,FALSE)</f>
        <v>ZSC2</v>
      </c>
      <c r="G120" s="315" t="s">
        <v>2397</v>
      </c>
      <c r="H120" s="43" t="str">
        <f t="shared" si="7"/>
        <v>EMX1_CIP_MMFLX_ZSCn113</v>
      </c>
      <c r="M120" s="120" t="str">
        <f t="shared" si="9"/>
        <v>L "dbCONST".BLK.ZSC2.CMD.OUT;
    T #ZSC_FILTER_CMD;</v>
      </c>
      <c r="N120" s="43" t="s">
        <v>362</v>
      </c>
      <c r="O120" s="120" t="s">
        <v>2445</v>
      </c>
      <c r="Q120" s="43" t="str">
        <f>VLOOKUP(B120&amp;"_"&amp;C120,tblClass_State!J:J,1,FALSE)</f>
        <v>EMX1_CIP_MMFLX</v>
      </c>
      <c r="R120" s="43" t="str">
        <f>VLOOKUP(B120&amp;"_"&amp;D120,tblClass_Child!K:K,1,FALSE)</f>
        <v>EMX1_ZSCn113</v>
      </c>
      <c r="S120" s="43" t="str">
        <f t="shared" si="8"/>
        <v>EMX1_CIP_MMFLX_ZSCn113</v>
      </c>
      <c r="T120" s="43" t="str">
        <f>IF(ISERROR(VLOOKUP(S120,qryClassChildStatesCheck!A:A,1,FALSE)),"##ERR##","")</f>
        <v/>
      </c>
    </row>
    <row r="121" spans="1:20" ht="30">
      <c r="A121" s="43" t="s">
        <v>20</v>
      </c>
      <c r="B121" s="43" t="s">
        <v>104</v>
      </c>
      <c r="C121" s="43" t="s">
        <v>1062</v>
      </c>
      <c r="D121" s="43" t="s">
        <v>1098</v>
      </c>
      <c r="E121" s="43" t="str">
        <f>VLOOKUP(D121,tblInstance!X:Z,3,FALSE)</f>
        <v>ZSC_CIPSIP</v>
      </c>
      <c r="F121" s="43" t="str">
        <f>VLOOKUP(D121,tblInstance!X:Y,2,FALSE)</f>
        <v>ZSC2</v>
      </c>
      <c r="G121" s="315" t="s">
        <v>2397</v>
      </c>
      <c r="H121" s="43" t="str">
        <f t="shared" si="7"/>
        <v>EMX1_CIP_MMFLX_ZSCn115</v>
      </c>
      <c r="M121" s="120" t="str">
        <f t="shared" si="9"/>
        <v>L "dbCONST".BLK.ZSC2.CMD.IN;
    T #ZSC_CIPSIP_CMD;</v>
      </c>
      <c r="N121" s="43" t="s">
        <v>361</v>
      </c>
      <c r="O121" s="120" t="s">
        <v>2445</v>
      </c>
      <c r="Q121" s="43" t="str">
        <f>VLOOKUP(B121&amp;"_"&amp;C121,tblClass_State!J:J,1,FALSE)</f>
        <v>EMX1_CIP_MMFLX</v>
      </c>
      <c r="R121" s="43" t="str">
        <f>VLOOKUP(B121&amp;"_"&amp;D121,tblClass_Child!K:K,1,FALSE)</f>
        <v>EMX1_ZSCn115</v>
      </c>
      <c r="S121" s="43" t="str">
        <f t="shared" si="8"/>
        <v>EMX1_CIP_MMFLX_ZSCn115</v>
      </c>
      <c r="T121" s="43" t="str">
        <f>IF(ISERROR(VLOOKUP(S121,qryClassChildStatesCheck!A:A,1,FALSE)),"##ERR##","")</f>
        <v/>
      </c>
    </row>
    <row r="122" spans="1:20" ht="30">
      <c r="A122" s="43" t="s">
        <v>20</v>
      </c>
      <c r="B122" s="43" t="s">
        <v>104</v>
      </c>
      <c r="C122" s="43" t="s">
        <v>438</v>
      </c>
      <c r="D122" s="43" t="s">
        <v>1095</v>
      </c>
      <c r="E122" s="43" t="str">
        <f>VLOOKUP(D122,tblInstance!X:Z,3,FALSE)</f>
        <v>POS_FILTERINLET</v>
      </c>
      <c r="F122" s="43" t="str">
        <f>VLOOKUP(D122,tblInstance!X:Y,2,FALSE)</f>
        <v>POS2</v>
      </c>
      <c r="G122" s="315" t="s">
        <v>2397</v>
      </c>
      <c r="H122" s="43" t="str">
        <f t="shared" si="7"/>
        <v>EMX1_CIP_MX_DVn171</v>
      </c>
      <c r="M122" s="120" t="str">
        <f t="shared" si="9"/>
        <v>L "dbCONST".BLK.POS2.CMD.OPEN;
    T #POS_FILTERINLET_CMD;</v>
      </c>
      <c r="N122" s="43" t="s">
        <v>2430</v>
      </c>
      <c r="O122" s="120" t="s">
        <v>2445</v>
      </c>
      <c r="Q122" s="43" t="str">
        <f>VLOOKUP(B122&amp;"_"&amp;C122,tblClass_State!J:J,1,FALSE)</f>
        <v>EMX1_CIP_MX</v>
      </c>
      <c r="R122" s="43" t="str">
        <f>VLOOKUP(B122&amp;"_"&amp;D122,tblClass_Child!K:K,1,FALSE)</f>
        <v>EMX1_DVn171</v>
      </c>
      <c r="S122" s="43" t="str">
        <f t="shared" si="8"/>
        <v>EMX1_CIP_MX_DVn171</v>
      </c>
      <c r="T122" s="43" t="str">
        <f>IF(ISERROR(VLOOKUP(S122,qryClassChildStatesCheck!A:A,1,FALSE)),"##ERR##","")</f>
        <v/>
      </c>
    </row>
    <row r="123" spans="1:20" ht="30">
      <c r="A123" s="43" t="s">
        <v>20</v>
      </c>
      <c r="B123" s="43" t="s">
        <v>104</v>
      </c>
      <c r="C123" s="43" t="s">
        <v>438</v>
      </c>
      <c r="D123" s="43" t="s">
        <v>1096</v>
      </c>
      <c r="E123" s="43" t="str">
        <f>VLOOKUP(D123,tblInstance!X:Z,3,FALSE)</f>
        <v>POS_HEXINLET</v>
      </c>
      <c r="F123" s="43" t="str">
        <f>VLOOKUP(D123,tblInstance!X:Y,2,FALSE)</f>
        <v>POS2</v>
      </c>
      <c r="G123" s="315" t="s">
        <v>2397</v>
      </c>
      <c r="H123" s="43" t="str">
        <f t="shared" si="7"/>
        <v>EMX1_CIP_MX_DVn173</v>
      </c>
      <c r="M123" s="120" t="str">
        <f t="shared" si="9"/>
        <v>L "dbCONST".BLK.POS2.CMD.CLOSE;
    T #POS_HEXINLET_CMD;</v>
      </c>
      <c r="N123" s="43" t="s">
        <v>2429</v>
      </c>
      <c r="O123" s="120" t="s">
        <v>2445</v>
      </c>
      <c r="Q123" s="43" t="str">
        <f>VLOOKUP(B123&amp;"_"&amp;C123,tblClass_State!J:J,1,FALSE)</f>
        <v>EMX1_CIP_MX</v>
      </c>
      <c r="R123" s="43" t="str">
        <f>VLOOKUP(B123&amp;"_"&amp;D123,tblClass_Child!K:K,1,FALSE)</f>
        <v>EMX1_DVn173</v>
      </c>
      <c r="S123" s="43" t="str">
        <f t="shared" si="8"/>
        <v>EMX1_CIP_MX_DVn173</v>
      </c>
      <c r="T123" s="43" t="str">
        <f>IF(ISERROR(VLOOKUP(S123,qryClassChildStatesCheck!A:A,1,FALSE)),"##ERR##","")</f>
        <v/>
      </c>
    </row>
    <row r="124" spans="1:20" ht="30">
      <c r="A124" s="43" t="s">
        <v>20</v>
      </c>
      <c r="B124" s="43" t="s">
        <v>104</v>
      </c>
      <c r="C124" s="43" t="s">
        <v>438</v>
      </c>
      <c r="D124" s="43" t="s">
        <v>1097</v>
      </c>
      <c r="E124" s="43" t="str">
        <f>VLOOKUP(D124,tblInstance!X:Z,3,FALSE)</f>
        <v>ZSC_FILTER</v>
      </c>
      <c r="F124" s="43" t="str">
        <f>VLOOKUP(D124,tblInstance!X:Y,2,FALSE)</f>
        <v>ZSC2</v>
      </c>
      <c r="G124" s="315" t="s">
        <v>2397</v>
      </c>
      <c r="H124" s="43" t="str">
        <f t="shared" si="7"/>
        <v>EMX1_CIP_MX_ZSCn113</v>
      </c>
      <c r="M124" s="120" t="str">
        <f t="shared" si="9"/>
        <v>L "dbCONST".BLK.ZSC2.CMD.OUT;
    T #ZSC_FILTER_CMD;</v>
      </c>
      <c r="N124" s="43" t="s">
        <v>362</v>
      </c>
      <c r="O124" s="120" t="s">
        <v>2445</v>
      </c>
      <c r="Q124" s="43" t="str">
        <f>VLOOKUP(B124&amp;"_"&amp;C124,tblClass_State!J:J,1,FALSE)</f>
        <v>EMX1_CIP_MX</v>
      </c>
      <c r="R124" s="43" t="str">
        <f>VLOOKUP(B124&amp;"_"&amp;D124,tblClass_Child!K:K,1,FALSE)</f>
        <v>EMX1_ZSCn113</v>
      </c>
      <c r="S124" s="43" t="str">
        <f t="shared" si="8"/>
        <v>EMX1_CIP_MX_ZSCn113</v>
      </c>
      <c r="T124" s="43" t="str">
        <f>IF(ISERROR(VLOOKUP(S124,qryClassChildStatesCheck!A:A,1,FALSE)),"##ERR##","")</f>
        <v/>
      </c>
    </row>
    <row r="125" spans="1:20" ht="30">
      <c r="A125" s="43" t="s">
        <v>20</v>
      </c>
      <c r="B125" s="43" t="s">
        <v>104</v>
      </c>
      <c r="C125" s="43" t="s">
        <v>438</v>
      </c>
      <c r="D125" s="43" t="s">
        <v>1098</v>
      </c>
      <c r="E125" s="43" t="str">
        <f>VLOOKUP(D125,tblInstance!X:Z,3,FALSE)</f>
        <v>ZSC_CIPSIP</v>
      </c>
      <c r="F125" s="43" t="str">
        <f>VLOOKUP(D125,tblInstance!X:Y,2,FALSE)</f>
        <v>ZSC2</v>
      </c>
      <c r="G125" s="315" t="s">
        <v>2397</v>
      </c>
      <c r="H125" s="43" t="str">
        <f t="shared" si="7"/>
        <v>EMX1_CIP_MX_ZSCn115</v>
      </c>
      <c r="M125" s="120" t="str">
        <f t="shared" si="9"/>
        <v>L "dbCONST".BLK.ZSC2.CMD.IN;
    T #ZSC_CIPSIP_CMD;</v>
      </c>
      <c r="N125" s="43" t="s">
        <v>361</v>
      </c>
      <c r="O125" s="120" t="s">
        <v>2445</v>
      </c>
      <c r="Q125" s="43" t="str">
        <f>VLOOKUP(B125&amp;"_"&amp;C125,tblClass_State!J:J,1,FALSE)</f>
        <v>EMX1_CIP_MX</v>
      </c>
      <c r="R125" s="43" t="str">
        <f>VLOOKUP(B125&amp;"_"&amp;D125,tblClass_Child!K:K,1,FALSE)</f>
        <v>EMX1_ZSCn115</v>
      </c>
      <c r="S125" s="43" t="str">
        <f t="shared" si="8"/>
        <v>EMX1_CIP_MX_ZSCn115</v>
      </c>
      <c r="T125" s="43" t="str">
        <f>IF(ISERROR(VLOOKUP(S125,qryClassChildStatesCheck!A:A,1,FALSE)),"##ERR##","")</f>
        <v/>
      </c>
    </row>
    <row r="126" spans="1:20" ht="30">
      <c r="A126" s="43" t="s">
        <v>20</v>
      </c>
      <c r="B126" s="43" t="s">
        <v>104</v>
      </c>
      <c r="C126" s="43" t="s">
        <v>465</v>
      </c>
      <c r="D126" s="43" t="s">
        <v>1095</v>
      </c>
      <c r="E126" s="43" t="str">
        <f>VLOOKUP(D126,tblInstance!X:Z,3,FALSE)</f>
        <v>POS_FILTERINLET</v>
      </c>
      <c r="F126" s="43" t="str">
        <f>VLOOKUP(D126,tblInstance!X:Y,2,FALSE)</f>
        <v>POS2</v>
      </c>
      <c r="G126" s="315" t="s">
        <v>2397</v>
      </c>
      <c r="H126" s="43" t="str">
        <f t="shared" si="7"/>
        <v>EMX1_FILTER_DVn171</v>
      </c>
      <c r="M126" s="120" t="str">
        <f t="shared" si="9"/>
        <v>L "dbCONST".BLK.POS2.CMD.CLOSE;
    T #POS_FILTERINLET_CMD;</v>
      </c>
      <c r="N126" s="43" t="s">
        <v>2429</v>
      </c>
      <c r="O126" s="120" t="s">
        <v>2445</v>
      </c>
      <c r="Q126" s="43" t="str">
        <f>VLOOKUP(B126&amp;"_"&amp;C126,tblClass_State!J:J,1,FALSE)</f>
        <v>EMX1_FILTER</v>
      </c>
      <c r="R126" s="43" t="str">
        <f>VLOOKUP(B126&amp;"_"&amp;D126,tblClass_Child!K:K,1,FALSE)</f>
        <v>EMX1_DVn171</v>
      </c>
      <c r="S126" s="43" t="str">
        <f t="shared" si="8"/>
        <v>EMX1_FILTER_DVn171</v>
      </c>
      <c r="T126" s="43" t="str">
        <f>IF(ISERROR(VLOOKUP(S126,qryClassChildStatesCheck!A:A,1,FALSE)),"##ERR##","")</f>
        <v/>
      </c>
    </row>
    <row r="127" spans="1:20" ht="30">
      <c r="A127" s="43" t="s">
        <v>20</v>
      </c>
      <c r="B127" s="43" t="s">
        <v>104</v>
      </c>
      <c r="C127" s="43" t="s">
        <v>465</v>
      </c>
      <c r="D127" s="43" t="s">
        <v>1096</v>
      </c>
      <c r="E127" s="43" t="str">
        <f>VLOOKUP(D127,tblInstance!X:Z,3,FALSE)</f>
        <v>POS_HEXINLET</v>
      </c>
      <c r="F127" s="43" t="str">
        <f>VLOOKUP(D127,tblInstance!X:Y,2,FALSE)</f>
        <v>POS2</v>
      </c>
      <c r="G127" s="315" t="s">
        <v>2397</v>
      </c>
      <c r="H127" s="43" t="str">
        <f t="shared" si="7"/>
        <v>EMX1_FILTER_DVn173</v>
      </c>
      <c r="M127" s="120" t="str">
        <f t="shared" si="9"/>
        <v>L "dbCONST".BLK.POS2.CMD.OPEN;
    T #POS_HEXINLET_CMD;</v>
      </c>
      <c r="N127" s="43" t="s">
        <v>2430</v>
      </c>
      <c r="O127" s="120" t="s">
        <v>2445</v>
      </c>
      <c r="Q127" s="43" t="str">
        <f>VLOOKUP(B127&amp;"_"&amp;C127,tblClass_State!J:J,1,FALSE)</f>
        <v>EMX1_FILTER</v>
      </c>
      <c r="R127" s="43" t="str">
        <f>VLOOKUP(B127&amp;"_"&amp;D127,tblClass_Child!K:K,1,FALSE)</f>
        <v>EMX1_DVn173</v>
      </c>
      <c r="S127" s="43" t="str">
        <f t="shared" si="8"/>
        <v>EMX1_FILTER_DVn173</v>
      </c>
      <c r="T127" s="43" t="str">
        <f>IF(ISERROR(VLOOKUP(S127,qryClassChildStatesCheck!A:A,1,FALSE)),"##ERR##","")</f>
        <v/>
      </c>
    </row>
    <row r="128" spans="1:20" ht="30">
      <c r="A128" s="43" t="s">
        <v>20</v>
      </c>
      <c r="B128" s="43" t="s">
        <v>104</v>
      </c>
      <c r="C128" s="43" t="s">
        <v>465</v>
      </c>
      <c r="D128" s="43" t="s">
        <v>1097</v>
      </c>
      <c r="E128" s="43" t="str">
        <f>VLOOKUP(D128,tblInstance!X:Z,3,FALSE)</f>
        <v>ZSC_FILTER</v>
      </c>
      <c r="F128" s="43" t="str">
        <f>VLOOKUP(D128,tblInstance!X:Y,2,FALSE)</f>
        <v>ZSC2</v>
      </c>
      <c r="G128" s="315" t="s">
        <v>2397</v>
      </c>
      <c r="H128" s="43" t="str">
        <f t="shared" si="7"/>
        <v>EMX1_FILTER_ZSCn113</v>
      </c>
      <c r="M128" s="120" t="str">
        <f t="shared" si="9"/>
        <v>L "dbCONST".BLK.ZSC2.CMD.IN;
    T #ZSC_FILTER_CMD;</v>
      </c>
      <c r="N128" s="43" t="s">
        <v>361</v>
      </c>
      <c r="O128" s="120" t="s">
        <v>2445</v>
      </c>
      <c r="Q128" s="43" t="str">
        <f>VLOOKUP(B128&amp;"_"&amp;C128,tblClass_State!J:J,1,FALSE)</f>
        <v>EMX1_FILTER</v>
      </c>
      <c r="R128" s="43" t="str">
        <f>VLOOKUP(B128&amp;"_"&amp;D128,tblClass_Child!K:K,1,FALSE)</f>
        <v>EMX1_ZSCn113</v>
      </c>
      <c r="S128" s="43" t="str">
        <f t="shared" si="8"/>
        <v>EMX1_FILTER_ZSCn113</v>
      </c>
      <c r="T128" s="43" t="str">
        <f>IF(ISERROR(VLOOKUP(S128,qryClassChildStatesCheck!A:A,1,FALSE)),"##ERR##","")</f>
        <v/>
      </c>
    </row>
    <row r="129" spans="1:20" ht="30">
      <c r="A129" s="43" t="s">
        <v>20</v>
      </c>
      <c r="B129" s="43" t="s">
        <v>104</v>
      </c>
      <c r="C129" s="43" t="s">
        <v>465</v>
      </c>
      <c r="D129" s="43" t="s">
        <v>1098</v>
      </c>
      <c r="E129" s="43" t="str">
        <f>VLOOKUP(D129,tblInstance!X:Z,3,FALSE)</f>
        <v>ZSC_CIPSIP</v>
      </c>
      <c r="F129" s="43" t="str">
        <f>VLOOKUP(D129,tblInstance!X:Y,2,FALSE)</f>
        <v>ZSC2</v>
      </c>
      <c r="G129" s="315" t="s">
        <v>2397</v>
      </c>
      <c r="H129" s="43" t="str">
        <f t="shared" si="7"/>
        <v>EMX1_FILTER_ZSCn115</v>
      </c>
      <c r="M129" s="120" t="str">
        <f t="shared" ref="M129:M145" si="10">"L "&amp;""""&amp;"dbCONST"&amp;""""&amp;".BLK."&amp;$F129&amp;".CMD."&amp;N129&amp;";
    T #"&amp;$E129&amp;"_CMD;"</f>
        <v>L "dbCONST".BLK.ZSC2.CMD.OUT;
    T #ZSC_CIPSIP_CMD;</v>
      </c>
      <c r="N129" s="43" t="s">
        <v>362</v>
      </c>
      <c r="O129" s="120" t="s">
        <v>2445</v>
      </c>
      <c r="Q129" s="43" t="str">
        <f>VLOOKUP(B129&amp;"_"&amp;C129,tblClass_State!J:J,1,FALSE)</f>
        <v>EMX1_FILTER</v>
      </c>
      <c r="R129" s="43" t="str">
        <f>VLOOKUP(B129&amp;"_"&amp;D129,tblClass_Child!K:K,1,FALSE)</f>
        <v>EMX1_ZSCn115</v>
      </c>
      <c r="S129" s="43" t="str">
        <f t="shared" si="8"/>
        <v>EMX1_FILTER_ZSCn115</v>
      </c>
      <c r="T129" s="43" t="str">
        <f>IF(ISERROR(VLOOKUP(S129,qryClassChildStatesCheck!A:A,1,FALSE)),"##ERR##","")</f>
        <v/>
      </c>
    </row>
    <row r="130" spans="1:20" ht="30">
      <c r="A130" s="43" t="s">
        <v>20</v>
      </c>
      <c r="B130" s="43" t="s">
        <v>104</v>
      </c>
      <c r="C130" s="43" t="s">
        <v>2557</v>
      </c>
      <c r="D130" s="43" t="s">
        <v>1095</v>
      </c>
      <c r="E130" s="43" t="str">
        <f>VLOOKUP(D130,tblInstance!X:Z,3,FALSE)</f>
        <v>POS_FILTERINLET</v>
      </c>
      <c r="F130" s="43" t="str">
        <f>VLOOKUP(D130,tblInstance!X:Y,2,FALSE)</f>
        <v>POS2</v>
      </c>
      <c r="G130" s="315" t="s">
        <v>2397</v>
      </c>
      <c r="H130" s="43" t="str">
        <f t="shared" ref="H130:H193" si="11">B130&amp;"_"&amp;C130&amp;"_"&amp;D130</f>
        <v>EMX1_SETUP_CIPSIP_DVn171</v>
      </c>
      <c r="M130" s="120" t="str">
        <f t="shared" si="10"/>
        <v>L "dbCONST".BLK.POS2.CMD.CLOSE;
    T #POS_FILTERINLET_CMD;</v>
      </c>
      <c r="N130" s="43" t="s">
        <v>2429</v>
      </c>
      <c r="O130" s="120" t="s">
        <v>2445</v>
      </c>
      <c r="Q130" s="43" t="str">
        <f>VLOOKUP(B130&amp;"_"&amp;C130,tblClass_State!J:J,1,FALSE)</f>
        <v>EMX1_SETUP_CIPSIP</v>
      </c>
      <c r="R130" s="43" t="str">
        <f>VLOOKUP(B130&amp;"_"&amp;D130,tblClass_Child!K:K,1,FALSE)</f>
        <v>EMX1_DVn171</v>
      </c>
      <c r="S130" s="43" t="str">
        <f t="shared" ref="S130:S193" si="12">B130&amp;"_"&amp;C130&amp;"_"&amp;D130</f>
        <v>EMX1_SETUP_CIPSIP_DVn171</v>
      </c>
      <c r="T130" s="43" t="str">
        <f>IF(ISERROR(VLOOKUP(S130,qryClassChildStatesCheck!A:A,1,FALSE)),"##ERR##","")</f>
        <v/>
      </c>
    </row>
    <row r="131" spans="1:20" ht="30">
      <c r="A131" s="43" t="s">
        <v>20</v>
      </c>
      <c r="B131" s="43" t="s">
        <v>104</v>
      </c>
      <c r="C131" s="43" t="s">
        <v>2557</v>
      </c>
      <c r="D131" s="43" t="s">
        <v>1096</v>
      </c>
      <c r="E131" s="43" t="str">
        <f>VLOOKUP(D131,tblInstance!X:Z,3,FALSE)</f>
        <v>POS_HEXINLET</v>
      </c>
      <c r="F131" s="43" t="str">
        <f>VLOOKUP(D131,tblInstance!X:Y,2,FALSE)</f>
        <v>POS2</v>
      </c>
      <c r="G131" s="315" t="s">
        <v>2397</v>
      </c>
      <c r="H131" s="43" t="str">
        <f t="shared" si="11"/>
        <v>EMX1_SETUP_CIPSIP_DVn173</v>
      </c>
      <c r="M131" s="120" t="str">
        <f t="shared" si="10"/>
        <v>L "dbCONST".BLK.POS2.CMD.CLOSE;
    T #POS_HEXINLET_CMD;</v>
      </c>
      <c r="N131" s="43" t="s">
        <v>2429</v>
      </c>
      <c r="O131" s="120" t="s">
        <v>2445</v>
      </c>
      <c r="Q131" s="43" t="str">
        <f>VLOOKUP(B131&amp;"_"&amp;C131,tblClass_State!J:J,1,FALSE)</f>
        <v>EMX1_SETUP_CIPSIP</v>
      </c>
      <c r="R131" s="43" t="str">
        <f>VLOOKUP(B131&amp;"_"&amp;D131,tblClass_Child!K:K,1,FALSE)</f>
        <v>EMX1_DVn173</v>
      </c>
      <c r="S131" s="43" t="str">
        <f t="shared" si="12"/>
        <v>EMX1_SETUP_CIPSIP_DVn173</v>
      </c>
      <c r="T131" s="43" t="str">
        <f>IF(ISERROR(VLOOKUP(S131,qryClassChildStatesCheck!A:A,1,FALSE)),"##ERR##","")</f>
        <v/>
      </c>
    </row>
    <row r="132" spans="1:20" ht="30">
      <c r="A132" s="43" t="s">
        <v>20</v>
      </c>
      <c r="B132" s="43" t="s">
        <v>104</v>
      </c>
      <c r="C132" s="43" t="s">
        <v>2557</v>
      </c>
      <c r="D132" s="43" t="s">
        <v>1097</v>
      </c>
      <c r="E132" s="43" t="str">
        <f>VLOOKUP(D132,tblInstance!X:Z,3,FALSE)</f>
        <v>ZSC_FILTER</v>
      </c>
      <c r="F132" s="43" t="str">
        <f>VLOOKUP(D132,tblInstance!X:Y,2,FALSE)</f>
        <v>ZSC2</v>
      </c>
      <c r="G132" s="315" t="s">
        <v>2397</v>
      </c>
      <c r="H132" s="43" t="str">
        <f t="shared" si="11"/>
        <v>EMX1_SETUP_CIPSIP_ZSCn113</v>
      </c>
      <c r="M132" s="120" t="str">
        <f t="shared" si="10"/>
        <v>L "dbCONST".BLK.ZSC2.CMD.OUT;
    T #ZSC_FILTER_CMD;</v>
      </c>
      <c r="N132" s="43" t="s">
        <v>362</v>
      </c>
      <c r="O132" s="120" t="s">
        <v>2445</v>
      </c>
      <c r="Q132" s="43" t="str">
        <f>VLOOKUP(B132&amp;"_"&amp;C132,tblClass_State!J:J,1,FALSE)</f>
        <v>EMX1_SETUP_CIPSIP</v>
      </c>
      <c r="R132" s="43" t="str">
        <f>VLOOKUP(B132&amp;"_"&amp;D132,tblClass_Child!K:K,1,FALSE)</f>
        <v>EMX1_ZSCn113</v>
      </c>
      <c r="S132" s="43" t="str">
        <f t="shared" si="12"/>
        <v>EMX1_SETUP_CIPSIP_ZSCn113</v>
      </c>
      <c r="T132" s="43" t="str">
        <f>IF(ISERROR(VLOOKUP(S132,qryClassChildStatesCheck!A:A,1,FALSE)),"##ERR##","")</f>
        <v/>
      </c>
    </row>
    <row r="133" spans="1:20" ht="30">
      <c r="A133" s="43" t="s">
        <v>20</v>
      </c>
      <c r="B133" s="43" t="s">
        <v>104</v>
      </c>
      <c r="C133" s="43" t="s">
        <v>2557</v>
      </c>
      <c r="D133" s="43" t="s">
        <v>1098</v>
      </c>
      <c r="E133" s="43" t="str">
        <f>VLOOKUP(D133,tblInstance!X:Z,3,FALSE)</f>
        <v>ZSC_CIPSIP</v>
      </c>
      <c r="F133" s="43" t="str">
        <f>VLOOKUP(D133,tblInstance!X:Y,2,FALSE)</f>
        <v>ZSC2</v>
      </c>
      <c r="G133" s="315" t="s">
        <v>2397</v>
      </c>
      <c r="H133" s="43" t="str">
        <f t="shared" si="11"/>
        <v>EMX1_SETUP_CIPSIP_ZSCn115</v>
      </c>
      <c r="M133" s="120" t="str">
        <f t="shared" si="10"/>
        <v>L "dbCONST".BLK.ZSC2.CMD.IN;
    T #ZSC_CIPSIP_CMD;</v>
      </c>
      <c r="N133" s="43" t="s">
        <v>361</v>
      </c>
      <c r="O133" s="120" t="s">
        <v>2445</v>
      </c>
      <c r="Q133" s="43" t="str">
        <f>VLOOKUP(B133&amp;"_"&amp;C133,tblClass_State!J:J,1,FALSE)</f>
        <v>EMX1_SETUP_CIPSIP</v>
      </c>
      <c r="R133" s="43" t="str">
        <f>VLOOKUP(B133&amp;"_"&amp;D133,tblClass_Child!K:K,1,FALSE)</f>
        <v>EMX1_ZSCn115</v>
      </c>
      <c r="S133" s="43" t="str">
        <f t="shared" si="12"/>
        <v>EMX1_SETUP_CIPSIP_ZSCn115</v>
      </c>
      <c r="T133" s="43" t="str">
        <f>IF(ISERROR(VLOOKUP(S133,qryClassChildStatesCheck!A:A,1,FALSE)),"##ERR##","")</f>
        <v/>
      </c>
    </row>
    <row r="134" spans="1:20" ht="30">
      <c r="A134" s="43" t="s">
        <v>20</v>
      </c>
      <c r="B134" s="43" t="s">
        <v>104</v>
      </c>
      <c r="C134" s="43" t="s">
        <v>2558</v>
      </c>
      <c r="D134" s="43" t="s">
        <v>1095</v>
      </c>
      <c r="E134" s="43" t="str">
        <f>VLOOKUP(D134,tblInstance!X:Z,3,FALSE)</f>
        <v>POS_FILTERINLET</v>
      </c>
      <c r="F134" s="43" t="str">
        <f>VLOOKUP(D134,tblInstance!X:Y,2,FALSE)</f>
        <v>POS2</v>
      </c>
      <c r="G134" s="315" t="s">
        <v>2397</v>
      </c>
      <c r="H134" s="43" t="str">
        <f t="shared" si="11"/>
        <v>EMX1_SETUP_FILTER_DVn171</v>
      </c>
      <c r="M134" s="120" t="str">
        <f t="shared" si="10"/>
        <v>L "dbCONST".BLK.POS2.CMD.CLOSE;
    T #POS_FILTERINLET_CMD;</v>
      </c>
      <c r="N134" s="43" t="s">
        <v>2429</v>
      </c>
      <c r="O134" s="120" t="s">
        <v>2445</v>
      </c>
      <c r="Q134" s="43" t="str">
        <f>VLOOKUP(B134&amp;"_"&amp;C134,tblClass_State!J:J,1,FALSE)</f>
        <v>EMX1_SETUP_FILTER</v>
      </c>
      <c r="R134" s="43" t="str">
        <f>VLOOKUP(B134&amp;"_"&amp;D134,tblClass_Child!K:K,1,FALSE)</f>
        <v>EMX1_DVn171</v>
      </c>
      <c r="S134" s="43" t="str">
        <f t="shared" si="12"/>
        <v>EMX1_SETUP_FILTER_DVn171</v>
      </c>
      <c r="T134" s="43" t="str">
        <f>IF(ISERROR(VLOOKUP(S134,qryClassChildStatesCheck!A:A,1,FALSE)),"##ERR##","")</f>
        <v/>
      </c>
    </row>
    <row r="135" spans="1:20" ht="30">
      <c r="A135" s="43" t="s">
        <v>20</v>
      </c>
      <c r="B135" s="43" t="s">
        <v>104</v>
      </c>
      <c r="C135" s="43" t="s">
        <v>2558</v>
      </c>
      <c r="D135" s="43" t="s">
        <v>1096</v>
      </c>
      <c r="E135" s="43" t="str">
        <f>VLOOKUP(D135,tblInstance!X:Z,3,FALSE)</f>
        <v>POS_HEXINLET</v>
      </c>
      <c r="F135" s="43" t="str">
        <f>VLOOKUP(D135,tblInstance!X:Y,2,FALSE)</f>
        <v>POS2</v>
      </c>
      <c r="G135" s="315" t="s">
        <v>2397</v>
      </c>
      <c r="H135" s="43" t="str">
        <f t="shared" si="11"/>
        <v>EMX1_SETUP_FILTER_DVn173</v>
      </c>
      <c r="M135" s="120" t="str">
        <f t="shared" si="10"/>
        <v>L "dbCONST".BLK.POS2.CMD.CLOSE;
    T #POS_HEXINLET_CMD;</v>
      </c>
      <c r="N135" s="43" t="s">
        <v>2429</v>
      </c>
      <c r="O135" s="120" t="s">
        <v>2445</v>
      </c>
      <c r="Q135" s="43" t="str">
        <f>VLOOKUP(B135&amp;"_"&amp;C135,tblClass_State!J:J,1,FALSE)</f>
        <v>EMX1_SETUP_FILTER</v>
      </c>
      <c r="R135" s="43" t="str">
        <f>VLOOKUP(B135&amp;"_"&amp;D135,tblClass_Child!K:K,1,FALSE)</f>
        <v>EMX1_DVn173</v>
      </c>
      <c r="S135" s="43" t="str">
        <f t="shared" si="12"/>
        <v>EMX1_SETUP_FILTER_DVn173</v>
      </c>
      <c r="T135" s="43" t="str">
        <f>IF(ISERROR(VLOOKUP(S135,qryClassChildStatesCheck!A:A,1,FALSE)),"##ERR##","")</f>
        <v/>
      </c>
    </row>
    <row r="136" spans="1:20" ht="30">
      <c r="A136" s="43" t="s">
        <v>20</v>
      </c>
      <c r="B136" s="43" t="s">
        <v>104</v>
      </c>
      <c r="C136" s="43" t="s">
        <v>2558</v>
      </c>
      <c r="D136" s="43" t="s">
        <v>1097</v>
      </c>
      <c r="E136" s="43" t="str">
        <f>VLOOKUP(D136,tblInstance!X:Z,3,FALSE)</f>
        <v>ZSC_FILTER</v>
      </c>
      <c r="F136" s="43" t="str">
        <f>VLOOKUP(D136,tblInstance!X:Y,2,FALSE)</f>
        <v>ZSC2</v>
      </c>
      <c r="G136" s="315" t="s">
        <v>2397</v>
      </c>
      <c r="H136" s="43" t="str">
        <f t="shared" si="11"/>
        <v>EMX1_SETUP_FILTER_ZSCn113</v>
      </c>
      <c r="M136" s="120" t="str">
        <f t="shared" si="10"/>
        <v>L "dbCONST".BLK.ZSC2.CMD.IN;
    T #ZSC_FILTER_CMD;</v>
      </c>
      <c r="N136" s="43" t="s">
        <v>361</v>
      </c>
      <c r="O136" s="120" t="s">
        <v>2445</v>
      </c>
      <c r="Q136" s="43" t="str">
        <f>VLOOKUP(B136&amp;"_"&amp;C136,tblClass_State!J:J,1,FALSE)</f>
        <v>EMX1_SETUP_FILTER</v>
      </c>
      <c r="R136" s="43" t="str">
        <f>VLOOKUP(B136&amp;"_"&amp;D136,tblClass_Child!K:K,1,FALSE)</f>
        <v>EMX1_ZSCn113</v>
      </c>
      <c r="S136" s="43" t="str">
        <f t="shared" si="12"/>
        <v>EMX1_SETUP_FILTER_ZSCn113</v>
      </c>
      <c r="T136" s="43" t="str">
        <f>IF(ISERROR(VLOOKUP(S136,qryClassChildStatesCheck!A:A,1,FALSE)),"##ERR##","")</f>
        <v/>
      </c>
    </row>
    <row r="137" spans="1:20" ht="30">
      <c r="A137" s="43" t="s">
        <v>20</v>
      </c>
      <c r="B137" s="43" t="s">
        <v>104</v>
      </c>
      <c r="C137" s="43" t="s">
        <v>2558</v>
      </c>
      <c r="D137" s="43" t="s">
        <v>1098</v>
      </c>
      <c r="E137" s="43" t="str">
        <f>VLOOKUP(D137,tblInstance!X:Z,3,FALSE)</f>
        <v>ZSC_CIPSIP</v>
      </c>
      <c r="F137" s="43" t="str">
        <f>VLOOKUP(D137,tblInstance!X:Y,2,FALSE)</f>
        <v>ZSC2</v>
      </c>
      <c r="G137" s="315" t="s">
        <v>2397</v>
      </c>
      <c r="H137" s="43" t="str">
        <f t="shared" si="11"/>
        <v>EMX1_SETUP_FILTER_ZSCn115</v>
      </c>
      <c r="M137" s="120" t="str">
        <f t="shared" si="10"/>
        <v>L "dbCONST".BLK.ZSC2.CMD.OUT;
    T #ZSC_CIPSIP_CMD;</v>
      </c>
      <c r="N137" s="43" t="s">
        <v>362</v>
      </c>
      <c r="O137" s="120" t="s">
        <v>2445</v>
      </c>
      <c r="Q137" s="43" t="str">
        <f>VLOOKUP(B137&amp;"_"&amp;C137,tblClass_State!J:J,1,FALSE)</f>
        <v>EMX1_SETUP_FILTER</v>
      </c>
      <c r="R137" s="43" t="str">
        <f>VLOOKUP(B137&amp;"_"&amp;D137,tblClass_Child!K:K,1,FALSE)</f>
        <v>EMX1_ZSCn115</v>
      </c>
      <c r="S137" s="43" t="str">
        <f t="shared" si="12"/>
        <v>EMX1_SETUP_FILTER_ZSCn115</v>
      </c>
      <c r="T137" s="43" t="str">
        <f>IF(ISERROR(VLOOKUP(S137,qryClassChildStatesCheck!A:A,1,FALSE)),"##ERR##","")</f>
        <v/>
      </c>
    </row>
    <row r="138" spans="1:20" ht="30">
      <c r="A138" s="43" t="s">
        <v>20</v>
      </c>
      <c r="B138" s="43" t="s">
        <v>104</v>
      </c>
      <c r="C138" s="43" t="s">
        <v>440</v>
      </c>
      <c r="D138" s="43" t="s">
        <v>1095</v>
      </c>
      <c r="E138" s="43" t="str">
        <f>VLOOKUP(D138,tblInstance!X:Z,3,FALSE)</f>
        <v>POS_FILTERINLET</v>
      </c>
      <c r="F138" s="43" t="str">
        <f>VLOOKUP(D138,tblInstance!X:Y,2,FALSE)</f>
        <v>POS2</v>
      </c>
      <c r="G138" s="315" t="s">
        <v>2397</v>
      </c>
      <c r="H138" s="43" t="str">
        <f t="shared" si="11"/>
        <v>EMX1_SIP_DVn171</v>
      </c>
      <c r="M138" s="120" t="str">
        <f t="shared" si="10"/>
        <v>L "dbCONST".BLK.POS2.CMD.OPEN;
    T #POS_FILTERINLET_CMD;</v>
      </c>
      <c r="N138" s="43" t="s">
        <v>2430</v>
      </c>
      <c r="O138" s="120" t="s">
        <v>2445</v>
      </c>
      <c r="Q138" s="43" t="str">
        <f>VLOOKUP(B138&amp;"_"&amp;C138,tblClass_State!J:J,1,FALSE)</f>
        <v>EMX1_SIP</v>
      </c>
      <c r="R138" s="43" t="str">
        <f>VLOOKUP(B138&amp;"_"&amp;D138,tblClass_Child!K:K,1,FALSE)</f>
        <v>EMX1_DVn171</v>
      </c>
      <c r="S138" s="43" t="str">
        <f t="shared" si="12"/>
        <v>EMX1_SIP_DVn171</v>
      </c>
      <c r="T138" s="43" t="str">
        <f>IF(ISERROR(VLOOKUP(S138,qryClassChildStatesCheck!A:A,1,FALSE)),"##ERR##","")</f>
        <v/>
      </c>
    </row>
    <row r="139" spans="1:20" ht="30">
      <c r="A139" s="43" t="s">
        <v>20</v>
      </c>
      <c r="B139" s="43" t="s">
        <v>104</v>
      </c>
      <c r="C139" s="43" t="s">
        <v>440</v>
      </c>
      <c r="D139" s="43" t="s">
        <v>1096</v>
      </c>
      <c r="E139" s="43" t="str">
        <f>VLOOKUP(D139,tblInstance!X:Z,3,FALSE)</f>
        <v>POS_HEXINLET</v>
      </c>
      <c r="F139" s="43" t="str">
        <f>VLOOKUP(D139,tblInstance!X:Y,2,FALSE)</f>
        <v>POS2</v>
      </c>
      <c r="G139" s="315" t="s">
        <v>2397</v>
      </c>
      <c r="H139" s="43" t="str">
        <f t="shared" si="11"/>
        <v>EMX1_SIP_DVn173</v>
      </c>
      <c r="M139" s="120" t="str">
        <f t="shared" si="10"/>
        <v>L "dbCONST".BLK.POS2.CMD.OPEN;
    T #POS_HEXINLET_CMD;</v>
      </c>
      <c r="N139" s="43" t="s">
        <v>2430</v>
      </c>
      <c r="O139" s="120" t="s">
        <v>2445</v>
      </c>
      <c r="Q139" s="43" t="str">
        <f>VLOOKUP(B139&amp;"_"&amp;C139,tblClass_State!J:J,1,FALSE)</f>
        <v>EMX1_SIP</v>
      </c>
      <c r="R139" s="43" t="str">
        <f>VLOOKUP(B139&amp;"_"&amp;D139,tblClass_Child!K:K,1,FALSE)</f>
        <v>EMX1_DVn173</v>
      </c>
      <c r="S139" s="43" t="str">
        <f t="shared" si="12"/>
        <v>EMX1_SIP_DVn173</v>
      </c>
      <c r="T139" s="43" t="str">
        <f>IF(ISERROR(VLOOKUP(S139,qryClassChildStatesCheck!A:A,1,FALSE)),"##ERR##","")</f>
        <v/>
      </c>
    </row>
    <row r="140" spans="1:20" ht="30">
      <c r="A140" s="43" t="s">
        <v>20</v>
      </c>
      <c r="B140" s="43" t="s">
        <v>104</v>
      </c>
      <c r="C140" s="43" t="s">
        <v>440</v>
      </c>
      <c r="D140" s="43" t="s">
        <v>1097</v>
      </c>
      <c r="E140" s="43" t="str">
        <f>VLOOKUP(D140,tblInstance!X:Z,3,FALSE)</f>
        <v>ZSC_FILTER</v>
      </c>
      <c r="F140" s="43" t="str">
        <f>VLOOKUP(D140,tblInstance!X:Y,2,FALSE)</f>
        <v>ZSC2</v>
      </c>
      <c r="G140" s="315" t="s">
        <v>2397</v>
      </c>
      <c r="H140" s="43" t="str">
        <f t="shared" si="11"/>
        <v>EMX1_SIP_ZSCn113</v>
      </c>
      <c r="M140" s="120" t="str">
        <f t="shared" si="10"/>
        <v>L "dbCONST".BLK.ZSC2.CMD.OUT;
    T #ZSC_FILTER_CMD;</v>
      </c>
      <c r="N140" s="43" t="s">
        <v>362</v>
      </c>
      <c r="O140" s="120" t="s">
        <v>2445</v>
      </c>
      <c r="Q140" s="43" t="str">
        <f>VLOOKUP(B140&amp;"_"&amp;C140,tblClass_State!J:J,1,FALSE)</f>
        <v>EMX1_SIP</v>
      </c>
      <c r="R140" s="43" t="str">
        <f>VLOOKUP(B140&amp;"_"&amp;D140,tblClass_Child!K:K,1,FALSE)</f>
        <v>EMX1_ZSCn113</v>
      </c>
      <c r="S140" s="43" t="str">
        <f t="shared" si="12"/>
        <v>EMX1_SIP_ZSCn113</v>
      </c>
      <c r="T140" s="43" t="str">
        <f>IF(ISERROR(VLOOKUP(S140,qryClassChildStatesCheck!A:A,1,FALSE)),"##ERR##","")</f>
        <v/>
      </c>
    </row>
    <row r="141" spans="1:20" ht="30">
      <c r="A141" s="43" t="s">
        <v>20</v>
      </c>
      <c r="B141" s="43" t="s">
        <v>104</v>
      </c>
      <c r="C141" s="43" t="s">
        <v>440</v>
      </c>
      <c r="D141" s="43" t="s">
        <v>1098</v>
      </c>
      <c r="E141" s="43" t="str">
        <f>VLOOKUP(D141,tblInstance!X:Z,3,FALSE)</f>
        <v>ZSC_CIPSIP</v>
      </c>
      <c r="F141" s="43" t="str">
        <f>VLOOKUP(D141,tblInstance!X:Y,2,FALSE)</f>
        <v>ZSC2</v>
      </c>
      <c r="G141" s="315" t="s">
        <v>2397</v>
      </c>
      <c r="H141" s="43" t="str">
        <f t="shared" si="11"/>
        <v>EMX1_SIP_ZSCn115</v>
      </c>
      <c r="M141" s="120" t="str">
        <f t="shared" si="10"/>
        <v>L "dbCONST".BLK.ZSC2.CMD.IN;
    T #ZSC_CIPSIP_CMD;</v>
      </c>
      <c r="N141" s="43" t="s">
        <v>361</v>
      </c>
      <c r="O141" s="120" t="s">
        <v>2445</v>
      </c>
      <c r="Q141" s="43" t="str">
        <f>VLOOKUP(B141&amp;"_"&amp;C141,tblClass_State!J:J,1,FALSE)</f>
        <v>EMX1_SIP</v>
      </c>
      <c r="R141" s="43" t="str">
        <f>VLOOKUP(B141&amp;"_"&amp;D141,tblClass_Child!K:K,1,FALSE)</f>
        <v>EMX1_ZSCn115</v>
      </c>
      <c r="S141" s="43" t="str">
        <f t="shared" si="12"/>
        <v>EMX1_SIP_ZSCn115</v>
      </c>
      <c r="T141" s="43" t="str">
        <f>IF(ISERROR(VLOOKUP(S141,qryClassChildStatesCheck!A:A,1,FALSE)),"##ERR##","")</f>
        <v/>
      </c>
    </row>
    <row r="142" spans="1:20" ht="30">
      <c r="A142" s="43" t="s">
        <v>20</v>
      </c>
      <c r="B142" s="43" t="s">
        <v>103</v>
      </c>
      <c r="C142" s="43" t="s">
        <v>439</v>
      </c>
      <c r="D142" s="59" t="s">
        <v>1103</v>
      </c>
      <c r="E142" s="43" t="str">
        <f>VLOOKUP(D142,tblInstance!X:Z,3,FALSE)</f>
        <v>POS_VESSEL</v>
      </c>
      <c r="F142" s="43" t="str">
        <f>VLOOKUP(D142,tblInstance!X:Y,2,FALSE)</f>
        <v>POS2</v>
      </c>
      <c r="G142" s="315" t="s">
        <v>2397</v>
      </c>
      <c r="H142" s="43" t="str">
        <f t="shared" si="11"/>
        <v>EMX2_CIP_SY_DVn123</v>
      </c>
      <c r="M142" s="120" t="str">
        <f t="shared" si="10"/>
        <v>L "dbCONST".BLK.POS2.CMD.OPEN;
    T #POS_VESSEL_CMD;</v>
      </c>
      <c r="N142" s="43" t="s">
        <v>2430</v>
      </c>
      <c r="O142" s="120" t="s">
        <v>2445</v>
      </c>
      <c r="Q142" s="43" t="str">
        <f>VLOOKUP(B142&amp;"_"&amp;C142,tblClass_State!J:J,1,FALSE)</f>
        <v>EMX2_CIP_SY</v>
      </c>
      <c r="R142" s="43" t="str">
        <f>VLOOKUP(B142&amp;"_"&amp;D142,tblClass_Child!K:K,1,FALSE)</f>
        <v>EMX2_DVn123</v>
      </c>
      <c r="S142" s="43" t="str">
        <f t="shared" si="12"/>
        <v>EMX2_CIP_SY_DVn123</v>
      </c>
      <c r="T142" s="43" t="str">
        <f>IF(ISERROR(VLOOKUP(S142,qryClassChildStatesCheck!A:A,1,FALSE)),"##ERR##","")</f>
        <v/>
      </c>
    </row>
    <row r="143" spans="1:20" ht="30">
      <c r="A143" s="43" t="s">
        <v>20</v>
      </c>
      <c r="B143" s="43" t="s">
        <v>103</v>
      </c>
      <c r="C143" s="43" t="s">
        <v>439</v>
      </c>
      <c r="D143" s="59" t="s">
        <v>1104</v>
      </c>
      <c r="E143" s="43" t="str">
        <f>VLOOKUP(D143,tblInstance!X:Z,3,FALSE)</f>
        <v>POS_SMFL</v>
      </c>
      <c r="F143" s="43" t="str">
        <f>VLOOKUP(D143,tblInstance!X:Y,2,FALSE)</f>
        <v>POS2</v>
      </c>
      <c r="G143" s="315" t="s">
        <v>2397</v>
      </c>
      <c r="H143" s="43" t="str">
        <f t="shared" si="11"/>
        <v>EMX2_CIP_SY_DVn125</v>
      </c>
      <c r="M143" s="120" t="str">
        <f t="shared" si="10"/>
        <v>L "dbCONST".BLK.POS2.CMD.CLOSE;
    T #POS_SMFL_CMD;</v>
      </c>
      <c r="N143" s="43" t="s">
        <v>2429</v>
      </c>
      <c r="O143" s="120" t="s">
        <v>2445</v>
      </c>
      <c r="Q143" s="43" t="str">
        <f>VLOOKUP(B143&amp;"_"&amp;C143,tblClass_State!J:J,1,FALSE)</f>
        <v>EMX2_CIP_SY</v>
      </c>
      <c r="R143" s="43" t="str">
        <f>VLOOKUP(B143&amp;"_"&amp;D143,tblClass_Child!K:K,1,FALSE)</f>
        <v>EMX2_DVn125</v>
      </c>
      <c r="S143" s="43" t="str">
        <f t="shared" si="12"/>
        <v>EMX2_CIP_SY_DVn125</v>
      </c>
      <c r="T143" s="43" t="str">
        <f>IF(ISERROR(VLOOKUP(S143,qryClassChildStatesCheck!A:A,1,FALSE)),"##ERR##","")</f>
        <v/>
      </c>
    </row>
    <row r="144" spans="1:20" ht="30">
      <c r="A144" s="43" t="s">
        <v>20</v>
      </c>
      <c r="B144" s="43" t="s">
        <v>103</v>
      </c>
      <c r="C144" s="43" t="s">
        <v>439</v>
      </c>
      <c r="D144" s="59" t="s">
        <v>1105</v>
      </c>
      <c r="E144" s="43" t="str">
        <f>VLOOKUP(D144,tblInstance!X:Z,3,FALSE)</f>
        <v>POS_DRAIN</v>
      </c>
      <c r="F144" s="43" t="str">
        <f>VLOOKUP(D144,tblInstance!X:Y,2,FALSE)</f>
        <v>POS2</v>
      </c>
      <c r="G144" s="315" t="s">
        <v>2397</v>
      </c>
      <c r="H144" s="43" t="str">
        <f t="shared" si="11"/>
        <v>EMX2_CIP_SY_DVn127</v>
      </c>
      <c r="M144" s="120" t="str">
        <f t="shared" si="10"/>
        <v>L "dbCONST".BLK.POS2.CMD.OPEN;
    T #POS_DRAIN_CMD;</v>
      </c>
      <c r="N144" s="43" t="s">
        <v>2430</v>
      </c>
      <c r="O144" s="120" t="s">
        <v>2445</v>
      </c>
      <c r="Q144" s="43" t="str">
        <f>VLOOKUP(B144&amp;"_"&amp;C144,tblClass_State!J:J,1,FALSE)</f>
        <v>EMX2_CIP_SY</v>
      </c>
      <c r="R144" s="43" t="str">
        <f>VLOOKUP(B144&amp;"_"&amp;D144,tblClass_Child!K:K,1,FALSE)</f>
        <v>EMX2_DVn127</v>
      </c>
      <c r="S144" s="43" t="str">
        <f t="shared" si="12"/>
        <v>EMX2_CIP_SY_DVn127</v>
      </c>
      <c r="T144" s="43" t="str">
        <f>IF(ISERROR(VLOOKUP(S144,qryClassChildStatesCheck!A:A,1,FALSE)),"##ERR##","")</f>
        <v/>
      </c>
    </row>
    <row r="145" spans="1:20" ht="30">
      <c r="A145" s="43" t="s">
        <v>20</v>
      </c>
      <c r="B145" s="43" t="s">
        <v>103</v>
      </c>
      <c r="C145" s="43" t="s">
        <v>439</v>
      </c>
      <c r="D145" s="59" t="s">
        <v>1106</v>
      </c>
      <c r="E145" s="43" t="str">
        <f>VLOOKUP(D145,tblInstance!X:Z,3,FALSE)</f>
        <v>POS_FILL</v>
      </c>
      <c r="F145" s="43" t="str">
        <f>VLOOKUP(D145,tblInstance!X:Y,2,FALSE)</f>
        <v>POS2</v>
      </c>
      <c r="G145" s="315" t="s">
        <v>2397</v>
      </c>
      <c r="H145" s="43" t="str">
        <f t="shared" si="11"/>
        <v>EMX2_CIP_SY_DVn129</v>
      </c>
      <c r="M145" s="120" t="str">
        <f t="shared" si="10"/>
        <v>L "dbCONST".BLK.POS2.CMD.CLOSE;
    T #POS_FILL_CMD;</v>
      </c>
      <c r="N145" s="43" t="s">
        <v>2429</v>
      </c>
      <c r="O145" s="120" t="s">
        <v>2445</v>
      </c>
      <c r="Q145" s="43" t="str">
        <f>VLOOKUP(B145&amp;"_"&amp;C145,tblClass_State!J:J,1,FALSE)</f>
        <v>EMX2_CIP_SY</v>
      </c>
      <c r="R145" s="43" t="str">
        <f>VLOOKUP(B145&amp;"_"&amp;D145,tblClass_Child!K:K,1,FALSE)</f>
        <v>EMX2_DVn129</v>
      </c>
      <c r="S145" s="43" t="str">
        <f t="shared" si="12"/>
        <v>EMX2_CIP_SY_DVn129</v>
      </c>
      <c r="T145" s="43" t="str">
        <f>IF(ISERROR(VLOOKUP(S145,qryClassChildStatesCheck!A:A,1,FALSE)),"##ERR##","")</f>
        <v/>
      </c>
    </row>
    <row r="146" spans="1:20" ht="105">
      <c r="A146" s="43" t="s">
        <v>20</v>
      </c>
      <c r="B146" s="43" t="s">
        <v>103</v>
      </c>
      <c r="C146" s="43" t="s">
        <v>439</v>
      </c>
      <c r="D146" s="59" t="s">
        <v>1112</v>
      </c>
      <c r="E146" s="43" t="str">
        <f>VLOOKUP(D146,tblInstance!X:Z,3,FALSE)</f>
        <v>ZSC_SMFL1</v>
      </c>
      <c r="F146" s="43" t="str">
        <f>VLOOKUP(D146,tblInstance!X:Y,2,FALSE)</f>
        <v>ZSC2</v>
      </c>
      <c r="G146" s="315" t="s">
        <v>2397</v>
      </c>
      <c r="H146" s="43" t="str">
        <f t="shared" si="11"/>
        <v>EMX2_CIP_SY_ZSCn111</v>
      </c>
      <c r="I146" s="43" t="s">
        <v>1615</v>
      </c>
      <c r="K146" s="43" t="s">
        <v>84</v>
      </c>
      <c r="L146" s="43" t="s">
        <v>3</v>
      </c>
      <c r="M146" s="316" t="str">
        <f>"A(;
    L #"&amp;$J146&amp;";
    L "&amp;""""&amp;"dbCONST"&amp;""""&amp;".SEL."&amp;$K146&amp;"."&amp;$L146&amp;";
    ==I;
    ); 
    L "&amp;""""&amp;"dbCONST"&amp;""""&amp;".BLK."&amp;$F146&amp;".CMD."&amp;N146&amp;";
    T #"&amp;$E146&amp;"_CMD;"</f>
        <v>A(;
    L #;
    L "dbCONST".SEL.MX.M1;
    ==I;
    ); 
    L "dbCONST".BLK.ZSC2.CMD.IN;
    T #ZSC_SMFL1_CMD;</v>
      </c>
      <c r="N146" s="43" t="s">
        <v>361</v>
      </c>
      <c r="O146" s="316" t="str">
        <f>"A(;
    L #"&amp;$J146&amp;";
    L "&amp;""""&amp;"dbCONST"&amp;""""&amp;".SEL."&amp;$K146&amp;"."&amp;$L146&amp;";
    &lt;&gt;I;
    ); 
    L "&amp;""""&amp;"dbCONST"&amp;""""&amp;".BLK."&amp;$F146&amp;".CMD."&amp;P146&amp;";
    T #"&amp;$E146&amp;"_CMD;"</f>
        <v>A(;
    L #;
    L "dbCONST".SEL.MX.M1;
    &lt;&gt;I;
    ); 
    L "dbCONST".BLK.ZSC2.CMD.OUT;
    T #ZSC_SMFL1_CMD;</v>
      </c>
      <c r="P146" s="43" t="s">
        <v>362</v>
      </c>
      <c r="Q146" s="43" t="str">
        <f>VLOOKUP(B146&amp;"_"&amp;C146,tblClass_State!J:J,1,FALSE)</f>
        <v>EMX2_CIP_SY</v>
      </c>
      <c r="R146" s="43" t="str">
        <f>VLOOKUP(B146&amp;"_"&amp;D146,tblClass_Child!K:K,1,FALSE)</f>
        <v>EMX2_ZSCn111</v>
      </c>
      <c r="S146" s="43" t="str">
        <f t="shared" si="12"/>
        <v>EMX2_CIP_SY_ZSCn111</v>
      </c>
      <c r="T146" s="43" t="str">
        <f>IF(ISERROR(VLOOKUP(S146,qryClassChildStatesCheck!A:A,1,FALSE)),"##ERR##","")</f>
        <v/>
      </c>
    </row>
    <row r="147" spans="1:20" ht="105">
      <c r="A147" s="43" t="s">
        <v>20</v>
      </c>
      <c r="B147" s="43" t="s">
        <v>103</v>
      </c>
      <c r="C147" s="43" t="s">
        <v>439</v>
      </c>
      <c r="D147" s="59" t="s">
        <v>1097</v>
      </c>
      <c r="E147" s="43" t="str">
        <f>VLOOKUP(D147,tblInstance!X:Z,3,FALSE)</f>
        <v>ZSC_FILTER</v>
      </c>
      <c r="F147" s="43" t="str">
        <f>VLOOKUP(D147,tblInstance!X:Y,2,FALSE)</f>
        <v>ZSC2</v>
      </c>
      <c r="G147" s="315" t="s">
        <v>2397</v>
      </c>
      <c r="H147" s="43" t="str">
        <f t="shared" si="11"/>
        <v>EMX2_CIP_SY_ZSCn113</v>
      </c>
      <c r="I147" s="43" t="s">
        <v>1616</v>
      </c>
      <c r="K147" s="43" t="s">
        <v>84</v>
      </c>
      <c r="L147" s="43" t="s">
        <v>9</v>
      </c>
      <c r="M147" s="316" t="str">
        <f>"A(;
    L #"&amp;$J147&amp;";
    L "&amp;""""&amp;"dbCONST"&amp;""""&amp;".SEL."&amp;$K147&amp;"."&amp;$L147&amp;";
    ==I;
    ); 
    L "&amp;""""&amp;"dbCONST"&amp;""""&amp;".BLK."&amp;$F147&amp;".CMD."&amp;N147&amp;";
    T #"&amp;$E147&amp;"_CMD;"</f>
        <v>A(;
    L #;
    L "dbCONST".SEL.MX.M2;
    ==I;
    ); 
    L "dbCONST".BLK.ZSC2.CMD.IN;
    T #ZSC_FILTER_CMD;</v>
      </c>
      <c r="N147" s="43" t="s">
        <v>361</v>
      </c>
      <c r="O147" s="316" t="str">
        <f>"A(;
    L #"&amp;$J147&amp;";
    L "&amp;""""&amp;"dbCONST"&amp;""""&amp;".SEL."&amp;$K147&amp;"."&amp;$L147&amp;";
    &lt;&gt;I;
    ); 
    L "&amp;""""&amp;"dbCONST"&amp;""""&amp;".BLK."&amp;$F147&amp;".CMD."&amp;P147&amp;";
    T #"&amp;$E147&amp;"_CMD;"</f>
        <v>A(;
    L #;
    L "dbCONST".SEL.MX.M2;
    &lt;&gt;I;
    ); 
    L "dbCONST".BLK.ZSC2.CMD.OUT;
    T #ZSC_FILTER_CMD;</v>
      </c>
      <c r="P147" s="43" t="s">
        <v>362</v>
      </c>
      <c r="Q147" s="43" t="str">
        <f>VLOOKUP(B147&amp;"_"&amp;C147,tblClass_State!J:J,1,FALSE)</f>
        <v>EMX2_CIP_SY</v>
      </c>
      <c r="R147" s="43" t="str">
        <f>VLOOKUP(B147&amp;"_"&amp;D147,tblClass_Child!K:K,1,FALSE)</f>
        <v>EMX2_ZSCn113</v>
      </c>
      <c r="S147" s="43" t="str">
        <f t="shared" si="12"/>
        <v>EMX2_CIP_SY_ZSCn113</v>
      </c>
      <c r="T147" s="43" t="str">
        <f>IF(ISERROR(VLOOKUP(S147,qryClassChildStatesCheck!A:A,1,FALSE)),"##ERR##","")</f>
        <v/>
      </c>
    </row>
    <row r="148" spans="1:20" ht="105">
      <c r="A148" s="43" t="s">
        <v>20</v>
      </c>
      <c r="B148" s="43" t="s">
        <v>103</v>
      </c>
      <c r="C148" s="43" t="s">
        <v>439</v>
      </c>
      <c r="D148" s="59" t="s">
        <v>1098</v>
      </c>
      <c r="E148" s="43" t="str">
        <f>VLOOKUP(D148,tblInstance!X:Z,3,FALSE)</f>
        <v>ZSC_CIPSIP</v>
      </c>
      <c r="F148" s="43" t="str">
        <f>VLOOKUP(D148,tblInstance!X:Y,2,FALSE)</f>
        <v>ZSC2</v>
      </c>
      <c r="G148" s="315" t="s">
        <v>2397</v>
      </c>
      <c r="H148" s="43" t="str">
        <f t="shared" si="11"/>
        <v>EMX2_CIP_SY_ZSCn115</v>
      </c>
      <c r="I148" s="43" t="s">
        <v>2561</v>
      </c>
      <c r="K148" s="43" t="s">
        <v>2556</v>
      </c>
      <c r="L148" s="43" t="s">
        <v>2562</v>
      </c>
      <c r="M148" s="316" t="str">
        <f>"A(;
    L #"&amp;$J148&amp;";
    L "&amp;""""&amp;"dbCONST"&amp;""""&amp;".SEL."&amp;$K148&amp;"."&amp;$L148&amp;";
    ==I;
    ); 
    L "&amp;""""&amp;"dbCONST"&amp;""""&amp;".BLK."&amp;$F148&amp;".CMD."&amp;N148&amp;";
    T #"&amp;$E148&amp;"_CMD;"</f>
        <v>A(;
    L #;
    L "dbCONST".SEL.FLZ.FL1;
    ==I;
    ); 
    L "dbCONST".BLK.ZSC2.CMD.IN;
    T #ZSC_CIPSIP_CMD;</v>
      </c>
      <c r="N148" s="43" t="s">
        <v>361</v>
      </c>
      <c r="O148" s="316" t="str">
        <f>"A(;
    L #"&amp;$J148&amp;";
    L "&amp;""""&amp;"dbCONST"&amp;""""&amp;".SEL."&amp;$K148&amp;"."&amp;$L148&amp;";
    &lt;&gt;I;
    ); 
    L "&amp;""""&amp;"dbCONST"&amp;""""&amp;".BLK."&amp;$F148&amp;".CMD."&amp;P148&amp;";
    T #"&amp;$E148&amp;"_CMD;"</f>
        <v>A(;
    L #;
    L "dbCONST".SEL.FLZ.FL1;
    &lt;&gt;I;
    ); 
    L "dbCONST".BLK.ZSC2.CMD.OUT;
    T #ZSC_CIPSIP_CMD;</v>
      </c>
      <c r="P148" s="43" t="s">
        <v>362</v>
      </c>
      <c r="Q148" s="43" t="str">
        <f>VLOOKUP(B148&amp;"_"&amp;C148,tblClass_State!J:J,1,FALSE)</f>
        <v>EMX2_CIP_SY</v>
      </c>
      <c r="R148" s="43" t="str">
        <f>VLOOKUP(B148&amp;"_"&amp;D148,tblClass_Child!K:K,1,FALSE)</f>
        <v>EMX2_ZSCn115</v>
      </c>
      <c r="S148" s="43" t="str">
        <f t="shared" si="12"/>
        <v>EMX2_CIP_SY_ZSCn115</v>
      </c>
      <c r="T148" s="43" t="str">
        <f>IF(ISERROR(VLOOKUP(S148,qryClassChildStatesCheck!A:A,1,FALSE)),"##ERR##","")</f>
        <v/>
      </c>
    </row>
    <row r="149" spans="1:20" ht="105">
      <c r="A149" s="43" t="s">
        <v>20</v>
      </c>
      <c r="B149" s="43" t="s">
        <v>103</v>
      </c>
      <c r="C149" s="43" t="s">
        <v>439</v>
      </c>
      <c r="D149" s="59" t="s">
        <v>1113</v>
      </c>
      <c r="E149" s="43" t="str">
        <f>VLOOKUP(D149,tblInstance!X:Z,3,FALSE)</f>
        <v>ZSC_BFS2</v>
      </c>
      <c r="F149" s="43" t="str">
        <f>VLOOKUP(D149,tblInstance!X:Y,2,FALSE)</f>
        <v>ZSC2</v>
      </c>
      <c r="G149" s="315" t="s">
        <v>2397</v>
      </c>
      <c r="H149" s="43" t="str">
        <f t="shared" si="11"/>
        <v>EMX2_CIP_SY_ZSCn117</v>
      </c>
      <c r="I149" s="43" t="s">
        <v>2563</v>
      </c>
      <c r="K149" s="43" t="s">
        <v>2556</v>
      </c>
      <c r="L149" s="43" t="s">
        <v>2564</v>
      </c>
      <c r="M149" s="316" t="str">
        <f>"A(;
    L #"&amp;$J149&amp;";
    L "&amp;""""&amp;"dbCONST"&amp;""""&amp;".SEL."&amp;$K149&amp;"."&amp;$L149&amp;";
    ==I;
    ); 
    L "&amp;""""&amp;"dbCONST"&amp;""""&amp;".BLK."&amp;$F149&amp;".CMD."&amp;N149&amp;";
    T #"&amp;$E149&amp;"_CMD;"</f>
        <v>A(;
    L #;
    L "dbCONST".SEL.FLZ.FL2;
    ==I;
    ); 
    L "dbCONST".BLK.ZSC2.CMD.IN;
    T #ZSC_BFS2_CMD;</v>
      </c>
      <c r="N149" s="43" t="s">
        <v>361</v>
      </c>
      <c r="O149" s="316" t="str">
        <f>"A(;
    L #"&amp;$J149&amp;";
    L "&amp;""""&amp;"dbCONST"&amp;""""&amp;".SEL."&amp;$K149&amp;"."&amp;$L149&amp;";
    &lt;&gt;I;
    ); 
    L "&amp;""""&amp;"dbCONST"&amp;""""&amp;".BLK."&amp;$F149&amp;".CMD."&amp;P149&amp;";
    T #"&amp;$E149&amp;"_CMD;"</f>
        <v>A(;
    L #;
    L "dbCONST".SEL.FLZ.FL2;
    &lt;&gt;I;
    ); 
    L "dbCONST".BLK.ZSC2.CMD.OUT;
    T #ZSC_BFS2_CMD;</v>
      </c>
      <c r="P149" s="43" t="s">
        <v>362</v>
      </c>
      <c r="Q149" s="43" t="str">
        <f>VLOOKUP(B149&amp;"_"&amp;C149,tblClass_State!J:J,1,FALSE)</f>
        <v>EMX2_CIP_SY</v>
      </c>
      <c r="R149" s="43" t="str">
        <f>VLOOKUP(B149&amp;"_"&amp;D149,tblClass_Child!K:K,1,FALSE)</f>
        <v>EMX2_ZSCn117</v>
      </c>
      <c r="S149" s="43" t="str">
        <f t="shared" si="12"/>
        <v>EMX2_CIP_SY_ZSCn117</v>
      </c>
      <c r="T149" s="43" t="str">
        <f>IF(ISERROR(VLOOKUP(S149,qryClassChildStatesCheck!A:A,1,FALSE)),"##ERR##","")</f>
        <v/>
      </c>
    </row>
    <row r="150" spans="1:20" ht="30">
      <c r="A150" s="43" t="s">
        <v>20</v>
      </c>
      <c r="B150" s="43" t="s">
        <v>103</v>
      </c>
      <c r="C150" s="43" t="s">
        <v>1060</v>
      </c>
      <c r="D150" s="59" t="s">
        <v>1103</v>
      </c>
      <c r="E150" s="43" t="str">
        <f>VLOOKUP(D150,tblInstance!X:Z,3,FALSE)</f>
        <v>POS_VESSEL</v>
      </c>
      <c r="F150" s="43" t="str">
        <f>VLOOKUP(D150,tblInstance!X:Y,2,FALSE)</f>
        <v>POS2</v>
      </c>
      <c r="G150" s="315" t="s">
        <v>2397</v>
      </c>
      <c r="H150" s="43" t="str">
        <f t="shared" si="11"/>
        <v>EMX2_FILL_MX_DVn123</v>
      </c>
      <c r="M150" s="120" t="str">
        <f>"L "&amp;""""&amp;"dbCONST"&amp;""""&amp;".BLK."&amp;$F150&amp;".CMD."&amp;N150&amp;";
    T #"&amp;$E150&amp;"_CMD;"</f>
        <v>L "dbCONST".BLK.POS2.CMD.CLOSE;
    T #POS_VESSEL_CMD;</v>
      </c>
      <c r="N150" s="43" t="s">
        <v>2429</v>
      </c>
      <c r="Q150" s="43" t="str">
        <f>VLOOKUP(B150&amp;"_"&amp;C150,tblClass_State!J:J,1,FALSE)</f>
        <v>EMX2_FILL_MX</v>
      </c>
      <c r="R150" s="43" t="str">
        <f>VLOOKUP(B150&amp;"_"&amp;D150,tblClass_Child!K:K,1,FALSE)</f>
        <v>EMX2_DVn123</v>
      </c>
      <c r="S150" s="43" t="str">
        <f t="shared" si="12"/>
        <v>EMX2_FILL_MX_DVn123</v>
      </c>
      <c r="T150" s="43" t="str">
        <f>IF(ISERROR(VLOOKUP(S150,qryClassChildStatesCheck!A:A,1,FALSE)),"##ERR##","")</f>
        <v/>
      </c>
    </row>
    <row r="151" spans="1:20" ht="30">
      <c r="A151" s="43" t="s">
        <v>20</v>
      </c>
      <c r="B151" s="43" t="s">
        <v>103</v>
      </c>
      <c r="C151" s="43" t="s">
        <v>1060</v>
      </c>
      <c r="D151" s="59" t="s">
        <v>1104</v>
      </c>
      <c r="E151" s="43" t="str">
        <f>VLOOKUP(D151,tblInstance!X:Z,3,FALSE)</f>
        <v>POS_SMFL</v>
      </c>
      <c r="F151" s="43" t="str">
        <f>VLOOKUP(D151,tblInstance!X:Y,2,FALSE)</f>
        <v>POS2</v>
      </c>
      <c r="G151" s="315" t="s">
        <v>2397</v>
      </c>
      <c r="H151" s="43" t="str">
        <f t="shared" si="11"/>
        <v>EMX2_FILL_MX_DVn125</v>
      </c>
      <c r="M151" s="120" t="str">
        <f>"L "&amp;""""&amp;"dbCONST"&amp;""""&amp;".BLK."&amp;$F151&amp;".CMD."&amp;N151&amp;";
    T #"&amp;$E151&amp;"_CMD;"</f>
        <v>L "dbCONST".BLK.POS2.CMD.OPEN;
    T #POS_SMFL_CMD;</v>
      </c>
      <c r="N151" s="43" t="s">
        <v>2430</v>
      </c>
      <c r="Q151" s="43" t="str">
        <f>VLOOKUP(B151&amp;"_"&amp;C151,tblClass_State!J:J,1,FALSE)</f>
        <v>EMX2_FILL_MX</v>
      </c>
      <c r="R151" s="43" t="str">
        <f>VLOOKUP(B151&amp;"_"&amp;D151,tblClass_Child!K:K,1,FALSE)</f>
        <v>EMX2_DVn125</v>
      </c>
      <c r="S151" s="43" t="str">
        <f t="shared" si="12"/>
        <v>EMX2_FILL_MX_DVn125</v>
      </c>
      <c r="T151" s="43" t="str">
        <f>IF(ISERROR(VLOOKUP(S151,qryClassChildStatesCheck!A:A,1,FALSE)),"##ERR##","")</f>
        <v/>
      </c>
    </row>
    <row r="152" spans="1:20" ht="30">
      <c r="A152" s="43" t="s">
        <v>20</v>
      </c>
      <c r="B152" s="43" t="s">
        <v>103</v>
      </c>
      <c r="C152" s="43" t="s">
        <v>1060</v>
      </c>
      <c r="D152" s="59" t="s">
        <v>1105</v>
      </c>
      <c r="E152" s="43" t="str">
        <f>VLOOKUP(D152,tblInstance!X:Z,3,FALSE)</f>
        <v>POS_DRAIN</v>
      </c>
      <c r="F152" s="43" t="str">
        <f>VLOOKUP(D152,tblInstance!X:Y,2,FALSE)</f>
        <v>POS2</v>
      </c>
      <c r="G152" s="315" t="s">
        <v>2397</v>
      </c>
      <c r="H152" s="43" t="str">
        <f t="shared" si="11"/>
        <v>EMX2_FILL_MX_DVn127</v>
      </c>
      <c r="M152" s="120" t="str">
        <f>"L "&amp;""""&amp;"dbCONST"&amp;""""&amp;".BLK."&amp;$F152&amp;".CMD."&amp;N152&amp;";
    T #"&amp;$E152&amp;"_CMD;"</f>
        <v>L "dbCONST".BLK.POS2.CMD.CLOSE;
    T #POS_DRAIN_CMD;</v>
      </c>
      <c r="N152" s="43" t="s">
        <v>2429</v>
      </c>
      <c r="Q152" s="43" t="str">
        <f>VLOOKUP(B152&amp;"_"&amp;C152,tblClass_State!J:J,1,FALSE)</f>
        <v>EMX2_FILL_MX</v>
      </c>
      <c r="R152" s="43" t="str">
        <f>VLOOKUP(B152&amp;"_"&amp;D152,tblClass_Child!K:K,1,FALSE)</f>
        <v>EMX2_DVn127</v>
      </c>
      <c r="S152" s="43" t="str">
        <f t="shared" si="12"/>
        <v>EMX2_FILL_MX_DVn127</v>
      </c>
      <c r="T152" s="43" t="str">
        <f>IF(ISERROR(VLOOKUP(S152,qryClassChildStatesCheck!A:A,1,FALSE)),"##ERR##","")</f>
        <v/>
      </c>
    </row>
    <row r="153" spans="1:20" ht="30">
      <c r="A153" s="43" t="s">
        <v>20</v>
      </c>
      <c r="B153" s="43" t="s">
        <v>103</v>
      </c>
      <c r="C153" s="43" t="s">
        <v>1060</v>
      </c>
      <c r="D153" s="59" t="s">
        <v>1106</v>
      </c>
      <c r="E153" s="43" t="str">
        <f>VLOOKUP(D153,tblInstance!X:Z,3,FALSE)</f>
        <v>POS_FILL</v>
      </c>
      <c r="F153" s="43" t="str">
        <f>VLOOKUP(D153,tblInstance!X:Y,2,FALSE)</f>
        <v>POS2</v>
      </c>
      <c r="G153" s="315" t="s">
        <v>2397</v>
      </c>
      <c r="H153" s="43" t="str">
        <f t="shared" si="11"/>
        <v>EMX2_FILL_MX_DVn129</v>
      </c>
      <c r="M153" s="120" t="str">
        <f>"L "&amp;""""&amp;"dbCONST"&amp;""""&amp;".BLK."&amp;$F153&amp;".CMD."&amp;N153&amp;";
    T #"&amp;$E153&amp;"_CMD;"</f>
        <v>L "dbCONST".BLK.POS2.CMD.OPEN;
    T #POS_FILL_CMD;</v>
      </c>
      <c r="N153" s="43" t="s">
        <v>2430</v>
      </c>
      <c r="Q153" s="43" t="str">
        <f>VLOOKUP(B153&amp;"_"&amp;C153,tblClass_State!J:J,1,FALSE)</f>
        <v>EMX2_FILL_MX</v>
      </c>
      <c r="R153" s="43" t="str">
        <f>VLOOKUP(B153&amp;"_"&amp;D153,tblClass_Child!K:K,1,FALSE)</f>
        <v>EMX2_DVn129</v>
      </c>
      <c r="S153" s="43" t="str">
        <f t="shared" si="12"/>
        <v>EMX2_FILL_MX_DVn129</v>
      </c>
      <c r="T153" s="43" t="str">
        <f>IF(ISERROR(VLOOKUP(S153,qryClassChildStatesCheck!A:A,1,FALSE)),"##ERR##","")</f>
        <v/>
      </c>
    </row>
    <row r="154" spans="1:20" ht="105">
      <c r="A154" s="43" t="s">
        <v>20</v>
      </c>
      <c r="B154" s="43" t="s">
        <v>103</v>
      </c>
      <c r="C154" s="43" t="s">
        <v>1060</v>
      </c>
      <c r="D154" s="59" t="s">
        <v>1112</v>
      </c>
      <c r="E154" s="43" t="str">
        <f>VLOOKUP(D154,tblInstance!X:Z,3,FALSE)</f>
        <v>ZSC_SMFL1</v>
      </c>
      <c r="F154" s="43" t="str">
        <f>VLOOKUP(D154,tblInstance!X:Y,2,FALSE)</f>
        <v>ZSC2</v>
      </c>
      <c r="G154" s="315" t="s">
        <v>2397</v>
      </c>
      <c r="H154" s="43" t="str">
        <f t="shared" si="11"/>
        <v>EMX2_FILL_MX_ZSCn111</v>
      </c>
      <c r="I154" s="43" t="s">
        <v>1615</v>
      </c>
      <c r="K154" s="43" t="s">
        <v>84</v>
      </c>
      <c r="L154" s="43" t="s">
        <v>3</v>
      </c>
      <c r="M154" s="316" t="str">
        <f>"A(;
    L #"&amp;$J154&amp;";
    L "&amp;""""&amp;"dbCONST"&amp;""""&amp;".SEL."&amp;$K154&amp;"."&amp;$L154&amp;";
    ==I;
    ); 
    L "&amp;""""&amp;"dbCONST"&amp;""""&amp;".BLK."&amp;$F154&amp;".CMD."&amp;N154&amp;";
    T #"&amp;$E154&amp;"_CMD;"</f>
        <v>A(;
    L #;
    L "dbCONST".SEL.MX.M1;
    ==I;
    ); 
    L "dbCONST".BLK.ZSC2.CMD.IN;
    T #ZSC_SMFL1_CMD;</v>
      </c>
      <c r="N154" s="43" t="s">
        <v>361</v>
      </c>
      <c r="O154" s="316" t="str">
        <f>"A(;
    L #"&amp;$J154&amp;";
    L "&amp;""""&amp;"dbCONST"&amp;""""&amp;".SEL."&amp;$K154&amp;"."&amp;$L154&amp;";
    &lt;&gt;I;
    ); 
    L "&amp;""""&amp;"dbCONST"&amp;""""&amp;".BLK."&amp;$F154&amp;".CMD."&amp;P154&amp;";
    T #"&amp;$E154&amp;"_CMD;"</f>
        <v>A(;
    L #;
    L "dbCONST".SEL.MX.M1;
    &lt;&gt;I;
    ); 
    L "dbCONST".BLK.ZSC2.CMD.OUT;
    T #ZSC_SMFL1_CMD;</v>
      </c>
      <c r="P154" s="43" t="s">
        <v>362</v>
      </c>
      <c r="Q154" s="43" t="str">
        <f>VLOOKUP(B154&amp;"_"&amp;C154,tblClass_State!J:J,1,FALSE)</f>
        <v>EMX2_FILL_MX</v>
      </c>
      <c r="R154" s="43" t="str">
        <f>VLOOKUP(B154&amp;"_"&amp;D154,tblClass_Child!K:K,1,FALSE)</f>
        <v>EMX2_ZSCn111</v>
      </c>
      <c r="S154" s="43" t="str">
        <f t="shared" si="12"/>
        <v>EMX2_FILL_MX_ZSCn111</v>
      </c>
      <c r="T154" s="43" t="str">
        <f>IF(ISERROR(VLOOKUP(S154,qryClassChildStatesCheck!A:A,1,FALSE)),"##ERR##","")</f>
        <v/>
      </c>
    </row>
    <row r="155" spans="1:20" ht="105">
      <c r="A155" s="43" t="s">
        <v>20</v>
      </c>
      <c r="B155" s="43" t="s">
        <v>103</v>
      </c>
      <c r="C155" s="43" t="s">
        <v>1060</v>
      </c>
      <c r="D155" s="59" t="s">
        <v>1097</v>
      </c>
      <c r="E155" s="43" t="str">
        <f>VLOOKUP(D155,tblInstance!X:Z,3,FALSE)</f>
        <v>ZSC_FILTER</v>
      </c>
      <c r="F155" s="43" t="str">
        <f>VLOOKUP(D155,tblInstance!X:Y,2,FALSE)</f>
        <v>ZSC2</v>
      </c>
      <c r="G155" s="315" t="s">
        <v>2397</v>
      </c>
      <c r="H155" s="43" t="str">
        <f t="shared" si="11"/>
        <v>EMX2_FILL_MX_ZSCn113</v>
      </c>
      <c r="I155" s="43" t="s">
        <v>1616</v>
      </c>
      <c r="K155" s="43" t="s">
        <v>84</v>
      </c>
      <c r="L155" s="43" t="s">
        <v>9</v>
      </c>
      <c r="M155" s="316" t="str">
        <f>"A(;
    L #"&amp;$J155&amp;";
    L "&amp;""""&amp;"dbCONST"&amp;""""&amp;".SEL."&amp;$K155&amp;"."&amp;$L155&amp;";
    ==I;
    ); 
    L "&amp;""""&amp;"dbCONST"&amp;""""&amp;".BLK."&amp;$F155&amp;".CMD."&amp;N155&amp;";
    T #"&amp;$E155&amp;"_CMD;"</f>
        <v>A(;
    L #;
    L "dbCONST".SEL.MX.M2;
    ==I;
    ); 
    L "dbCONST".BLK.ZSC2.CMD.IN;
    T #ZSC_FILTER_CMD;</v>
      </c>
      <c r="N155" s="43" t="s">
        <v>361</v>
      </c>
      <c r="O155" s="316" t="str">
        <f>"A(;
    L #"&amp;$J155&amp;";
    L "&amp;""""&amp;"dbCONST"&amp;""""&amp;".SEL."&amp;$K155&amp;"."&amp;$L155&amp;";
    &lt;&gt;I;
    ); 
    L "&amp;""""&amp;"dbCONST"&amp;""""&amp;".BLK."&amp;$F155&amp;".CMD."&amp;P155&amp;";
    T #"&amp;$E155&amp;"_CMD;"</f>
        <v>A(;
    L #;
    L "dbCONST".SEL.MX.M2;
    &lt;&gt;I;
    ); 
    L "dbCONST".BLK.ZSC2.CMD.OUT;
    T #ZSC_FILTER_CMD;</v>
      </c>
      <c r="P155" s="43" t="s">
        <v>362</v>
      </c>
      <c r="Q155" s="43" t="str">
        <f>VLOOKUP(B155&amp;"_"&amp;C155,tblClass_State!J:J,1,FALSE)</f>
        <v>EMX2_FILL_MX</v>
      </c>
      <c r="R155" s="43" t="str">
        <f>VLOOKUP(B155&amp;"_"&amp;D155,tblClass_Child!K:K,1,FALSE)</f>
        <v>EMX2_ZSCn113</v>
      </c>
      <c r="S155" s="43" t="str">
        <f t="shared" si="12"/>
        <v>EMX2_FILL_MX_ZSCn113</v>
      </c>
      <c r="T155" s="43" t="str">
        <f>IF(ISERROR(VLOOKUP(S155,qryClassChildStatesCheck!A:A,1,FALSE)),"##ERR##","")</f>
        <v/>
      </c>
    </row>
    <row r="156" spans="1:20" ht="105">
      <c r="A156" s="43" t="s">
        <v>20</v>
      </c>
      <c r="B156" s="43" t="s">
        <v>103</v>
      </c>
      <c r="C156" s="43" t="s">
        <v>1060</v>
      </c>
      <c r="D156" s="59" t="s">
        <v>1098</v>
      </c>
      <c r="E156" s="43" t="str">
        <f>VLOOKUP(D156,tblInstance!X:Z,3,FALSE)</f>
        <v>ZSC_CIPSIP</v>
      </c>
      <c r="F156" s="43" t="str">
        <f>VLOOKUP(D156,tblInstance!X:Y,2,FALSE)</f>
        <v>ZSC2</v>
      </c>
      <c r="G156" s="315" t="s">
        <v>2397</v>
      </c>
      <c r="H156" s="43" t="str">
        <f t="shared" si="11"/>
        <v>EMX2_FILL_MX_ZSCn115</v>
      </c>
      <c r="I156" s="43" t="s">
        <v>2561</v>
      </c>
      <c r="K156" s="43" t="s">
        <v>2556</v>
      </c>
      <c r="L156" s="43" t="s">
        <v>2562</v>
      </c>
      <c r="M156" s="316" t="str">
        <f>"A(;
    L #"&amp;$J156&amp;";
    L "&amp;""""&amp;"dbCONST"&amp;""""&amp;".SEL."&amp;$K156&amp;"."&amp;$L156&amp;";
    ==I;
    ); 
    L "&amp;""""&amp;"dbCONST"&amp;""""&amp;".BLK."&amp;$F156&amp;".CMD."&amp;N156&amp;";
    T #"&amp;$E156&amp;"_CMD;"</f>
        <v>A(;
    L #;
    L "dbCONST".SEL.FLZ.FL1;
    ==I;
    ); 
    L "dbCONST".BLK.ZSC2.CMD.IN;
    T #ZSC_CIPSIP_CMD;</v>
      </c>
      <c r="N156" s="43" t="s">
        <v>361</v>
      </c>
      <c r="O156" s="316" t="str">
        <f>"A(;
    L #"&amp;$J156&amp;";
    L "&amp;""""&amp;"dbCONST"&amp;""""&amp;".SEL."&amp;$K156&amp;"."&amp;$L156&amp;";
    &lt;&gt;I;
    ); 
    L "&amp;""""&amp;"dbCONST"&amp;""""&amp;".BLK."&amp;$F156&amp;".CMD."&amp;P156&amp;";
    T #"&amp;$E156&amp;"_CMD;"</f>
        <v>A(;
    L #;
    L "dbCONST".SEL.FLZ.FL1;
    &lt;&gt;I;
    ); 
    L "dbCONST".BLK.ZSC2.CMD.OUT;
    T #ZSC_CIPSIP_CMD;</v>
      </c>
      <c r="P156" s="43" t="s">
        <v>362</v>
      </c>
      <c r="Q156" s="43" t="str">
        <f>VLOOKUP(B156&amp;"_"&amp;C156,tblClass_State!J:J,1,FALSE)</f>
        <v>EMX2_FILL_MX</v>
      </c>
      <c r="R156" s="43" t="str">
        <f>VLOOKUP(B156&amp;"_"&amp;D156,tblClass_Child!K:K,1,FALSE)</f>
        <v>EMX2_ZSCn115</v>
      </c>
      <c r="S156" s="43" t="str">
        <f t="shared" si="12"/>
        <v>EMX2_FILL_MX_ZSCn115</v>
      </c>
      <c r="T156" s="43" t="str">
        <f>IF(ISERROR(VLOOKUP(S156,qryClassChildStatesCheck!A:A,1,FALSE)),"##ERR##","")</f>
        <v/>
      </c>
    </row>
    <row r="157" spans="1:20" ht="105">
      <c r="A157" s="43" t="s">
        <v>20</v>
      </c>
      <c r="B157" s="43" t="s">
        <v>103</v>
      </c>
      <c r="C157" s="43" t="s">
        <v>1060</v>
      </c>
      <c r="D157" s="59" t="s">
        <v>1113</v>
      </c>
      <c r="E157" s="43" t="str">
        <f>VLOOKUP(D157,tblInstance!X:Z,3,FALSE)</f>
        <v>ZSC_BFS2</v>
      </c>
      <c r="F157" s="43" t="str">
        <f>VLOOKUP(D157,tblInstance!X:Y,2,FALSE)</f>
        <v>ZSC2</v>
      </c>
      <c r="G157" s="315" t="s">
        <v>2397</v>
      </c>
      <c r="H157" s="43" t="str">
        <f t="shared" si="11"/>
        <v>EMX2_FILL_MX_ZSCn117</v>
      </c>
      <c r="I157" s="43" t="s">
        <v>2563</v>
      </c>
      <c r="K157" s="43" t="s">
        <v>2556</v>
      </c>
      <c r="L157" s="43" t="s">
        <v>2564</v>
      </c>
      <c r="M157" s="316" t="str">
        <f>"A(;
    L #"&amp;$J157&amp;";
    L "&amp;""""&amp;"dbCONST"&amp;""""&amp;".SEL."&amp;$K157&amp;"."&amp;$L157&amp;";
    ==I;
    ); 
    L "&amp;""""&amp;"dbCONST"&amp;""""&amp;".BLK."&amp;$F157&amp;".CMD."&amp;N157&amp;";
    T #"&amp;$E157&amp;"_CMD;"</f>
        <v>A(;
    L #;
    L "dbCONST".SEL.FLZ.FL2;
    ==I;
    ); 
    L "dbCONST".BLK.ZSC2.CMD.IN;
    T #ZSC_BFS2_CMD;</v>
      </c>
      <c r="N157" s="43" t="s">
        <v>361</v>
      </c>
      <c r="O157" s="316" t="str">
        <f>"A(;
    L #"&amp;$J157&amp;";
    L "&amp;""""&amp;"dbCONST"&amp;""""&amp;".SEL."&amp;$K157&amp;"."&amp;$L157&amp;";
    &lt;&gt;I;
    ); 
    L "&amp;""""&amp;"dbCONST"&amp;""""&amp;".BLK."&amp;$F157&amp;".CMD."&amp;P157&amp;";
    T #"&amp;$E157&amp;"_CMD;"</f>
        <v>A(;
    L #;
    L "dbCONST".SEL.FLZ.FL2;
    &lt;&gt;I;
    ); 
    L "dbCONST".BLK.ZSC2.CMD.OUT;
    T #ZSC_BFS2_CMD;</v>
      </c>
      <c r="P157" s="43" t="s">
        <v>362</v>
      </c>
      <c r="Q157" s="43" t="str">
        <f>VLOOKUP(B157&amp;"_"&amp;C157,tblClass_State!J:J,1,FALSE)</f>
        <v>EMX2_FILL_MX</v>
      </c>
      <c r="R157" s="43" t="str">
        <f>VLOOKUP(B157&amp;"_"&amp;D157,tblClass_Child!K:K,1,FALSE)</f>
        <v>EMX2_ZSCn117</v>
      </c>
      <c r="S157" s="43" t="str">
        <f t="shared" si="12"/>
        <v>EMX2_FILL_MX_ZSCn117</v>
      </c>
      <c r="T157" s="43" t="str">
        <f>IF(ISERROR(VLOOKUP(S157,qryClassChildStatesCheck!A:A,1,FALSE)),"##ERR##","")</f>
        <v/>
      </c>
    </row>
    <row r="158" spans="1:20" ht="30">
      <c r="A158" s="43" t="s">
        <v>20</v>
      </c>
      <c r="B158" s="43" t="s">
        <v>103</v>
      </c>
      <c r="C158" s="43" t="s">
        <v>1061</v>
      </c>
      <c r="D158" s="59" t="s">
        <v>1103</v>
      </c>
      <c r="E158" s="43" t="str">
        <f>VLOOKUP(D158,tblInstance!X:Z,3,FALSE)</f>
        <v>POS_VESSEL</v>
      </c>
      <c r="F158" s="43" t="str">
        <f>VLOOKUP(D158,tblInstance!X:Y,2,FALSE)</f>
        <v>POS2</v>
      </c>
      <c r="G158" s="315" t="s">
        <v>2397</v>
      </c>
      <c r="H158" s="43" t="str">
        <f t="shared" si="11"/>
        <v>EMX2_FILL_SY_DVn123</v>
      </c>
      <c r="M158" s="120" t="str">
        <f>"L "&amp;""""&amp;"dbCONST"&amp;""""&amp;".BLK."&amp;$F158&amp;".CMD."&amp;N158&amp;";
    T #"&amp;$E158&amp;"_CMD;"</f>
        <v>L "dbCONST".BLK.POS2.CMD.OPEN;
    T #POS_VESSEL_CMD;</v>
      </c>
      <c r="N158" s="43" t="s">
        <v>2430</v>
      </c>
      <c r="Q158" s="43" t="str">
        <f>VLOOKUP(B158&amp;"_"&amp;C158,tblClass_State!J:J,1,FALSE)</f>
        <v>EMX2_FILL_SY</v>
      </c>
      <c r="R158" s="43" t="str">
        <f>VLOOKUP(B158&amp;"_"&amp;D158,tblClass_Child!K:K,1,FALSE)</f>
        <v>EMX2_DVn123</v>
      </c>
      <c r="S158" s="43" t="str">
        <f t="shared" si="12"/>
        <v>EMX2_FILL_SY_DVn123</v>
      </c>
      <c r="T158" s="43" t="str">
        <f>IF(ISERROR(VLOOKUP(S158,qryClassChildStatesCheck!A:A,1,FALSE)),"##ERR##","")</f>
        <v/>
      </c>
    </row>
    <row r="159" spans="1:20" ht="30">
      <c r="A159" s="43" t="s">
        <v>20</v>
      </c>
      <c r="B159" s="43" t="s">
        <v>103</v>
      </c>
      <c r="C159" s="43" t="s">
        <v>1061</v>
      </c>
      <c r="D159" s="59" t="s">
        <v>1104</v>
      </c>
      <c r="E159" s="43" t="str">
        <f>VLOOKUP(D159,tblInstance!X:Z,3,FALSE)</f>
        <v>POS_SMFL</v>
      </c>
      <c r="F159" s="43" t="str">
        <f>VLOOKUP(D159,tblInstance!X:Y,2,FALSE)</f>
        <v>POS2</v>
      </c>
      <c r="G159" s="315" t="s">
        <v>2397</v>
      </c>
      <c r="H159" s="43" t="str">
        <f t="shared" si="11"/>
        <v>EMX2_FILL_SY_DVn125</v>
      </c>
      <c r="M159" s="120" t="str">
        <f>"L "&amp;""""&amp;"dbCONST"&amp;""""&amp;".BLK."&amp;$F159&amp;".CMD."&amp;N159&amp;";
    T #"&amp;$E159&amp;"_CMD;"</f>
        <v>L "dbCONST".BLK.POS2.CMD.CLOSE;
    T #POS_SMFL_CMD;</v>
      </c>
      <c r="N159" s="43" t="s">
        <v>2429</v>
      </c>
      <c r="Q159" s="43" t="str">
        <f>VLOOKUP(B159&amp;"_"&amp;C159,tblClass_State!J:J,1,FALSE)</f>
        <v>EMX2_FILL_SY</v>
      </c>
      <c r="R159" s="43" t="str">
        <f>VLOOKUP(B159&amp;"_"&amp;D159,tblClass_Child!K:K,1,FALSE)</f>
        <v>EMX2_DVn125</v>
      </c>
      <c r="S159" s="43" t="str">
        <f t="shared" si="12"/>
        <v>EMX2_FILL_SY_DVn125</v>
      </c>
      <c r="T159" s="43" t="str">
        <f>IF(ISERROR(VLOOKUP(S159,qryClassChildStatesCheck!A:A,1,FALSE)),"##ERR##","")</f>
        <v/>
      </c>
    </row>
    <row r="160" spans="1:20" ht="30">
      <c r="A160" s="43" t="s">
        <v>20</v>
      </c>
      <c r="B160" s="43" t="s">
        <v>103</v>
      </c>
      <c r="C160" s="43" t="s">
        <v>1061</v>
      </c>
      <c r="D160" s="59" t="s">
        <v>1105</v>
      </c>
      <c r="E160" s="43" t="str">
        <f>VLOOKUP(D160,tblInstance!X:Z,3,FALSE)</f>
        <v>POS_DRAIN</v>
      </c>
      <c r="F160" s="43" t="str">
        <f>VLOOKUP(D160,tblInstance!X:Y,2,FALSE)</f>
        <v>POS2</v>
      </c>
      <c r="G160" s="315" t="s">
        <v>2397</v>
      </c>
      <c r="H160" s="43" t="str">
        <f t="shared" si="11"/>
        <v>EMX2_FILL_SY_DVn127</v>
      </c>
      <c r="M160" s="120" t="str">
        <f>"L "&amp;""""&amp;"dbCONST"&amp;""""&amp;".BLK."&amp;$F160&amp;".CMD."&amp;N160&amp;";
    T #"&amp;$E160&amp;"_CMD;"</f>
        <v>L "dbCONST".BLK.POS2.CMD.CLOSE;
    T #POS_DRAIN_CMD;</v>
      </c>
      <c r="N160" s="43" t="s">
        <v>2429</v>
      </c>
      <c r="Q160" s="43" t="str">
        <f>VLOOKUP(B160&amp;"_"&amp;C160,tblClass_State!J:J,1,FALSE)</f>
        <v>EMX2_FILL_SY</v>
      </c>
      <c r="R160" s="43" t="str">
        <f>VLOOKUP(B160&amp;"_"&amp;D160,tblClass_Child!K:K,1,FALSE)</f>
        <v>EMX2_DVn127</v>
      </c>
      <c r="S160" s="43" t="str">
        <f t="shared" si="12"/>
        <v>EMX2_FILL_SY_DVn127</v>
      </c>
      <c r="T160" s="43" t="str">
        <f>IF(ISERROR(VLOOKUP(S160,qryClassChildStatesCheck!A:A,1,FALSE)),"##ERR##","")</f>
        <v/>
      </c>
    </row>
    <row r="161" spans="1:20" ht="30">
      <c r="A161" s="43" t="s">
        <v>20</v>
      </c>
      <c r="B161" s="43" t="s">
        <v>103</v>
      </c>
      <c r="C161" s="43" t="s">
        <v>1061</v>
      </c>
      <c r="D161" s="59" t="s">
        <v>1106</v>
      </c>
      <c r="E161" s="43" t="str">
        <f>VLOOKUP(D161,tblInstance!X:Z,3,FALSE)</f>
        <v>POS_FILL</v>
      </c>
      <c r="F161" s="43" t="str">
        <f>VLOOKUP(D161,tblInstance!X:Y,2,FALSE)</f>
        <v>POS2</v>
      </c>
      <c r="G161" s="315" t="s">
        <v>2397</v>
      </c>
      <c r="H161" s="43" t="str">
        <f t="shared" si="11"/>
        <v>EMX2_FILL_SY_DVn129</v>
      </c>
      <c r="M161" s="120" t="str">
        <f>"L "&amp;""""&amp;"dbCONST"&amp;""""&amp;".BLK."&amp;$F161&amp;".CMD."&amp;N161&amp;";
    T #"&amp;$E161&amp;"_CMD;"</f>
        <v>L "dbCONST".BLK.POS2.CMD.OPEN;
    T #POS_FILL_CMD;</v>
      </c>
      <c r="N161" s="43" t="s">
        <v>2430</v>
      </c>
      <c r="Q161" s="43" t="str">
        <f>VLOOKUP(B161&amp;"_"&amp;C161,tblClass_State!J:J,1,FALSE)</f>
        <v>EMX2_FILL_SY</v>
      </c>
      <c r="R161" s="43" t="str">
        <f>VLOOKUP(B161&amp;"_"&amp;D161,tblClass_Child!K:K,1,FALSE)</f>
        <v>EMX2_DVn129</v>
      </c>
      <c r="S161" s="43" t="str">
        <f t="shared" si="12"/>
        <v>EMX2_FILL_SY_DVn129</v>
      </c>
      <c r="T161" s="43" t="str">
        <f>IF(ISERROR(VLOOKUP(S161,qryClassChildStatesCheck!A:A,1,FALSE)),"##ERR##","")</f>
        <v/>
      </c>
    </row>
    <row r="162" spans="1:20" ht="105">
      <c r="A162" s="43" t="s">
        <v>20</v>
      </c>
      <c r="B162" s="43" t="s">
        <v>103</v>
      </c>
      <c r="C162" s="43" t="s">
        <v>1061</v>
      </c>
      <c r="D162" s="59" t="s">
        <v>1112</v>
      </c>
      <c r="E162" s="43" t="str">
        <f>VLOOKUP(D162,tblInstance!X:Z,3,FALSE)</f>
        <v>ZSC_SMFL1</v>
      </c>
      <c r="F162" s="43" t="str">
        <f>VLOOKUP(D162,tblInstance!X:Y,2,FALSE)</f>
        <v>ZSC2</v>
      </c>
      <c r="G162" s="315" t="s">
        <v>2397</v>
      </c>
      <c r="H162" s="43" t="str">
        <f t="shared" si="11"/>
        <v>EMX2_FILL_SY_ZSCn111</v>
      </c>
      <c r="I162" s="43" t="s">
        <v>1615</v>
      </c>
      <c r="K162" s="43" t="s">
        <v>84</v>
      </c>
      <c r="L162" s="43" t="s">
        <v>3</v>
      </c>
      <c r="M162" s="316" t="str">
        <f>"A(;
    L #"&amp;$J162&amp;";
    L "&amp;""""&amp;"dbCONST"&amp;""""&amp;".SEL."&amp;$K162&amp;"."&amp;$L162&amp;";
    ==I;
    ); 
    L "&amp;""""&amp;"dbCONST"&amp;""""&amp;".BLK."&amp;$F162&amp;".CMD."&amp;N162&amp;";
    T #"&amp;$E162&amp;"_CMD;"</f>
        <v>A(;
    L #;
    L "dbCONST".SEL.MX.M1;
    ==I;
    ); 
    L "dbCONST".BLK.ZSC2.CMD.IN;
    T #ZSC_SMFL1_CMD;</v>
      </c>
      <c r="N162" s="43" t="s">
        <v>361</v>
      </c>
      <c r="O162" s="316" t="str">
        <f>"A(;
    L #"&amp;$J162&amp;";
    L "&amp;""""&amp;"dbCONST"&amp;""""&amp;".SEL."&amp;$K162&amp;"."&amp;$L162&amp;";
    &lt;&gt;I;
    ); 
    L "&amp;""""&amp;"dbCONST"&amp;""""&amp;".BLK."&amp;$F162&amp;".CMD."&amp;P162&amp;";
    T #"&amp;$E162&amp;"_CMD;"</f>
        <v>A(;
    L #;
    L "dbCONST".SEL.MX.M1;
    &lt;&gt;I;
    ); 
    L "dbCONST".BLK.ZSC2.CMD.OUT;
    T #ZSC_SMFL1_CMD;</v>
      </c>
      <c r="P162" s="43" t="s">
        <v>362</v>
      </c>
      <c r="Q162" s="43" t="str">
        <f>VLOOKUP(B162&amp;"_"&amp;C162,tblClass_State!J:J,1,FALSE)</f>
        <v>EMX2_FILL_SY</v>
      </c>
      <c r="R162" s="43" t="str">
        <f>VLOOKUP(B162&amp;"_"&amp;D162,tblClass_Child!K:K,1,FALSE)</f>
        <v>EMX2_ZSCn111</v>
      </c>
      <c r="S162" s="43" t="str">
        <f t="shared" si="12"/>
        <v>EMX2_FILL_SY_ZSCn111</v>
      </c>
      <c r="T162" s="43" t="str">
        <f>IF(ISERROR(VLOOKUP(S162,qryClassChildStatesCheck!A:A,1,FALSE)),"##ERR##","")</f>
        <v/>
      </c>
    </row>
    <row r="163" spans="1:20" ht="105">
      <c r="A163" s="43" t="s">
        <v>20</v>
      </c>
      <c r="B163" s="43" t="s">
        <v>103</v>
      </c>
      <c r="C163" s="43" t="s">
        <v>1061</v>
      </c>
      <c r="D163" s="59" t="s">
        <v>1097</v>
      </c>
      <c r="E163" s="43" t="str">
        <f>VLOOKUP(D163,tblInstance!X:Z,3,FALSE)</f>
        <v>ZSC_FILTER</v>
      </c>
      <c r="F163" s="43" t="str">
        <f>VLOOKUP(D163,tblInstance!X:Y,2,FALSE)</f>
        <v>ZSC2</v>
      </c>
      <c r="G163" s="315" t="s">
        <v>2397</v>
      </c>
      <c r="H163" s="43" t="str">
        <f t="shared" si="11"/>
        <v>EMX2_FILL_SY_ZSCn113</v>
      </c>
      <c r="I163" s="43" t="s">
        <v>1616</v>
      </c>
      <c r="K163" s="43" t="s">
        <v>84</v>
      </c>
      <c r="L163" s="43" t="s">
        <v>9</v>
      </c>
      <c r="M163" s="316" t="str">
        <f>"A(;
    L #"&amp;$J163&amp;";
    L "&amp;""""&amp;"dbCONST"&amp;""""&amp;".SEL."&amp;$K163&amp;"."&amp;$L163&amp;";
    ==I;
    ); 
    L "&amp;""""&amp;"dbCONST"&amp;""""&amp;".BLK."&amp;$F163&amp;".CMD."&amp;N163&amp;";
    T #"&amp;$E163&amp;"_CMD;"</f>
        <v>A(;
    L #;
    L "dbCONST".SEL.MX.M2;
    ==I;
    ); 
    L "dbCONST".BLK.ZSC2.CMD.IN;
    T #ZSC_FILTER_CMD;</v>
      </c>
      <c r="N163" s="43" t="s">
        <v>361</v>
      </c>
      <c r="O163" s="316" t="str">
        <f>"A(;
    L #"&amp;$J163&amp;";
    L "&amp;""""&amp;"dbCONST"&amp;""""&amp;".SEL."&amp;$K163&amp;"."&amp;$L163&amp;";
    &lt;&gt;I;
    ); 
    L "&amp;""""&amp;"dbCONST"&amp;""""&amp;".BLK."&amp;$F163&amp;".CMD."&amp;P163&amp;";
    T #"&amp;$E163&amp;"_CMD;"</f>
        <v>A(;
    L #;
    L "dbCONST".SEL.MX.M2;
    &lt;&gt;I;
    ); 
    L "dbCONST".BLK.ZSC2.CMD.OUT;
    T #ZSC_FILTER_CMD;</v>
      </c>
      <c r="P163" s="43" t="s">
        <v>362</v>
      </c>
      <c r="Q163" s="43" t="str">
        <f>VLOOKUP(B163&amp;"_"&amp;C163,tblClass_State!J:J,1,FALSE)</f>
        <v>EMX2_FILL_SY</v>
      </c>
      <c r="R163" s="43" t="str">
        <f>VLOOKUP(B163&amp;"_"&amp;D163,tblClass_Child!K:K,1,FALSE)</f>
        <v>EMX2_ZSCn113</v>
      </c>
      <c r="S163" s="43" t="str">
        <f t="shared" si="12"/>
        <v>EMX2_FILL_SY_ZSCn113</v>
      </c>
      <c r="T163" s="43" t="str">
        <f>IF(ISERROR(VLOOKUP(S163,qryClassChildStatesCheck!A:A,1,FALSE)),"##ERR##","")</f>
        <v/>
      </c>
    </row>
    <row r="164" spans="1:20" ht="105">
      <c r="A164" s="43" t="s">
        <v>20</v>
      </c>
      <c r="B164" s="43" t="s">
        <v>103</v>
      </c>
      <c r="C164" s="43" t="s">
        <v>1061</v>
      </c>
      <c r="D164" s="59" t="s">
        <v>1098</v>
      </c>
      <c r="E164" s="43" t="str">
        <f>VLOOKUP(D164,tblInstance!X:Z,3,FALSE)</f>
        <v>ZSC_CIPSIP</v>
      </c>
      <c r="F164" s="43" t="str">
        <f>VLOOKUP(D164,tblInstance!X:Y,2,FALSE)</f>
        <v>ZSC2</v>
      </c>
      <c r="G164" s="315" t="s">
        <v>2397</v>
      </c>
      <c r="H164" s="43" t="str">
        <f t="shared" si="11"/>
        <v>EMX2_FILL_SY_ZSCn115</v>
      </c>
      <c r="I164" s="43" t="s">
        <v>2561</v>
      </c>
      <c r="K164" s="43" t="s">
        <v>2556</v>
      </c>
      <c r="L164" s="43" t="s">
        <v>2562</v>
      </c>
      <c r="M164" s="316" t="str">
        <f>"A(;
    L #"&amp;$J164&amp;";
    L "&amp;""""&amp;"dbCONST"&amp;""""&amp;".SEL."&amp;$K164&amp;"."&amp;$L164&amp;";
    ==I;
    ); 
    L "&amp;""""&amp;"dbCONST"&amp;""""&amp;".BLK."&amp;$F164&amp;".CMD."&amp;N164&amp;";
    T #"&amp;$E164&amp;"_CMD;"</f>
        <v>A(;
    L #;
    L "dbCONST".SEL.FLZ.FL1;
    ==I;
    ); 
    L "dbCONST".BLK.ZSC2.CMD.IN;
    T #ZSC_CIPSIP_CMD;</v>
      </c>
      <c r="N164" s="43" t="s">
        <v>361</v>
      </c>
      <c r="O164" s="316" t="str">
        <f>"A(;
    L #"&amp;$J164&amp;";
    L "&amp;""""&amp;"dbCONST"&amp;""""&amp;".SEL."&amp;$K164&amp;"."&amp;$L164&amp;";
    &lt;&gt;I;
    ); 
    L "&amp;""""&amp;"dbCONST"&amp;""""&amp;".BLK."&amp;$F164&amp;".CMD."&amp;P164&amp;";
    T #"&amp;$E164&amp;"_CMD;"</f>
        <v>A(;
    L #;
    L "dbCONST".SEL.FLZ.FL1;
    &lt;&gt;I;
    ); 
    L "dbCONST".BLK.ZSC2.CMD.OUT;
    T #ZSC_CIPSIP_CMD;</v>
      </c>
      <c r="P164" s="43" t="s">
        <v>362</v>
      </c>
      <c r="Q164" s="43" t="str">
        <f>VLOOKUP(B164&amp;"_"&amp;C164,tblClass_State!J:J,1,FALSE)</f>
        <v>EMX2_FILL_SY</v>
      </c>
      <c r="R164" s="43" t="str">
        <f>VLOOKUP(B164&amp;"_"&amp;D164,tblClass_Child!K:K,1,FALSE)</f>
        <v>EMX2_ZSCn115</v>
      </c>
      <c r="S164" s="43" t="str">
        <f t="shared" si="12"/>
        <v>EMX2_FILL_SY_ZSCn115</v>
      </c>
      <c r="T164" s="43" t="str">
        <f>IF(ISERROR(VLOOKUP(S164,qryClassChildStatesCheck!A:A,1,FALSE)),"##ERR##","")</f>
        <v/>
      </c>
    </row>
    <row r="165" spans="1:20" ht="105">
      <c r="A165" s="43" t="s">
        <v>20</v>
      </c>
      <c r="B165" s="43" t="s">
        <v>103</v>
      </c>
      <c r="C165" s="43" t="s">
        <v>1061</v>
      </c>
      <c r="D165" s="59" t="s">
        <v>1113</v>
      </c>
      <c r="E165" s="43" t="str">
        <f>VLOOKUP(D165,tblInstance!X:Z,3,FALSE)</f>
        <v>ZSC_BFS2</v>
      </c>
      <c r="F165" s="43" t="str">
        <f>VLOOKUP(D165,tblInstance!X:Y,2,FALSE)</f>
        <v>ZSC2</v>
      </c>
      <c r="G165" s="315" t="s">
        <v>2397</v>
      </c>
      <c r="H165" s="43" t="str">
        <f t="shared" si="11"/>
        <v>EMX2_FILL_SY_ZSCn117</v>
      </c>
      <c r="I165" s="43" t="s">
        <v>2563</v>
      </c>
      <c r="K165" s="43" t="s">
        <v>2556</v>
      </c>
      <c r="L165" s="43" t="s">
        <v>2564</v>
      </c>
      <c r="M165" s="316" t="str">
        <f>"A(;
    L #"&amp;$J165&amp;";
    L "&amp;""""&amp;"dbCONST"&amp;""""&amp;".SEL."&amp;$K165&amp;"."&amp;$L165&amp;";
    ==I;
    ); 
    L "&amp;""""&amp;"dbCONST"&amp;""""&amp;".BLK."&amp;$F165&amp;".CMD."&amp;N165&amp;";
    T #"&amp;$E165&amp;"_CMD;"</f>
        <v>A(;
    L #;
    L "dbCONST".SEL.FLZ.FL2;
    ==I;
    ); 
    L "dbCONST".BLK.ZSC2.CMD.IN;
    T #ZSC_BFS2_CMD;</v>
      </c>
      <c r="N165" s="43" t="s">
        <v>361</v>
      </c>
      <c r="O165" s="316" t="str">
        <f>"A(;
    L #"&amp;$J165&amp;";
    L "&amp;""""&amp;"dbCONST"&amp;""""&amp;".SEL."&amp;$K165&amp;"."&amp;$L165&amp;";
    &lt;&gt;I;
    ); 
    L "&amp;""""&amp;"dbCONST"&amp;""""&amp;".BLK."&amp;$F165&amp;".CMD."&amp;P165&amp;";
    T #"&amp;$E165&amp;"_CMD;"</f>
        <v>A(;
    L #;
    L "dbCONST".SEL.FLZ.FL2;
    &lt;&gt;I;
    ); 
    L "dbCONST".BLK.ZSC2.CMD.OUT;
    T #ZSC_BFS2_CMD;</v>
      </c>
      <c r="P165" s="43" t="s">
        <v>362</v>
      </c>
      <c r="Q165" s="43" t="str">
        <f>VLOOKUP(B165&amp;"_"&amp;C165,tblClass_State!J:J,1,FALSE)</f>
        <v>EMX2_FILL_SY</v>
      </c>
      <c r="R165" s="43" t="str">
        <f>VLOOKUP(B165&amp;"_"&amp;D165,tblClass_Child!K:K,1,FALSE)</f>
        <v>EMX2_ZSCn117</v>
      </c>
      <c r="S165" s="43" t="str">
        <f t="shared" si="12"/>
        <v>EMX2_FILL_SY_ZSCn117</v>
      </c>
      <c r="T165" s="43" t="str">
        <f>IF(ISERROR(VLOOKUP(S165,qryClassChildStatesCheck!A:A,1,FALSE)),"##ERR##","")</f>
        <v/>
      </c>
    </row>
    <row r="166" spans="1:20" ht="30">
      <c r="A166" s="43" t="s">
        <v>20</v>
      </c>
      <c r="B166" s="43" t="s">
        <v>103</v>
      </c>
      <c r="C166" s="43" t="s">
        <v>465</v>
      </c>
      <c r="D166" s="59" t="s">
        <v>1103</v>
      </c>
      <c r="E166" s="43" t="str">
        <f>VLOOKUP(D166,tblInstance!X:Z,3,FALSE)</f>
        <v>POS_VESSEL</v>
      </c>
      <c r="F166" s="43" t="str">
        <f>VLOOKUP(D166,tblInstance!X:Y,2,FALSE)</f>
        <v>POS2</v>
      </c>
      <c r="G166" s="315" t="s">
        <v>2397</v>
      </c>
      <c r="H166" s="43" t="str">
        <f t="shared" si="11"/>
        <v>EMX2_FILTER_DVn123</v>
      </c>
      <c r="M166" s="120" t="str">
        <f>"L "&amp;""""&amp;"dbCONST"&amp;""""&amp;".BLK."&amp;$F166&amp;".CMD."&amp;N166&amp;";
    T #"&amp;$E166&amp;"_CMD;"</f>
        <v>L "dbCONST".BLK.POS2.CMD.OPEN;
    T #POS_VESSEL_CMD;</v>
      </c>
      <c r="N166" s="43" t="s">
        <v>2430</v>
      </c>
      <c r="Q166" s="43" t="str">
        <f>VLOOKUP(B166&amp;"_"&amp;C166,tblClass_State!J:J,1,FALSE)</f>
        <v>EMX2_FILTER</v>
      </c>
      <c r="R166" s="43" t="str">
        <f>VLOOKUP(B166&amp;"_"&amp;D166,tblClass_Child!K:K,1,FALSE)</f>
        <v>EMX2_DVn123</v>
      </c>
      <c r="S166" s="43" t="str">
        <f t="shared" si="12"/>
        <v>EMX2_FILTER_DVn123</v>
      </c>
      <c r="T166" s="43" t="str">
        <f>IF(ISERROR(VLOOKUP(S166,qryClassChildStatesCheck!A:A,1,FALSE)),"##ERR##","")</f>
        <v/>
      </c>
    </row>
    <row r="167" spans="1:20" ht="30">
      <c r="A167" s="43" t="s">
        <v>20</v>
      </c>
      <c r="B167" s="43" t="s">
        <v>103</v>
      </c>
      <c r="C167" s="43" t="s">
        <v>465</v>
      </c>
      <c r="D167" s="59" t="s">
        <v>1104</v>
      </c>
      <c r="E167" s="43" t="str">
        <f>VLOOKUP(D167,tblInstance!X:Z,3,FALSE)</f>
        <v>POS_SMFL</v>
      </c>
      <c r="F167" s="43" t="str">
        <f>VLOOKUP(D167,tblInstance!X:Y,2,FALSE)</f>
        <v>POS2</v>
      </c>
      <c r="G167" s="315" t="s">
        <v>2397</v>
      </c>
      <c r="H167" s="43" t="str">
        <f t="shared" si="11"/>
        <v>EMX2_FILTER_DVn125</v>
      </c>
      <c r="M167" s="120" t="str">
        <f>"L "&amp;""""&amp;"dbCONST"&amp;""""&amp;".BLK."&amp;$F167&amp;".CMD."&amp;N167&amp;";
    T #"&amp;$E167&amp;"_CMD;"</f>
        <v>L "dbCONST".BLK.POS2.CMD.OPEN;
    T #POS_SMFL_CMD;</v>
      </c>
      <c r="N167" s="43" t="s">
        <v>2430</v>
      </c>
      <c r="Q167" s="43" t="str">
        <f>VLOOKUP(B167&amp;"_"&amp;C167,tblClass_State!J:J,1,FALSE)</f>
        <v>EMX2_FILTER</v>
      </c>
      <c r="R167" s="43" t="str">
        <f>VLOOKUP(B167&amp;"_"&amp;D167,tblClass_Child!K:K,1,FALSE)</f>
        <v>EMX2_DVn125</v>
      </c>
      <c r="S167" s="43" t="str">
        <f t="shared" si="12"/>
        <v>EMX2_FILTER_DVn125</v>
      </c>
      <c r="T167" s="43" t="str">
        <f>IF(ISERROR(VLOOKUP(S167,qryClassChildStatesCheck!A:A,1,FALSE)),"##ERR##","")</f>
        <v/>
      </c>
    </row>
    <row r="168" spans="1:20" ht="30">
      <c r="A168" s="43" t="s">
        <v>20</v>
      </c>
      <c r="B168" s="43" t="s">
        <v>103</v>
      </c>
      <c r="C168" s="43" t="s">
        <v>465</v>
      </c>
      <c r="D168" s="59" t="s">
        <v>1105</v>
      </c>
      <c r="E168" s="43" t="str">
        <f>VLOOKUP(D168,tblInstance!X:Z,3,FALSE)</f>
        <v>POS_DRAIN</v>
      </c>
      <c r="F168" s="43" t="str">
        <f>VLOOKUP(D168,tblInstance!X:Y,2,FALSE)</f>
        <v>POS2</v>
      </c>
      <c r="G168" s="315" t="s">
        <v>2397</v>
      </c>
      <c r="H168" s="43" t="str">
        <f t="shared" si="11"/>
        <v>EMX2_FILTER_DVn127</v>
      </c>
      <c r="M168" s="120" t="str">
        <f>"L "&amp;""""&amp;"dbCONST"&amp;""""&amp;".BLK."&amp;$F168&amp;".CMD."&amp;N168&amp;";
    T #"&amp;$E168&amp;"_CMD;"</f>
        <v>L "dbCONST".BLK.POS2.CMD.CLOSE;
    T #POS_DRAIN_CMD;</v>
      </c>
      <c r="N168" s="43" t="s">
        <v>2429</v>
      </c>
      <c r="Q168" s="43" t="str">
        <f>VLOOKUP(B168&amp;"_"&amp;C168,tblClass_State!J:J,1,FALSE)</f>
        <v>EMX2_FILTER</v>
      </c>
      <c r="R168" s="43" t="str">
        <f>VLOOKUP(B168&amp;"_"&amp;D168,tblClass_Child!K:K,1,FALSE)</f>
        <v>EMX2_DVn127</v>
      </c>
      <c r="S168" s="43" t="str">
        <f t="shared" si="12"/>
        <v>EMX2_FILTER_DVn127</v>
      </c>
      <c r="T168" s="43" t="str">
        <f>IF(ISERROR(VLOOKUP(S168,qryClassChildStatesCheck!A:A,1,FALSE)),"##ERR##","")</f>
        <v/>
      </c>
    </row>
    <row r="169" spans="1:20" ht="30">
      <c r="A169" s="43" t="s">
        <v>20</v>
      </c>
      <c r="B169" s="43" t="s">
        <v>103</v>
      </c>
      <c r="C169" s="43" t="s">
        <v>465</v>
      </c>
      <c r="D169" s="59" t="s">
        <v>1106</v>
      </c>
      <c r="E169" s="43" t="str">
        <f>VLOOKUP(D169,tblInstance!X:Z,3,FALSE)</f>
        <v>POS_FILL</v>
      </c>
      <c r="F169" s="43" t="str">
        <f>VLOOKUP(D169,tblInstance!X:Y,2,FALSE)</f>
        <v>POS2</v>
      </c>
      <c r="G169" s="315" t="s">
        <v>2397</v>
      </c>
      <c r="H169" s="43" t="str">
        <f t="shared" si="11"/>
        <v>EMX2_FILTER_DVn129</v>
      </c>
      <c r="M169" s="120" t="str">
        <f>"L "&amp;""""&amp;"dbCONST"&amp;""""&amp;".BLK."&amp;$F169&amp;".CMD."&amp;N169&amp;";
    T #"&amp;$E169&amp;"_CMD;"</f>
        <v>L "dbCONST".BLK.POS2.CMD.CLOSE;
    T #POS_FILL_CMD;</v>
      </c>
      <c r="N169" s="43" t="s">
        <v>2429</v>
      </c>
      <c r="Q169" s="43" t="str">
        <f>VLOOKUP(B169&amp;"_"&amp;C169,tblClass_State!J:J,1,FALSE)</f>
        <v>EMX2_FILTER</v>
      </c>
      <c r="R169" s="43" t="str">
        <f>VLOOKUP(B169&amp;"_"&amp;D169,tblClass_Child!K:K,1,FALSE)</f>
        <v>EMX2_DVn129</v>
      </c>
      <c r="S169" s="43" t="str">
        <f t="shared" si="12"/>
        <v>EMX2_FILTER_DVn129</v>
      </c>
      <c r="T169" s="43" t="str">
        <f>IF(ISERROR(VLOOKUP(S169,qryClassChildStatesCheck!A:A,1,FALSE)),"##ERR##","")</f>
        <v/>
      </c>
    </row>
    <row r="170" spans="1:20" ht="105">
      <c r="A170" s="43" t="s">
        <v>20</v>
      </c>
      <c r="B170" s="43" t="s">
        <v>103</v>
      </c>
      <c r="C170" s="43" t="s">
        <v>465</v>
      </c>
      <c r="D170" s="59" t="s">
        <v>1112</v>
      </c>
      <c r="E170" s="43" t="str">
        <f>VLOOKUP(D170,tblInstance!X:Z,3,FALSE)</f>
        <v>ZSC_SMFL1</v>
      </c>
      <c r="F170" s="43" t="str">
        <f>VLOOKUP(D170,tblInstance!X:Y,2,FALSE)</f>
        <v>ZSC2</v>
      </c>
      <c r="G170" s="315" t="s">
        <v>2397</v>
      </c>
      <c r="H170" s="43" t="str">
        <f t="shared" si="11"/>
        <v>EMX2_FILTER_ZSCn111</v>
      </c>
      <c r="I170" s="43" t="s">
        <v>1615</v>
      </c>
      <c r="K170" s="43" t="s">
        <v>84</v>
      </c>
      <c r="L170" s="43" t="s">
        <v>3</v>
      </c>
      <c r="M170" s="316" t="str">
        <f>"A(;
    L #"&amp;$J170&amp;";
    L "&amp;""""&amp;"dbCONST"&amp;""""&amp;".SEL."&amp;$K170&amp;"."&amp;$L170&amp;";
    ==I;
    ); 
    L "&amp;""""&amp;"dbCONST"&amp;""""&amp;".BLK."&amp;$F170&amp;".CMD."&amp;N170&amp;";
    T #"&amp;$E170&amp;"_CMD;"</f>
        <v>A(;
    L #;
    L "dbCONST".SEL.MX.M1;
    ==I;
    ); 
    L "dbCONST".BLK.ZSC2.CMD.IN;
    T #ZSC_SMFL1_CMD;</v>
      </c>
      <c r="N170" s="43" t="s">
        <v>361</v>
      </c>
      <c r="O170" s="316" t="str">
        <f>"A(;
    L #"&amp;$J170&amp;";
    L "&amp;""""&amp;"dbCONST"&amp;""""&amp;".SEL."&amp;$K170&amp;"."&amp;$L170&amp;";
    &lt;&gt;I;
    ); 
    L "&amp;""""&amp;"dbCONST"&amp;""""&amp;".BLK."&amp;$F170&amp;".CMD."&amp;P170&amp;";
    T #"&amp;$E170&amp;"_CMD;"</f>
        <v>A(;
    L #;
    L "dbCONST".SEL.MX.M1;
    &lt;&gt;I;
    ); 
    L "dbCONST".BLK.ZSC2.CMD.OUT;
    T #ZSC_SMFL1_CMD;</v>
      </c>
      <c r="P170" s="43" t="s">
        <v>362</v>
      </c>
      <c r="Q170" s="43" t="str">
        <f>VLOOKUP(B170&amp;"_"&amp;C170,tblClass_State!J:J,1,FALSE)</f>
        <v>EMX2_FILTER</v>
      </c>
      <c r="R170" s="43" t="str">
        <f>VLOOKUP(B170&amp;"_"&amp;D170,tblClass_Child!K:K,1,FALSE)</f>
        <v>EMX2_ZSCn111</v>
      </c>
      <c r="S170" s="43" t="str">
        <f t="shared" si="12"/>
        <v>EMX2_FILTER_ZSCn111</v>
      </c>
      <c r="T170" s="43" t="str">
        <f>IF(ISERROR(VLOOKUP(S170,qryClassChildStatesCheck!A:A,1,FALSE)),"##ERR##","")</f>
        <v/>
      </c>
    </row>
    <row r="171" spans="1:20" ht="105">
      <c r="A171" s="43" t="s">
        <v>20</v>
      </c>
      <c r="B171" s="43" t="s">
        <v>103</v>
      </c>
      <c r="C171" s="43" t="s">
        <v>465</v>
      </c>
      <c r="D171" s="59" t="s">
        <v>1097</v>
      </c>
      <c r="E171" s="43" t="str">
        <f>VLOOKUP(D171,tblInstance!X:Z,3,FALSE)</f>
        <v>ZSC_FILTER</v>
      </c>
      <c r="F171" s="43" t="str">
        <f>VLOOKUP(D171,tblInstance!X:Y,2,FALSE)</f>
        <v>ZSC2</v>
      </c>
      <c r="G171" s="315" t="s">
        <v>2397</v>
      </c>
      <c r="H171" s="43" t="str">
        <f t="shared" si="11"/>
        <v>EMX2_FILTER_ZSCn113</v>
      </c>
      <c r="I171" s="43" t="s">
        <v>1616</v>
      </c>
      <c r="K171" s="43" t="s">
        <v>84</v>
      </c>
      <c r="L171" s="43" t="s">
        <v>9</v>
      </c>
      <c r="M171" s="316" t="str">
        <f>"A(;
    L #"&amp;$J171&amp;";
    L "&amp;""""&amp;"dbCONST"&amp;""""&amp;".SEL."&amp;$K171&amp;"."&amp;$L171&amp;";
    ==I;
    ); 
    L "&amp;""""&amp;"dbCONST"&amp;""""&amp;".BLK."&amp;$F171&amp;".CMD."&amp;N171&amp;";
    T #"&amp;$E171&amp;"_CMD;"</f>
        <v>A(;
    L #;
    L "dbCONST".SEL.MX.M2;
    ==I;
    ); 
    L "dbCONST".BLK.ZSC2.CMD.IN;
    T #ZSC_FILTER_CMD;</v>
      </c>
      <c r="N171" s="43" t="s">
        <v>361</v>
      </c>
      <c r="O171" s="316" t="str">
        <f>"A(;
    L #"&amp;$J171&amp;";
    L "&amp;""""&amp;"dbCONST"&amp;""""&amp;".SEL."&amp;$K171&amp;"."&amp;$L171&amp;";
    &lt;&gt;I;
    ); 
    L "&amp;""""&amp;"dbCONST"&amp;""""&amp;".BLK."&amp;$F171&amp;".CMD."&amp;P171&amp;";
    T #"&amp;$E171&amp;"_CMD;"</f>
        <v>A(;
    L #;
    L "dbCONST".SEL.MX.M2;
    &lt;&gt;I;
    ); 
    L "dbCONST".BLK.ZSC2.CMD.OUT;
    T #ZSC_FILTER_CMD;</v>
      </c>
      <c r="P171" s="43" t="s">
        <v>362</v>
      </c>
      <c r="Q171" s="43" t="str">
        <f>VLOOKUP(B171&amp;"_"&amp;C171,tblClass_State!J:J,1,FALSE)</f>
        <v>EMX2_FILTER</v>
      </c>
      <c r="R171" s="43" t="str">
        <f>VLOOKUP(B171&amp;"_"&amp;D171,tblClass_Child!K:K,1,FALSE)</f>
        <v>EMX2_ZSCn113</v>
      </c>
      <c r="S171" s="43" t="str">
        <f t="shared" si="12"/>
        <v>EMX2_FILTER_ZSCn113</v>
      </c>
      <c r="T171" s="43" t="str">
        <f>IF(ISERROR(VLOOKUP(S171,qryClassChildStatesCheck!A:A,1,FALSE)),"##ERR##","")</f>
        <v/>
      </c>
    </row>
    <row r="172" spans="1:20" ht="105">
      <c r="A172" s="43" t="s">
        <v>20</v>
      </c>
      <c r="B172" s="43" t="s">
        <v>103</v>
      </c>
      <c r="C172" s="43" t="s">
        <v>465</v>
      </c>
      <c r="D172" s="59" t="s">
        <v>1098</v>
      </c>
      <c r="E172" s="43" t="str">
        <f>VLOOKUP(D172,tblInstance!X:Z,3,FALSE)</f>
        <v>ZSC_CIPSIP</v>
      </c>
      <c r="F172" s="43" t="str">
        <f>VLOOKUP(D172,tblInstance!X:Y,2,FALSE)</f>
        <v>ZSC2</v>
      </c>
      <c r="G172" s="315" t="s">
        <v>2397</v>
      </c>
      <c r="H172" s="43" t="str">
        <f t="shared" si="11"/>
        <v>EMX2_FILTER_ZSCn115</v>
      </c>
      <c r="I172" s="43" t="s">
        <v>2561</v>
      </c>
      <c r="K172" s="43" t="s">
        <v>2556</v>
      </c>
      <c r="L172" s="43" t="s">
        <v>2562</v>
      </c>
      <c r="M172" s="316" t="str">
        <f>"A(;
    L #"&amp;$J172&amp;";
    L "&amp;""""&amp;"dbCONST"&amp;""""&amp;".SEL."&amp;$K172&amp;"."&amp;$L172&amp;";
    ==I;
    ); 
    L "&amp;""""&amp;"dbCONST"&amp;""""&amp;".BLK."&amp;$F172&amp;".CMD."&amp;N172&amp;";
    T #"&amp;$E172&amp;"_CMD;"</f>
        <v>A(;
    L #;
    L "dbCONST".SEL.FLZ.FL1;
    ==I;
    ); 
    L "dbCONST".BLK.ZSC2.CMD.IN;
    T #ZSC_CIPSIP_CMD;</v>
      </c>
      <c r="N172" s="43" t="s">
        <v>361</v>
      </c>
      <c r="O172" s="316" t="str">
        <f>"A(;
    L #"&amp;$J172&amp;";
    L "&amp;""""&amp;"dbCONST"&amp;""""&amp;".SEL."&amp;$K172&amp;"."&amp;$L172&amp;";
    &lt;&gt;I;
    ); 
    L "&amp;""""&amp;"dbCONST"&amp;""""&amp;".BLK."&amp;$F172&amp;".CMD."&amp;P172&amp;";
    T #"&amp;$E172&amp;"_CMD;"</f>
        <v>A(;
    L #;
    L "dbCONST".SEL.FLZ.FL1;
    &lt;&gt;I;
    ); 
    L "dbCONST".BLK.ZSC2.CMD.OUT;
    T #ZSC_CIPSIP_CMD;</v>
      </c>
      <c r="P172" s="43" t="s">
        <v>362</v>
      </c>
      <c r="Q172" s="43" t="str">
        <f>VLOOKUP(B172&amp;"_"&amp;C172,tblClass_State!J:J,1,FALSE)</f>
        <v>EMX2_FILTER</v>
      </c>
      <c r="R172" s="43" t="str">
        <f>VLOOKUP(B172&amp;"_"&amp;D172,tblClass_Child!K:K,1,FALSE)</f>
        <v>EMX2_ZSCn115</v>
      </c>
      <c r="S172" s="43" t="str">
        <f t="shared" si="12"/>
        <v>EMX2_FILTER_ZSCn115</v>
      </c>
      <c r="T172" s="43" t="str">
        <f>IF(ISERROR(VLOOKUP(S172,qryClassChildStatesCheck!A:A,1,FALSE)),"##ERR##","")</f>
        <v/>
      </c>
    </row>
    <row r="173" spans="1:20" ht="105">
      <c r="A173" s="43" t="s">
        <v>20</v>
      </c>
      <c r="B173" s="43" t="s">
        <v>103</v>
      </c>
      <c r="C173" s="43" t="s">
        <v>465</v>
      </c>
      <c r="D173" s="59" t="s">
        <v>1113</v>
      </c>
      <c r="E173" s="43" t="str">
        <f>VLOOKUP(D173,tblInstance!X:Z,3,FALSE)</f>
        <v>ZSC_BFS2</v>
      </c>
      <c r="F173" s="43" t="str">
        <f>VLOOKUP(D173,tblInstance!X:Y,2,FALSE)</f>
        <v>ZSC2</v>
      </c>
      <c r="G173" s="315" t="s">
        <v>2397</v>
      </c>
      <c r="H173" s="43" t="str">
        <f t="shared" si="11"/>
        <v>EMX2_FILTER_ZSCn117</v>
      </c>
      <c r="I173" s="43" t="s">
        <v>2563</v>
      </c>
      <c r="K173" s="43" t="s">
        <v>2556</v>
      </c>
      <c r="L173" s="43" t="s">
        <v>2564</v>
      </c>
      <c r="M173" s="316" t="str">
        <f>"A(;
    L #"&amp;$J173&amp;";
    L "&amp;""""&amp;"dbCONST"&amp;""""&amp;".SEL."&amp;$K173&amp;"."&amp;$L173&amp;";
    ==I;
    ); 
    L "&amp;""""&amp;"dbCONST"&amp;""""&amp;".BLK."&amp;$F173&amp;".CMD."&amp;N173&amp;";
    T #"&amp;$E173&amp;"_CMD;"</f>
        <v>A(;
    L #;
    L "dbCONST".SEL.FLZ.FL2;
    ==I;
    ); 
    L "dbCONST".BLK.ZSC2.CMD.IN;
    T #ZSC_BFS2_CMD;</v>
      </c>
      <c r="N173" s="43" t="s">
        <v>361</v>
      </c>
      <c r="O173" s="316" t="str">
        <f>"A(;
    L #"&amp;$J173&amp;";
    L "&amp;""""&amp;"dbCONST"&amp;""""&amp;".SEL."&amp;$K173&amp;"."&amp;$L173&amp;";
    &lt;&gt;I;
    ); 
    L "&amp;""""&amp;"dbCONST"&amp;""""&amp;".BLK."&amp;$F173&amp;".CMD."&amp;P173&amp;";
    T #"&amp;$E173&amp;"_CMD;"</f>
        <v>A(;
    L #;
    L "dbCONST".SEL.FLZ.FL2;
    &lt;&gt;I;
    ); 
    L "dbCONST".BLK.ZSC2.CMD.OUT;
    T #ZSC_BFS2_CMD;</v>
      </c>
      <c r="P173" s="43" t="s">
        <v>362</v>
      </c>
      <c r="Q173" s="43" t="str">
        <f>VLOOKUP(B173&amp;"_"&amp;C173,tblClass_State!J:J,1,FALSE)</f>
        <v>EMX2_FILTER</v>
      </c>
      <c r="R173" s="43" t="str">
        <f>VLOOKUP(B173&amp;"_"&amp;D173,tblClass_Child!K:K,1,FALSE)</f>
        <v>EMX2_ZSCn117</v>
      </c>
      <c r="S173" s="43" t="str">
        <f t="shared" si="12"/>
        <v>EMX2_FILTER_ZSCn117</v>
      </c>
      <c r="T173" s="43" t="str">
        <f>IF(ISERROR(VLOOKUP(S173,qryClassChildStatesCheck!A:A,1,FALSE)),"##ERR##","")</f>
        <v/>
      </c>
    </row>
    <row r="174" spans="1:20" ht="30">
      <c r="A174" s="43" t="s">
        <v>20</v>
      </c>
      <c r="B174" s="43" t="s">
        <v>103</v>
      </c>
      <c r="C174" s="43" t="s">
        <v>453</v>
      </c>
      <c r="D174" s="59" t="s">
        <v>1103</v>
      </c>
      <c r="E174" s="43" t="str">
        <f>VLOOKUP(D174,tblInstance!X:Z,3,FALSE)</f>
        <v>POS_VESSEL</v>
      </c>
      <c r="F174" s="43" t="str">
        <f>VLOOKUP(D174,tblInstance!X:Y,2,FALSE)</f>
        <v>POS2</v>
      </c>
      <c r="G174" s="315" t="s">
        <v>2397</v>
      </c>
      <c r="H174" s="43" t="str">
        <f t="shared" si="11"/>
        <v>EMX2_ISOLATE_DVn123</v>
      </c>
      <c r="M174" s="120" t="str">
        <f t="shared" ref="M174:M185" si="13">"L "&amp;""""&amp;"dbCONST"&amp;""""&amp;".BLK."&amp;$F174&amp;".CMD."&amp;N174&amp;";
    T #"&amp;$E174&amp;"_CMD;"</f>
        <v>L "dbCONST".BLK.POS2.CMD.CLOSE;
    T #POS_VESSEL_CMD;</v>
      </c>
      <c r="N174" s="43" t="s">
        <v>2429</v>
      </c>
      <c r="Q174" s="43" t="str">
        <f>VLOOKUP(B174&amp;"_"&amp;C174,tblClass_State!J:J,1,FALSE)</f>
        <v>EMX2_ISOLATE</v>
      </c>
      <c r="R174" s="43" t="str">
        <f>VLOOKUP(B174&amp;"_"&amp;D174,tblClass_Child!K:K,1,FALSE)</f>
        <v>EMX2_DVn123</v>
      </c>
      <c r="S174" s="43" t="str">
        <f t="shared" si="12"/>
        <v>EMX2_ISOLATE_DVn123</v>
      </c>
      <c r="T174" s="43" t="str">
        <f>IF(ISERROR(VLOOKUP(S174,qryClassChildStatesCheck!A:A,1,FALSE)),"##ERR##","")</f>
        <v/>
      </c>
    </row>
    <row r="175" spans="1:20" ht="30">
      <c r="A175" s="43" t="s">
        <v>20</v>
      </c>
      <c r="B175" s="43" t="s">
        <v>103</v>
      </c>
      <c r="C175" s="43" t="s">
        <v>453</v>
      </c>
      <c r="D175" s="59" t="s">
        <v>1104</v>
      </c>
      <c r="E175" s="43" t="str">
        <f>VLOOKUP(D175,tblInstance!X:Z,3,FALSE)</f>
        <v>POS_SMFL</v>
      </c>
      <c r="F175" s="43" t="str">
        <f>VLOOKUP(D175,tblInstance!X:Y,2,FALSE)</f>
        <v>POS2</v>
      </c>
      <c r="G175" s="315" t="s">
        <v>2397</v>
      </c>
      <c r="H175" s="43" t="str">
        <f t="shared" si="11"/>
        <v>EMX2_ISOLATE_DVn125</v>
      </c>
      <c r="M175" s="120" t="str">
        <f t="shared" si="13"/>
        <v>L "dbCONST".BLK.POS2.CMD.CLOSE;
    T #POS_SMFL_CMD;</v>
      </c>
      <c r="N175" s="43" t="s">
        <v>2429</v>
      </c>
      <c r="Q175" s="43" t="str">
        <f>VLOOKUP(B175&amp;"_"&amp;C175,tblClass_State!J:J,1,FALSE)</f>
        <v>EMX2_ISOLATE</v>
      </c>
      <c r="R175" s="43" t="str">
        <f>VLOOKUP(B175&amp;"_"&amp;D175,tblClass_Child!K:K,1,FALSE)</f>
        <v>EMX2_DVn125</v>
      </c>
      <c r="S175" s="43" t="str">
        <f t="shared" si="12"/>
        <v>EMX2_ISOLATE_DVn125</v>
      </c>
      <c r="T175" s="43" t="str">
        <f>IF(ISERROR(VLOOKUP(S175,qryClassChildStatesCheck!A:A,1,FALSE)),"##ERR##","")</f>
        <v/>
      </c>
    </row>
    <row r="176" spans="1:20" ht="30">
      <c r="A176" s="43" t="s">
        <v>20</v>
      </c>
      <c r="B176" s="43" t="s">
        <v>103</v>
      </c>
      <c r="C176" s="43" t="s">
        <v>453</v>
      </c>
      <c r="D176" s="59" t="s">
        <v>1105</v>
      </c>
      <c r="E176" s="43" t="str">
        <f>VLOOKUP(D176,tblInstance!X:Z,3,FALSE)</f>
        <v>POS_DRAIN</v>
      </c>
      <c r="F176" s="43" t="str">
        <f>VLOOKUP(D176,tblInstance!X:Y,2,FALSE)</f>
        <v>POS2</v>
      </c>
      <c r="G176" s="315" t="s">
        <v>2397</v>
      </c>
      <c r="H176" s="43" t="str">
        <f t="shared" si="11"/>
        <v>EMX2_ISOLATE_DVn127</v>
      </c>
      <c r="M176" s="120" t="str">
        <f t="shared" si="13"/>
        <v>L "dbCONST".BLK.POS2.CMD.CLOSE;
    T #POS_DRAIN_CMD;</v>
      </c>
      <c r="N176" s="43" t="s">
        <v>2429</v>
      </c>
      <c r="Q176" s="43" t="str">
        <f>VLOOKUP(B176&amp;"_"&amp;C176,tblClass_State!J:J,1,FALSE)</f>
        <v>EMX2_ISOLATE</v>
      </c>
      <c r="R176" s="43" t="str">
        <f>VLOOKUP(B176&amp;"_"&amp;D176,tblClass_Child!K:K,1,FALSE)</f>
        <v>EMX2_DVn127</v>
      </c>
      <c r="S176" s="43" t="str">
        <f t="shared" si="12"/>
        <v>EMX2_ISOLATE_DVn127</v>
      </c>
      <c r="T176" s="43" t="str">
        <f>IF(ISERROR(VLOOKUP(S176,qryClassChildStatesCheck!A:A,1,FALSE)),"##ERR##","")</f>
        <v/>
      </c>
    </row>
    <row r="177" spans="1:20" ht="30">
      <c r="A177" s="43" t="s">
        <v>20</v>
      </c>
      <c r="B177" s="43" t="s">
        <v>103</v>
      </c>
      <c r="C177" s="43" t="s">
        <v>453</v>
      </c>
      <c r="D177" s="59" t="s">
        <v>1106</v>
      </c>
      <c r="E177" s="43" t="str">
        <f>VLOOKUP(D177,tblInstance!X:Z,3,FALSE)</f>
        <v>POS_FILL</v>
      </c>
      <c r="F177" s="43" t="str">
        <f>VLOOKUP(D177,tblInstance!X:Y,2,FALSE)</f>
        <v>POS2</v>
      </c>
      <c r="G177" s="315" t="s">
        <v>2397</v>
      </c>
      <c r="H177" s="43" t="str">
        <f t="shared" si="11"/>
        <v>EMX2_ISOLATE_DVn129</v>
      </c>
      <c r="M177" s="120" t="str">
        <f t="shared" si="13"/>
        <v>L "dbCONST".BLK.POS2.CMD.CLOSE;
    T #POS_FILL_CMD;</v>
      </c>
      <c r="N177" s="43" t="s">
        <v>2429</v>
      </c>
      <c r="Q177" s="43" t="str">
        <f>VLOOKUP(B177&amp;"_"&amp;C177,tblClass_State!J:J,1,FALSE)</f>
        <v>EMX2_ISOLATE</v>
      </c>
      <c r="R177" s="43" t="str">
        <f>VLOOKUP(B177&amp;"_"&amp;D177,tblClass_Child!K:K,1,FALSE)</f>
        <v>EMX2_DVn129</v>
      </c>
      <c r="S177" s="43" t="str">
        <f t="shared" si="12"/>
        <v>EMX2_ISOLATE_DVn129</v>
      </c>
      <c r="T177" s="43" t="str">
        <f>IF(ISERROR(VLOOKUP(S177,qryClassChildStatesCheck!A:A,1,FALSE)),"##ERR##","")</f>
        <v/>
      </c>
    </row>
    <row r="178" spans="1:20" ht="30">
      <c r="A178" s="43" t="s">
        <v>20</v>
      </c>
      <c r="B178" s="43" t="s">
        <v>103</v>
      </c>
      <c r="C178" s="43" t="s">
        <v>453</v>
      </c>
      <c r="D178" s="59" t="s">
        <v>1112</v>
      </c>
      <c r="E178" s="43" t="str">
        <f>VLOOKUP(D178,tblInstance!X:Z,3,FALSE)</f>
        <v>ZSC_SMFL1</v>
      </c>
      <c r="F178" s="43" t="str">
        <f>VLOOKUP(D178,tblInstance!X:Y,2,FALSE)</f>
        <v>ZSC2</v>
      </c>
      <c r="G178" s="315" t="s">
        <v>2397</v>
      </c>
      <c r="H178" s="43" t="str">
        <f t="shared" si="11"/>
        <v>EMX2_ISOLATE_ZSCn111</v>
      </c>
      <c r="M178" s="120" t="str">
        <f t="shared" si="13"/>
        <v>L "dbCONST".BLK.ZSC2.CMD.OUT;
    T #ZSC_SMFL1_CMD;</v>
      </c>
      <c r="N178" s="43" t="s">
        <v>362</v>
      </c>
      <c r="Q178" s="43" t="str">
        <f>VLOOKUP(B178&amp;"_"&amp;C178,tblClass_State!J:J,1,FALSE)</f>
        <v>EMX2_ISOLATE</v>
      </c>
      <c r="R178" s="43" t="str">
        <f>VLOOKUP(B178&amp;"_"&amp;D178,tblClass_Child!K:K,1,FALSE)</f>
        <v>EMX2_ZSCn111</v>
      </c>
      <c r="S178" s="43" t="str">
        <f t="shared" si="12"/>
        <v>EMX2_ISOLATE_ZSCn111</v>
      </c>
      <c r="T178" s="43" t="str">
        <f>IF(ISERROR(VLOOKUP(S178,qryClassChildStatesCheck!A:A,1,FALSE)),"##ERR##","")</f>
        <v/>
      </c>
    </row>
    <row r="179" spans="1:20" ht="30">
      <c r="A179" s="43" t="s">
        <v>20</v>
      </c>
      <c r="B179" s="43" t="s">
        <v>103</v>
      </c>
      <c r="C179" s="43" t="s">
        <v>453</v>
      </c>
      <c r="D179" s="59" t="s">
        <v>1097</v>
      </c>
      <c r="E179" s="43" t="str">
        <f>VLOOKUP(D179,tblInstance!X:Z,3,FALSE)</f>
        <v>ZSC_FILTER</v>
      </c>
      <c r="F179" s="43" t="str">
        <f>VLOOKUP(D179,tblInstance!X:Y,2,FALSE)</f>
        <v>ZSC2</v>
      </c>
      <c r="G179" s="315" t="s">
        <v>2397</v>
      </c>
      <c r="H179" s="43" t="str">
        <f t="shared" si="11"/>
        <v>EMX2_ISOLATE_ZSCn113</v>
      </c>
      <c r="M179" s="120" t="str">
        <f t="shared" si="13"/>
        <v>L "dbCONST".BLK.ZSC2.CMD.OUT;
    T #ZSC_FILTER_CMD;</v>
      </c>
      <c r="N179" s="43" t="s">
        <v>362</v>
      </c>
      <c r="Q179" s="43" t="str">
        <f>VLOOKUP(B179&amp;"_"&amp;C179,tblClass_State!J:J,1,FALSE)</f>
        <v>EMX2_ISOLATE</v>
      </c>
      <c r="R179" s="43" t="str">
        <f>VLOOKUP(B179&amp;"_"&amp;D179,tblClass_Child!K:K,1,FALSE)</f>
        <v>EMX2_ZSCn113</v>
      </c>
      <c r="S179" s="43" t="str">
        <f t="shared" si="12"/>
        <v>EMX2_ISOLATE_ZSCn113</v>
      </c>
      <c r="T179" s="43" t="str">
        <f>IF(ISERROR(VLOOKUP(S179,qryClassChildStatesCheck!A:A,1,FALSE)),"##ERR##","")</f>
        <v/>
      </c>
    </row>
    <row r="180" spans="1:20" ht="30">
      <c r="A180" s="43" t="s">
        <v>20</v>
      </c>
      <c r="B180" s="43" t="s">
        <v>103</v>
      </c>
      <c r="C180" s="43" t="s">
        <v>453</v>
      </c>
      <c r="D180" s="59" t="s">
        <v>1098</v>
      </c>
      <c r="E180" s="43" t="str">
        <f>VLOOKUP(D180,tblInstance!X:Z,3,FALSE)</f>
        <v>ZSC_CIPSIP</v>
      </c>
      <c r="F180" s="43" t="str">
        <f>VLOOKUP(D180,tblInstance!X:Y,2,FALSE)</f>
        <v>ZSC2</v>
      </c>
      <c r="G180" s="315" t="s">
        <v>2397</v>
      </c>
      <c r="H180" s="43" t="str">
        <f t="shared" si="11"/>
        <v>EMX2_ISOLATE_ZSCn115</v>
      </c>
      <c r="M180" s="120" t="str">
        <f t="shared" si="13"/>
        <v>L "dbCONST".BLK.ZSC2.CMD.OUT;
    T #ZSC_CIPSIP_CMD;</v>
      </c>
      <c r="N180" s="43" t="s">
        <v>362</v>
      </c>
      <c r="Q180" s="43" t="str">
        <f>VLOOKUP(B180&amp;"_"&amp;C180,tblClass_State!J:J,1,FALSE)</f>
        <v>EMX2_ISOLATE</v>
      </c>
      <c r="R180" s="43" t="str">
        <f>VLOOKUP(B180&amp;"_"&amp;D180,tblClass_Child!K:K,1,FALSE)</f>
        <v>EMX2_ZSCn115</v>
      </c>
      <c r="S180" s="43" t="str">
        <f t="shared" si="12"/>
        <v>EMX2_ISOLATE_ZSCn115</v>
      </c>
      <c r="T180" s="43" t="str">
        <f>IF(ISERROR(VLOOKUP(S180,qryClassChildStatesCheck!A:A,1,FALSE)),"##ERR##","")</f>
        <v/>
      </c>
    </row>
    <row r="181" spans="1:20" ht="30">
      <c r="A181" s="43" t="s">
        <v>20</v>
      </c>
      <c r="B181" s="43" t="s">
        <v>103</v>
      </c>
      <c r="C181" s="43" t="s">
        <v>453</v>
      </c>
      <c r="D181" s="59" t="s">
        <v>1113</v>
      </c>
      <c r="E181" s="43" t="str">
        <f>VLOOKUP(D181,tblInstance!X:Z,3,FALSE)</f>
        <v>ZSC_BFS2</v>
      </c>
      <c r="F181" s="43" t="str">
        <f>VLOOKUP(D181,tblInstance!X:Y,2,FALSE)</f>
        <v>ZSC2</v>
      </c>
      <c r="G181" s="315" t="s">
        <v>2397</v>
      </c>
      <c r="H181" s="43" t="str">
        <f t="shared" si="11"/>
        <v>EMX2_ISOLATE_ZSCn117</v>
      </c>
      <c r="M181" s="120" t="str">
        <f t="shared" si="13"/>
        <v>L "dbCONST".BLK.ZSC2.CMD.OUT;
    T #ZSC_BFS2_CMD;</v>
      </c>
      <c r="N181" s="43" t="s">
        <v>362</v>
      </c>
      <c r="Q181" s="43" t="str">
        <f>VLOOKUP(B181&amp;"_"&amp;C181,tblClass_State!J:J,1,FALSE)</f>
        <v>EMX2_ISOLATE</v>
      </c>
      <c r="R181" s="43" t="str">
        <f>VLOOKUP(B181&amp;"_"&amp;D181,tblClass_Child!K:K,1,FALSE)</f>
        <v>EMX2_ZSCn117</v>
      </c>
      <c r="S181" s="43" t="str">
        <f t="shared" si="12"/>
        <v>EMX2_ISOLATE_ZSCn117</v>
      </c>
      <c r="T181" s="43" t="str">
        <f>IF(ISERROR(VLOOKUP(S181,qryClassChildStatesCheck!A:A,1,FALSE)),"##ERR##","")</f>
        <v/>
      </c>
    </row>
    <row r="182" spans="1:20" ht="30">
      <c r="A182" s="43" t="s">
        <v>20</v>
      </c>
      <c r="B182" s="43" t="s">
        <v>103</v>
      </c>
      <c r="C182" s="43" t="s">
        <v>452</v>
      </c>
      <c r="D182" s="59" t="s">
        <v>1103</v>
      </c>
      <c r="E182" s="43" t="str">
        <f>VLOOKUP(D182,tblInstance!X:Z,3,FALSE)</f>
        <v>POS_VESSEL</v>
      </c>
      <c r="F182" s="43" t="str">
        <f>VLOOKUP(D182,tblInstance!X:Y,2,FALSE)</f>
        <v>POS2</v>
      </c>
      <c r="G182" s="315" t="s">
        <v>2397</v>
      </c>
      <c r="H182" s="43" t="str">
        <f t="shared" si="11"/>
        <v>EMX2_SETUP_DVn123</v>
      </c>
      <c r="M182" s="120" t="str">
        <f t="shared" si="13"/>
        <v>L "dbCONST".BLK.POS2.CMD.CLOSE;
    T #POS_VESSEL_CMD;</v>
      </c>
      <c r="N182" s="43" t="s">
        <v>2429</v>
      </c>
      <c r="Q182" s="43" t="str">
        <f>VLOOKUP(B182&amp;"_"&amp;C182,tblClass_State!J:J,1,FALSE)</f>
        <v>EMX2_SETUP</v>
      </c>
      <c r="R182" s="43" t="str">
        <f>VLOOKUP(B182&amp;"_"&amp;D182,tblClass_Child!K:K,1,FALSE)</f>
        <v>EMX2_DVn123</v>
      </c>
      <c r="S182" s="43" t="str">
        <f t="shared" si="12"/>
        <v>EMX2_SETUP_DVn123</v>
      </c>
      <c r="T182" s="43" t="str">
        <f>IF(ISERROR(VLOOKUP(S182,qryClassChildStatesCheck!A:A,1,FALSE)),"##ERR##","")</f>
        <v/>
      </c>
    </row>
    <row r="183" spans="1:20" ht="30">
      <c r="A183" s="43" t="s">
        <v>20</v>
      </c>
      <c r="B183" s="43" t="s">
        <v>103</v>
      </c>
      <c r="C183" s="43" t="s">
        <v>452</v>
      </c>
      <c r="D183" s="59" t="s">
        <v>1104</v>
      </c>
      <c r="E183" s="43" t="str">
        <f>VLOOKUP(D183,tblInstance!X:Z,3,FALSE)</f>
        <v>POS_SMFL</v>
      </c>
      <c r="F183" s="43" t="str">
        <f>VLOOKUP(D183,tblInstance!X:Y,2,FALSE)</f>
        <v>POS2</v>
      </c>
      <c r="G183" s="315" t="s">
        <v>2397</v>
      </c>
      <c r="H183" s="43" t="str">
        <f t="shared" si="11"/>
        <v>EMX2_SETUP_DVn125</v>
      </c>
      <c r="M183" s="120" t="str">
        <f t="shared" si="13"/>
        <v>L "dbCONST".BLK.POS2.CMD.CLOSE;
    T #POS_SMFL_CMD;</v>
      </c>
      <c r="N183" s="43" t="s">
        <v>2429</v>
      </c>
      <c r="Q183" s="43" t="str">
        <f>VLOOKUP(B183&amp;"_"&amp;C183,tblClass_State!J:J,1,FALSE)</f>
        <v>EMX2_SETUP</v>
      </c>
      <c r="R183" s="43" t="str">
        <f>VLOOKUP(B183&amp;"_"&amp;D183,tblClass_Child!K:K,1,FALSE)</f>
        <v>EMX2_DVn125</v>
      </c>
      <c r="S183" s="43" t="str">
        <f t="shared" si="12"/>
        <v>EMX2_SETUP_DVn125</v>
      </c>
      <c r="T183" s="43" t="str">
        <f>IF(ISERROR(VLOOKUP(S183,qryClassChildStatesCheck!A:A,1,FALSE)),"##ERR##","")</f>
        <v/>
      </c>
    </row>
    <row r="184" spans="1:20" ht="30">
      <c r="A184" s="43" t="s">
        <v>20</v>
      </c>
      <c r="B184" s="43" t="s">
        <v>103</v>
      </c>
      <c r="C184" s="43" t="s">
        <v>452</v>
      </c>
      <c r="D184" s="59" t="s">
        <v>1105</v>
      </c>
      <c r="E184" s="43" t="str">
        <f>VLOOKUP(D184,tblInstance!X:Z,3,FALSE)</f>
        <v>POS_DRAIN</v>
      </c>
      <c r="F184" s="43" t="str">
        <f>VLOOKUP(D184,tblInstance!X:Y,2,FALSE)</f>
        <v>POS2</v>
      </c>
      <c r="G184" s="315" t="s">
        <v>2397</v>
      </c>
      <c r="H184" s="43" t="str">
        <f t="shared" si="11"/>
        <v>EMX2_SETUP_DVn127</v>
      </c>
      <c r="M184" s="120" t="str">
        <f t="shared" si="13"/>
        <v>L "dbCONST".BLK.POS2.CMD.IN;
    T #POS_DRAIN_CMD;</v>
      </c>
      <c r="N184" s="43" t="s">
        <v>361</v>
      </c>
      <c r="Q184" s="43" t="str">
        <f>VLOOKUP(B184&amp;"_"&amp;C184,tblClass_State!J:J,1,FALSE)</f>
        <v>EMX2_SETUP</v>
      </c>
      <c r="R184" s="43" t="str">
        <f>VLOOKUP(B184&amp;"_"&amp;D184,tblClass_Child!K:K,1,FALSE)</f>
        <v>EMX2_DVn127</v>
      </c>
      <c r="S184" s="43" t="str">
        <f t="shared" si="12"/>
        <v>EMX2_SETUP_DVn127</v>
      </c>
      <c r="T184" s="43" t="str">
        <f>IF(ISERROR(VLOOKUP(S184,qryClassChildStatesCheck!A:A,1,FALSE)),"##ERR##","")</f>
        <v/>
      </c>
    </row>
    <row r="185" spans="1:20" ht="30">
      <c r="A185" s="43" t="s">
        <v>20</v>
      </c>
      <c r="B185" s="43" t="s">
        <v>103</v>
      </c>
      <c r="C185" s="43" t="s">
        <v>452</v>
      </c>
      <c r="D185" s="59" t="s">
        <v>1106</v>
      </c>
      <c r="E185" s="43" t="str">
        <f>VLOOKUP(D185,tblInstance!X:Z,3,FALSE)</f>
        <v>POS_FILL</v>
      </c>
      <c r="F185" s="43" t="str">
        <f>VLOOKUP(D185,tblInstance!X:Y,2,FALSE)</f>
        <v>POS2</v>
      </c>
      <c r="G185" s="315" t="s">
        <v>2397</v>
      </c>
      <c r="H185" s="43" t="str">
        <f t="shared" si="11"/>
        <v>EMX2_SETUP_DVn129</v>
      </c>
      <c r="M185" s="120" t="str">
        <f t="shared" si="13"/>
        <v>L "dbCONST".BLK.POS2.CMD.CLOSE;
    T #POS_FILL_CMD;</v>
      </c>
      <c r="N185" s="43" t="s">
        <v>2429</v>
      </c>
      <c r="Q185" s="43" t="str">
        <f>VLOOKUP(B185&amp;"_"&amp;C185,tblClass_State!J:J,1,FALSE)</f>
        <v>EMX2_SETUP</v>
      </c>
      <c r="R185" s="43" t="str">
        <f>VLOOKUP(B185&amp;"_"&amp;D185,tblClass_Child!K:K,1,FALSE)</f>
        <v>EMX2_DVn129</v>
      </c>
      <c r="S185" s="43" t="str">
        <f t="shared" si="12"/>
        <v>EMX2_SETUP_DVn129</v>
      </c>
      <c r="T185" s="43" t="str">
        <f>IF(ISERROR(VLOOKUP(S185,qryClassChildStatesCheck!A:A,1,FALSE)),"##ERR##","")</f>
        <v/>
      </c>
    </row>
    <row r="186" spans="1:20" ht="105">
      <c r="A186" s="43" t="s">
        <v>20</v>
      </c>
      <c r="B186" s="43" t="s">
        <v>103</v>
      </c>
      <c r="C186" s="43" t="s">
        <v>452</v>
      </c>
      <c r="D186" s="59" t="s">
        <v>1112</v>
      </c>
      <c r="E186" s="43" t="str">
        <f>VLOOKUP(D186,tblInstance!X:Z,3,FALSE)</f>
        <v>ZSC_SMFL1</v>
      </c>
      <c r="F186" s="43" t="str">
        <f>VLOOKUP(D186,tblInstance!X:Y,2,FALSE)</f>
        <v>ZSC2</v>
      </c>
      <c r="G186" s="315" t="s">
        <v>2397</v>
      </c>
      <c r="H186" s="43" t="str">
        <f t="shared" si="11"/>
        <v>EMX2_SETUP_ZSCn111</v>
      </c>
      <c r="I186" s="43" t="s">
        <v>1615</v>
      </c>
      <c r="K186" s="43" t="s">
        <v>84</v>
      </c>
      <c r="L186" s="43" t="s">
        <v>3</v>
      </c>
      <c r="M186" s="316" t="str">
        <f>"A(;
    L #"&amp;$J186&amp;";
    L "&amp;""""&amp;"dbCONST"&amp;""""&amp;".SEL."&amp;$K186&amp;"."&amp;$L186&amp;";
    ==I;
    ); 
    L "&amp;""""&amp;"dbCONST"&amp;""""&amp;".BLK."&amp;$F186&amp;".CMD."&amp;N186&amp;";
    T #"&amp;$E186&amp;"_CMD;"</f>
        <v>A(;
    L #;
    L "dbCONST".SEL.MX.M1;
    ==I;
    ); 
    L "dbCONST".BLK.ZSC2.CMD.IN;
    T #ZSC_SMFL1_CMD;</v>
      </c>
      <c r="N186" s="43" t="s">
        <v>361</v>
      </c>
      <c r="O186" s="316" t="str">
        <f>"A(;
    L #"&amp;$J186&amp;";
    L "&amp;""""&amp;"dbCONST"&amp;""""&amp;".SEL."&amp;$K186&amp;"."&amp;$L186&amp;";
    &lt;&gt;I;
    ); 
    L "&amp;""""&amp;"dbCONST"&amp;""""&amp;".BLK."&amp;$F186&amp;".CMD."&amp;P186&amp;";
    T #"&amp;$E186&amp;"_CMD;"</f>
        <v>A(;
    L #;
    L "dbCONST".SEL.MX.M1;
    &lt;&gt;I;
    ); 
    L "dbCONST".BLK.ZSC2.CMD.;
    T #ZSC_SMFL1_CMD;</v>
      </c>
      <c r="Q186" s="43" t="str">
        <f>VLOOKUP(B186&amp;"_"&amp;C186,tblClass_State!J:J,1,FALSE)</f>
        <v>EMX2_SETUP</v>
      </c>
      <c r="R186" s="43" t="str">
        <f>VLOOKUP(B186&amp;"_"&amp;D186,tblClass_Child!K:K,1,FALSE)</f>
        <v>EMX2_ZSCn111</v>
      </c>
      <c r="S186" s="43" t="str">
        <f t="shared" si="12"/>
        <v>EMX2_SETUP_ZSCn111</v>
      </c>
      <c r="T186" s="43" t="str">
        <f>IF(ISERROR(VLOOKUP(S186,qryClassChildStatesCheck!A:A,1,FALSE)),"##ERR##","")</f>
        <v/>
      </c>
    </row>
    <row r="187" spans="1:20" ht="105">
      <c r="A187" s="43" t="s">
        <v>20</v>
      </c>
      <c r="B187" s="43" t="s">
        <v>103</v>
      </c>
      <c r="C187" s="43" t="s">
        <v>452</v>
      </c>
      <c r="D187" s="59" t="s">
        <v>1097</v>
      </c>
      <c r="E187" s="43" t="str">
        <f>VLOOKUP(D187,tblInstance!X:Z,3,FALSE)</f>
        <v>ZSC_FILTER</v>
      </c>
      <c r="F187" s="43" t="str">
        <f>VLOOKUP(D187,tblInstance!X:Y,2,FALSE)</f>
        <v>ZSC2</v>
      </c>
      <c r="G187" s="315" t="s">
        <v>2397</v>
      </c>
      <c r="H187" s="43" t="str">
        <f t="shared" si="11"/>
        <v>EMX2_SETUP_ZSCn113</v>
      </c>
      <c r="I187" s="43" t="s">
        <v>1616</v>
      </c>
      <c r="K187" s="43" t="s">
        <v>84</v>
      </c>
      <c r="L187" s="43" t="s">
        <v>9</v>
      </c>
      <c r="M187" s="316" t="str">
        <f>"A(;
    L #"&amp;$J187&amp;";
    L "&amp;""""&amp;"dbCONST"&amp;""""&amp;".SEL."&amp;$K187&amp;"."&amp;$L187&amp;";
    ==I;
    ); 
    L "&amp;""""&amp;"dbCONST"&amp;""""&amp;".BLK."&amp;$F187&amp;".CMD."&amp;N187&amp;";
    T #"&amp;$E187&amp;"_CMD;"</f>
        <v>A(;
    L #;
    L "dbCONST".SEL.MX.M2;
    ==I;
    ); 
    L "dbCONST".BLK.ZSC2.CMD.IN;
    T #ZSC_FILTER_CMD;</v>
      </c>
      <c r="N187" s="43" t="s">
        <v>361</v>
      </c>
      <c r="O187" s="316" t="str">
        <f>"A(;
    L #"&amp;$J187&amp;";
    L "&amp;""""&amp;"dbCONST"&amp;""""&amp;".SEL."&amp;$K187&amp;"."&amp;$L187&amp;";
    &lt;&gt;I;
    ); 
    L "&amp;""""&amp;"dbCONST"&amp;""""&amp;".BLK."&amp;$F187&amp;".CMD."&amp;P187&amp;";
    T #"&amp;$E187&amp;"_CMD;"</f>
        <v>A(;
    L #;
    L "dbCONST".SEL.MX.M2;
    &lt;&gt;I;
    ); 
    L "dbCONST".BLK.ZSC2.CMD.;
    T #ZSC_FILTER_CMD;</v>
      </c>
      <c r="Q187" s="43" t="str">
        <f>VLOOKUP(B187&amp;"_"&amp;C187,tblClass_State!J:J,1,FALSE)</f>
        <v>EMX2_SETUP</v>
      </c>
      <c r="R187" s="43" t="str">
        <f>VLOOKUP(B187&amp;"_"&amp;D187,tblClass_Child!K:K,1,FALSE)</f>
        <v>EMX2_ZSCn113</v>
      </c>
      <c r="S187" s="43" t="str">
        <f t="shared" si="12"/>
        <v>EMX2_SETUP_ZSCn113</v>
      </c>
      <c r="T187" s="43" t="str">
        <f>IF(ISERROR(VLOOKUP(S187,qryClassChildStatesCheck!A:A,1,FALSE)),"##ERR##","")</f>
        <v/>
      </c>
    </row>
    <row r="188" spans="1:20" ht="105">
      <c r="A188" s="43" t="s">
        <v>20</v>
      </c>
      <c r="B188" s="43" t="s">
        <v>103</v>
      </c>
      <c r="C188" s="43" t="s">
        <v>452</v>
      </c>
      <c r="D188" s="59" t="s">
        <v>1098</v>
      </c>
      <c r="E188" s="43" t="str">
        <f>VLOOKUP(D188,tblInstance!X:Z,3,FALSE)</f>
        <v>ZSC_CIPSIP</v>
      </c>
      <c r="F188" s="43" t="str">
        <f>VLOOKUP(D188,tblInstance!X:Y,2,FALSE)</f>
        <v>ZSC2</v>
      </c>
      <c r="G188" s="315" t="s">
        <v>2397</v>
      </c>
      <c r="H188" s="43" t="str">
        <f t="shared" si="11"/>
        <v>EMX2_SETUP_ZSCn115</v>
      </c>
      <c r="I188" s="43" t="s">
        <v>2561</v>
      </c>
      <c r="K188" s="43" t="s">
        <v>2556</v>
      </c>
      <c r="L188" s="43" t="s">
        <v>2562</v>
      </c>
      <c r="M188" s="316" t="str">
        <f>"A(;
    L #"&amp;$J188&amp;";
    L "&amp;""""&amp;"dbCONST"&amp;""""&amp;".SEL."&amp;$K188&amp;"."&amp;$L188&amp;";
    ==I;
    ); 
    L "&amp;""""&amp;"dbCONST"&amp;""""&amp;".BLK."&amp;$F188&amp;".CMD."&amp;N188&amp;";
    T #"&amp;$E188&amp;"_CMD;"</f>
        <v>A(;
    L #;
    L "dbCONST".SEL.FLZ.FL1;
    ==I;
    ); 
    L "dbCONST".BLK.ZSC2.CMD.IN;
    T #ZSC_CIPSIP_CMD;</v>
      </c>
      <c r="N188" s="43" t="s">
        <v>361</v>
      </c>
      <c r="O188" s="316" t="str">
        <f>"A(;
    L #"&amp;$J188&amp;";
    L "&amp;""""&amp;"dbCONST"&amp;""""&amp;".SEL."&amp;$K188&amp;"."&amp;$L188&amp;";
    &lt;&gt;I;
    ); 
    L "&amp;""""&amp;"dbCONST"&amp;""""&amp;".BLK."&amp;$F188&amp;".CMD."&amp;P188&amp;";
    T #"&amp;$E188&amp;"_CMD;"</f>
        <v>A(;
    L #;
    L "dbCONST".SEL.FLZ.FL1;
    &lt;&gt;I;
    ); 
    L "dbCONST".BLK.ZSC2.CMD.OUT;
    T #ZSC_CIPSIP_CMD;</v>
      </c>
      <c r="P188" s="43" t="s">
        <v>362</v>
      </c>
      <c r="Q188" s="43" t="str">
        <f>VLOOKUP(B188&amp;"_"&amp;C188,tblClass_State!J:J,1,FALSE)</f>
        <v>EMX2_SETUP</v>
      </c>
      <c r="R188" s="43" t="str">
        <f>VLOOKUP(B188&amp;"_"&amp;D188,tblClass_Child!K:K,1,FALSE)</f>
        <v>EMX2_ZSCn115</v>
      </c>
      <c r="S188" s="43" t="str">
        <f t="shared" si="12"/>
        <v>EMX2_SETUP_ZSCn115</v>
      </c>
      <c r="T188" s="43" t="str">
        <f>IF(ISERROR(VLOOKUP(S188,qryClassChildStatesCheck!A:A,1,FALSE)),"##ERR##","")</f>
        <v/>
      </c>
    </row>
    <row r="189" spans="1:20" ht="105">
      <c r="A189" s="43" t="s">
        <v>20</v>
      </c>
      <c r="B189" s="43" t="s">
        <v>103</v>
      </c>
      <c r="C189" s="43" t="s">
        <v>452</v>
      </c>
      <c r="D189" s="59" t="s">
        <v>1113</v>
      </c>
      <c r="E189" s="43" t="str">
        <f>VLOOKUP(D189,tblInstance!X:Z,3,FALSE)</f>
        <v>ZSC_BFS2</v>
      </c>
      <c r="F189" s="43" t="str">
        <f>VLOOKUP(D189,tblInstance!X:Y,2,FALSE)</f>
        <v>ZSC2</v>
      </c>
      <c r="G189" s="315" t="s">
        <v>2397</v>
      </c>
      <c r="H189" s="43" t="str">
        <f t="shared" si="11"/>
        <v>EMX2_SETUP_ZSCn117</v>
      </c>
      <c r="I189" s="43" t="s">
        <v>2563</v>
      </c>
      <c r="K189" s="43" t="s">
        <v>2556</v>
      </c>
      <c r="L189" s="43" t="s">
        <v>2564</v>
      </c>
      <c r="M189" s="316" t="str">
        <f>"A(;
    L #"&amp;$J189&amp;";
    L "&amp;""""&amp;"dbCONST"&amp;""""&amp;".SEL."&amp;$K189&amp;"."&amp;$L189&amp;";
    ==I;
    ); 
    L "&amp;""""&amp;"dbCONST"&amp;""""&amp;".BLK."&amp;$F189&amp;".CMD."&amp;N189&amp;";
    T #"&amp;$E189&amp;"_CMD;"</f>
        <v>A(;
    L #;
    L "dbCONST".SEL.FLZ.FL2;
    ==I;
    ); 
    L "dbCONST".BLK.ZSC2.CMD.IN;
    T #ZSC_BFS2_CMD;</v>
      </c>
      <c r="N189" s="43" t="s">
        <v>361</v>
      </c>
      <c r="O189" s="316" t="str">
        <f>"A(;
    L #"&amp;$J189&amp;";
    L "&amp;""""&amp;"dbCONST"&amp;""""&amp;".SEL."&amp;$K189&amp;"."&amp;$L189&amp;";
    &lt;&gt;I;
    ); 
    L "&amp;""""&amp;"dbCONST"&amp;""""&amp;".BLK."&amp;$F189&amp;".CMD."&amp;P189&amp;";
    T #"&amp;$E189&amp;"_CMD;"</f>
        <v>A(;
    L #;
    L "dbCONST".SEL.FLZ.FL2;
    &lt;&gt;I;
    ); 
    L "dbCONST".BLK.ZSC2.CMD.OUT;
    T #ZSC_BFS2_CMD;</v>
      </c>
      <c r="P189" s="43" t="s">
        <v>362</v>
      </c>
      <c r="Q189" s="43" t="str">
        <f>VLOOKUP(B189&amp;"_"&amp;C189,tblClass_State!J:J,1,FALSE)</f>
        <v>EMX2_SETUP</v>
      </c>
      <c r="R189" s="43" t="str">
        <f>VLOOKUP(B189&amp;"_"&amp;D189,tblClass_Child!K:K,1,FALSE)</f>
        <v>EMX2_ZSCn117</v>
      </c>
      <c r="S189" s="43" t="str">
        <f t="shared" si="12"/>
        <v>EMX2_SETUP_ZSCn117</v>
      </c>
      <c r="T189" s="43" t="str">
        <f>IF(ISERROR(VLOOKUP(S189,qryClassChildStatesCheck!A:A,1,FALSE)),"##ERR##","")</f>
        <v/>
      </c>
    </row>
    <row r="190" spans="1:20" ht="30">
      <c r="A190" s="43" t="s">
        <v>20</v>
      </c>
      <c r="B190" s="43" t="s">
        <v>103</v>
      </c>
      <c r="C190" s="43" t="s">
        <v>440</v>
      </c>
      <c r="D190" s="59" t="s">
        <v>1103</v>
      </c>
      <c r="E190" s="43" t="str">
        <f>VLOOKUP(D190,tblInstance!X:Z,3,FALSE)</f>
        <v>POS_VESSEL</v>
      </c>
      <c r="F190" s="43" t="str">
        <f>VLOOKUP(D190,tblInstance!X:Y,2,FALSE)</f>
        <v>POS2</v>
      </c>
      <c r="G190" s="315" t="s">
        <v>2397</v>
      </c>
      <c r="H190" s="43" t="str">
        <f t="shared" si="11"/>
        <v>EMX2_SIP_DVn123</v>
      </c>
      <c r="M190" s="120" t="str">
        <f>"L "&amp;""""&amp;"dbCONST"&amp;""""&amp;".BLK."&amp;$F190&amp;".CMD."&amp;N190&amp;";
    T #"&amp;$E190&amp;"_CMD;"</f>
        <v>L "dbCONST".BLK.POS2.CMD.OPEN;
    T #POS_VESSEL_CMD;</v>
      </c>
      <c r="N190" s="43" t="s">
        <v>2430</v>
      </c>
      <c r="Q190" s="43" t="str">
        <f>VLOOKUP(B190&amp;"_"&amp;C190,tblClass_State!J:J,1,FALSE)</f>
        <v>EMX2_SIP</v>
      </c>
      <c r="R190" s="43" t="str">
        <f>VLOOKUP(B190&amp;"_"&amp;D190,tblClass_Child!K:K,1,FALSE)</f>
        <v>EMX2_DVn123</v>
      </c>
      <c r="S190" s="43" t="str">
        <f t="shared" si="12"/>
        <v>EMX2_SIP_DVn123</v>
      </c>
      <c r="T190" s="43" t="str">
        <f>IF(ISERROR(VLOOKUP(S190,qryClassChildStatesCheck!A:A,1,FALSE)),"##ERR##","")</f>
        <v/>
      </c>
    </row>
    <row r="191" spans="1:20" ht="30">
      <c r="A191" s="43" t="s">
        <v>20</v>
      </c>
      <c r="B191" s="43" t="s">
        <v>103</v>
      </c>
      <c r="C191" s="43" t="s">
        <v>440</v>
      </c>
      <c r="D191" s="59" t="s">
        <v>1104</v>
      </c>
      <c r="E191" s="43" t="str">
        <f>VLOOKUP(D191,tblInstance!X:Z,3,FALSE)</f>
        <v>POS_SMFL</v>
      </c>
      <c r="F191" s="43" t="str">
        <f>VLOOKUP(D191,tblInstance!X:Y,2,FALSE)</f>
        <v>POS2</v>
      </c>
      <c r="G191" s="315" t="s">
        <v>2397</v>
      </c>
      <c r="H191" s="43" t="str">
        <f t="shared" si="11"/>
        <v>EMX2_SIP_DVn125</v>
      </c>
      <c r="M191" s="120" t="str">
        <f>"L "&amp;""""&amp;"dbCONST"&amp;""""&amp;".BLK."&amp;$F191&amp;".CMD."&amp;N191&amp;";
    T #"&amp;$E191&amp;"_CMD;"</f>
        <v>L "dbCONST".BLK.POS2.CMD.OPEN;
    T #POS_SMFL_CMD;</v>
      </c>
      <c r="N191" s="43" t="s">
        <v>2430</v>
      </c>
      <c r="Q191" s="43" t="str">
        <f>VLOOKUP(B191&amp;"_"&amp;C191,tblClass_State!J:J,1,FALSE)</f>
        <v>EMX2_SIP</v>
      </c>
      <c r="R191" s="43" t="str">
        <f>VLOOKUP(B191&amp;"_"&amp;D191,tblClass_Child!K:K,1,FALSE)</f>
        <v>EMX2_DVn125</v>
      </c>
      <c r="S191" s="43" t="str">
        <f t="shared" si="12"/>
        <v>EMX2_SIP_DVn125</v>
      </c>
      <c r="T191" s="43" t="str">
        <f>IF(ISERROR(VLOOKUP(S191,qryClassChildStatesCheck!A:A,1,FALSE)),"##ERR##","")</f>
        <v/>
      </c>
    </row>
    <row r="192" spans="1:20" ht="30">
      <c r="A192" s="43" t="s">
        <v>20</v>
      </c>
      <c r="B192" s="43" t="s">
        <v>103</v>
      </c>
      <c r="C192" s="43" t="s">
        <v>440</v>
      </c>
      <c r="D192" s="59" t="s">
        <v>1105</v>
      </c>
      <c r="E192" s="43" t="str">
        <f>VLOOKUP(D192,tblInstance!X:Z,3,FALSE)</f>
        <v>POS_DRAIN</v>
      </c>
      <c r="F192" s="43" t="str">
        <f>VLOOKUP(D192,tblInstance!X:Y,2,FALSE)</f>
        <v>POS2</v>
      </c>
      <c r="G192" s="315" t="s">
        <v>2397</v>
      </c>
      <c r="H192" s="43" t="str">
        <f t="shared" si="11"/>
        <v>EMX2_SIP_DVn127</v>
      </c>
      <c r="M192" s="120" t="str">
        <f>"L "&amp;""""&amp;"dbCONST"&amp;""""&amp;".BLK."&amp;$F192&amp;".CMD."&amp;N192&amp;";
    T #"&amp;$E192&amp;"_CMD;"</f>
        <v>L "dbCONST".BLK.POS2.CMD.OPEN;
    T #POS_DRAIN_CMD;</v>
      </c>
      <c r="N192" s="43" t="s">
        <v>2430</v>
      </c>
      <c r="Q192" s="43" t="str">
        <f>VLOOKUP(B192&amp;"_"&amp;C192,tblClass_State!J:J,1,FALSE)</f>
        <v>EMX2_SIP</v>
      </c>
      <c r="R192" s="43" t="str">
        <f>VLOOKUP(B192&amp;"_"&amp;D192,tblClass_Child!K:K,1,FALSE)</f>
        <v>EMX2_DVn127</v>
      </c>
      <c r="S192" s="43" t="str">
        <f t="shared" si="12"/>
        <v>EMX2_SIP_DVn127</v>
      </c>
      <c r="T192" s="43" t="str">
        <f>IF(ISERROR(VLOOKUP(S192,qryClassChildStatesCheck!A:A,1,FALSE)),"##ERR##","")</f>
        <v/>
      </c>
    </row>
    <row r="193" spans="1:20" ht="30">
      <c r="A193" s="43" t="s">
        <v>20</v>
      </c>
      <c r="B193" s="43" t="s">
        <v>103</v>
      </c>
      <c r="C193" s="43" t="s">
        <v>440</v>
      </c>
      <c r="D193" s="59" t="s">
        <v>1106</v>
      </c>
      <c r="E193" s="43" t="str">
        <f>VLOOKUP(D193,tblInstance!X:Z,3,FALSE)</f>
        <v>POS_FILL</v>
      </c>
      <c r="F193" s="43" t="str">
        <f>VLOOKUP(D193,tblInstance!X:Y,2,FALSE)</f>
        <v>POS2</v>
      </c>
      <c r="G193" s="315" t="s">
        <v>2397</v>
      </c>
      <c r="H193" s="43" t="str">
        <f t="shared" si="11"/>
        <v>EMX2_SIP_DVn129</v>
      </c>
      <c r="M193" s="120" t="str">
        <f>"L "&amp;""""&amp;"dbCONST"&amp;""""&amp;".BLK."&amp;$F193&amp;".CMD."&amp;N193&amp;";
    T #"&amp;$E193&amp;"_CMD;"</f>
        <v>L "dbCONST".BLK.POS2.CMD.OPEN;
    T #POS_FILL_CMD;</v>
      </c>
      <c r="N193" s="43" t="s">
        <v>2430</v>
      </c>
      <c r="Q193" s="43" t="str">
        <f>VLOOKUP(B193&amp;"_"&amp;C193,tblClass_State!J:J,1,FALSE)</f>
        <v>EMX2_SIP</v>
      </c>
      <c r="R193" s="43" t="str">
        <f>VLOOKUP(B193&amp;"_"&amp;D193,tblClass_Child!K:K,1,FALSE)</f>
        <v>EMX2_DVn129</v>
      </c>
      <c r="S193" s="43" t="str">
        <f t="shared" si="12"/>
        <v>EMX2_SIP_DVn129</v>
      </c>
      <c r="T193" s="43" t="str">
        <f>IF(ISERROR(VLOOKUP(S193,qryClassChildStatesCheck!A:A,1,FALSE)),"##ERR##","")</f>
        <v/>
      </c>
    </row>
    <row r="194" spans="1:20" ht="105">
      <c r="A194" s="43" t="s">
        <v>20</v>
      </c>
      <c r="B194" s="43" t="s">
        <v>103</v>
      </c>
      <c r="C194" s="43" t="s">
        <v>440</v>
      </c>
      <c r="D194" s="59" t="s">
        <v>1112</v>
      </c>
      <c r="E194" s="43" t="str">
        <f>VLOOKUP(D194,tblInstance!X:Z,3,FALSE)</f>
        <v>ZSC_SMFL1</v>
      </c>
      <c r="F194" s="43" t="str">
        <f>VLOOKUP(D194,tblInstance!X:Y,2,FALSE)</f>
        <v>ZSC2</v>
      </c>
      <c r="G194" s="315" t="s">
        <v>2397</v>
      </c>
      <c r="H194" s="43" t="str">
        <f t="shared" ref="H194:H257" si="14">B194&amp;"_"&amp;C194&amp;"_"&amp;D194</f>
        <v>EMX2_SIP_ZSCn111</v>
      </c>
      <c r="I194" s="43" t="s">
        <v>1615</v>
      </c>
      <c r="K194" s="43" t="s">
        <v>84</v>
      </c>
      <c r="L194" s="43" t="s">
        <v>3</v>
      </c>
      <c r="M194" s="316" t="str">
        <f>"A(;
    L #"&amp;$J194&amp;";
    L "&amp;""""&amp;"dbCONST"&amp;""""&amp;".SEL."&amp;$K194&amp;"."&amp;$L194&amp;";
    ==I;
    ); 
    L "&amp;""""&amp;"dbCONST"&amp;""""&amp;".BLK."&amp;$F194&amp;".CMD."&amp;N194&amp;";
    T #"&amp;$E194&amp;"_CMD;"</f>
        <v>A(;
    L #;
    L "dbCONST".SEL.MX.M1;
    ==I;
    ); 
    L "dbCONST".BLK.ZSC2.CMD.IN;
    T #ZSC_SMFL1_CMD;</v>
      </c>
      <c r="N194" s="43" t="s">
        <v>361</v>
      </c>
      <c r="O194" s="316" t="str">
        <f>"A(;
    L #"&amp;$J194&amp;";
    L "&amp;""""&amp;"dbCONST"&amp;""""&amp;".SEL."&amp;$K194&amp;"."&amp;$L194&amp;";
    &lt;&gt;I;
    ); 
    L "&amp;""""&amp;"dbCONST"&amp;""""&amp;".BLK."&amp;$F194&amp;".CMD."&amp;P194&amp;";
    T #"&amp;$E194&amp;"_CMD;"</f>
        <v>A(;
    L #;
    L "dbCONST".SEL.MX.M1;
    &lt;&gt;I;
    ); 
    L "dbCONST".BLK.ZSC2.CMD.OUT;
    T #ZSC_SMFL1_CMD;</v>
      </c>
      <c r="P194" s="43" t="s">
        <v>362</v>
      </c>
      <c r="Q194" s="43" t="str">
        <f>VLOOKUP(B194&amp;"_"&amp;C194,tblClass_State!J:J,1,FALSE)</f>
        <v>EMX2_SIP</v>
      </c>
      <c r="R194" s="43" t="str">
        <f>VLOOKUP(B194&amp;"_"&amp;D194,tblClass_Child!K:K,1,FALSE)</f>
        <v>EMX2_ZSCn111</v>
      </c>
      <c r="S194" s="43" t="str">
        <f t="shared" ref="S194:S257" si="15">B194&amp;"_"&amp;C194&amp;"_"&amp;D194</f>
        <v>EMX2_SIP_ZSCn111</v>
      </c>
      <c r="T194" s="43" t="str">
        <f>IF(ISERROR(VLOOKUP(S194,qryClassChildStatesCheck!A:A,1,FALSE)),"##ERR##","")</f>
        <v/>
      </c>
    </row>
    <row r="195" spans="1:20" ht="105">
      <c r="A195" s="43" t="s">
        <v>20</v>
      </c>
      <c r="B195" s="43" t="s">
        <v>103</v>
      </c>
      <c r="C195" s="43" t="s">
        <v>440</v>
      </c>
      <c r="D195" s="59" t="s">
        <v>1097</v>
      </c>
      <c r="E195" s="43" t="str">
        <f>VLOOKUP(D195,tblInstance!X:Z,3,FALSE)</f>
        <v>ZSC_FILTER</v>
      </c>
      <c r="F195" s="43" t="str">
        <f>VLOOKUP(D195,tblInstance!X:Y,2,FALSE)</f>
        <v>ZSC2</v>
      </c>
      <c r="G195" s="315" t="s">
        <v>2397</v>
      </c>
      <c r="H195" s="43" t="str">
        <f t="shared" si="14"/>
        <v>EMX2_SIP_ZSCn113</v>
      </c>
      <c r="I195" s="43" t="s">
        <v>1616</v>
      </c>
      <c r="K195" s="43" t="s">
        <v>84</v>
      </c>
      <c r="L195" s="43" t="s">
        <v>9</v>
      </c>
      <c r="M195" s="316" t="str">
        <f>"A(;
    L #"&amp;$J195&amp;";
    L "&amp;""""&amp;"dbCONST"&amp;""""&amp;".SEL."&amp;$K195&amp;"."&amp;$L195&amp;";
    ==I;
    ); 
    L "&amp;""""&amp;"dbCONST"&amp;""""&amp;".BLK."&amp;$F195&amp;".CMD."&amp;N195&amp;";
    T #"&amp;$E195&amp;"_CMD;"</f>
        <v>A(;
    L #;
    L "dbCONST".SEL.MX.M2;
    ==I;
    ); 
    L "dbCONST".BLK.ZSC2.CMD.IN;
    T #ZSC_FILTER_CMD;</v>
      </c>
      <c r="N195" s="43" t="s">
        <v>361</v>
      </c>
      <c r="O195" s="316" t="str">
        <f>"A(;
    L #"&amp;$J195&amp;";
    L "&amp;""""&amp;"dbCONST"&amp;""""&amp;".SEL."&amp;$K195&amp;"."&amp;$L195&amp;";
    &lt;&gt;I;
    ); 
    L "&amp;""""&amp;"dbCONST"&amp;""""&amp;".BLK."&amp;$F195&amp;".CMD."&amp;P195&amp;";
    T #"&amp;$E195&amp;"_CMD;"</f>
        <v>A(;
    L #;
    L "dbCONST".SEL.MX.M2;
    &lt;&gt;I;
    ); 
    L "dbCONST".BLK.ZSC2.CMD.OUT;
    T #ZSC_FILTER_CMD;</v>
      </c>
      <c r="P195" s="43" t="s">
        <v>362</v>
      </c>
      <c r="Q195" s="43" t="str">
        <f>VLOOKUP(B195&amp;"_"&amp;C195,tblClass_State!J:J,1,FALSE)</f>
        <v>EMX2_SIP</v>
      </c>
      <c r="R195" s="43" t="str">
        <f>VLOOKUP(B195&amp;"_"&amp;D195,tblClass_Child!K:K,1,FALSE)</f>
        <v>EMX2_ZSCn113</v>
      </c>
      <c r="S195" s="43" t="str">
        <f t="shared" si="15"/>
        <v>EMX2_SIP_ZSCn113</v>
      </c>
      <c r="T195" s="43" t="str">
        <f>IF(ISERROR(VLOOKUP(S195,qryClassChildStatesCheck!A:A,1,FALSE)),"##ERR##","")</f>
        <v/>
      </c>
    </row>
    <row r="196" spans="1:20" ht="105">
      <c r="A196" s="43" t="s">
        <v>20</v>
      </c>
      <c r="B196" s="43" t="s">
        <v>103</v>
      </c>
      <c r="C196" s="43" t="s">
        <v>440</v>
      </c>
      <c r="D196" s="59" t="s">
        <v>1098</v>
      </c>
      <c r="E196" s="43" t="str">
        <f>VLOOKUP(D196,tblInstance!X:Z,3,FALSE)</f>
        <v>ZSC_CIPSIP</v>
      </c>
      <c r="F196" s="43" t="str">
        <f>VLOOKUP(D196,tblInstance!X:Y,2,FALSE)</f>
        <v>ZSC2</v>
      </c>
      <c r="G196" s="315" t="s">
        <v>2397</v>
      </c>
      <c r="H196" s="43" t="str">
        <f t="shared" si="14"/>
        <v>EMX2_SIP_ZSCn115</v>
      </c>
      <c r="I196" s="43" t="s">
        <v>2561</v>
      </c>
      <c r="K196" s="43" t="s">
        <v>2556</v>
      </c>
      <c r="L196" s="43" t="s">
        <v>2562</v>
      </c>
      <c r="M196" s="316" t="str">
        <f>"A(;
    L #"&amp;$J196&amp;";
    L "&amp;""""&amp;"dbCONST"&amp;""""&amp;".SEL."&amp;$K196&amp;"."&amp;$L196&amp;";
    ==I;
    ); 
    L "&amp;""""&amp;"dbCONST"&amp;""""&amp;".BLK."&amp;$F196&amp;".CMD."&amp;N196&amp;";
    T #"&amp;$E196&amp;"_CMD;"</f>
        <v>A(;
    L #;
    L "dbCONST".SEL.FLZ.FL1;
    ==I;
    ); 
    L "dbCONST".BLK.ZSC2.CMD.IN;
    T #ZSC_CIPSIP_CMD;</v>
      </c>
      <c r="N196" s="43" t="s">
        <v>361</v>
      </c>
      <c r="O196" s="316" t="str">
        <f>"A(;
    L #"&amp;$J196&amp;";
    L "&amp;""""&amp;"dbCONST"&amp;""""&amp;".SEL."&amp;$K196&amp;"."&amp;$L196&amp;";
    &lt;&gt;I;
    ); 
    L "&amp;""""&amp;"dbCONST"&amp;""""&amp;".BLK."&amp;$F196&amp;".CMD."&amp;P196&amp;";
    T #"&amp;$E196&amp;"_CMD;"</f>
        <v>A(;
    L #;
    L "dbCONST".SEL.FLZ.FL1;
    &lt;&gt;I;
    ); 
    L "dbCONST".BLK.ZSC2.CMD.OUT;
    T #ZSC_CIPSIP_CMD;</v>
      </c>
      <c r="P196" s="43" t="s">
        <v>362</v>
      </c>
      <c r="Q196" s="43" t="str">
        <f>VLOOKUP(B196&amp;"_"&amp;C196,tblClass_State!J:J,1,FALSE)</f>
        <v>EMX2_SIP</v>
      </c>
      <c r="R196" s="43" t="str">
        <f>VLOOKUP(B196&amp;"_"&amp;D196,tblClass_Child!K:K,1,FALSE)</f>
        <v>EMX2_ZSCn115</v>
      </c>
      <c r="S196" s="43" t="str">
        <f t="shared" si="15"/>
        <v>EMX2_SIP_ZSCn115</v>
      </c>
      <c r="T196" s="43" t="str">
        <f>IF(ISERROR(VLOOKUP(S196,qryClassChildStatesCheck!A:A,1,FALSE)),"##ERR##","")</f>
        <v/>
      </c>
    </row>
    <row r="197" spans="1:20" ht="105">
      <c r="A197" s="43" t="s">
        <v>20</v>
      </c>
      <c r="B197" s="43" t="s">
        <v>103</v>
      </c>
      <c r="C197" s="43" t="s">
        <v>440</v>
      </c>
      <c r="D197" s="59" t="s">
        <v>1113</v>
      </c>
      <c r="E197" s="43" t="str">
        <f>VLOOKUP(D197,tblInstance!X:Z,3,FALSE)</f>
        <v>ZSC_BFS2</v>
      </c>
      <c r="F197" s="43" t="str">
        <f>VLOOKUP(D197,tblInstance!X:Y,2,FALSE)</f>
        <v>ZSC2</v>
      </c>
      <c r="G197" s="315" t="s">
        <v>2397</v>
      </c>
      <c r="H197" s="43" t="str">
        <f t="shared" si="14"/>
        <v>EMX2_SIP_ZSCn117</v>
      </c>
      <c r="I197" s="43" t="s">
        <v>2563</v>
      </c>
      <c r="K197" s="43" t="s">
        <v>2556</v>
      </c>
      <c r="L197" s="43" t="s">
        <v>2564</v>
      </c>
      <c r="M197" s="316" t="str">
        <f>"A(;
    L #"&amp;$J197&amp;";
    L "&amp;""""&amp;"dbCONST"&amp;""""&amp;".SEL."&amp;$K197&amp;"."&amp;$L197&amp;";
    ==I;
    ); 
    L "&amp;""""&amp;"dbCONST"&amp;""""&amp;".BLK."&amp;$F197&amp;".CMD."&amp;N197&amp;";
    T #"&amp;$E197&amp;"_CMD;"</f>
        <v>A(;
    L #;
    L "dbCONST".SEL.FLZ.FL2;
    ==I;
    ); 
    L "dbCONST".BLK.ZSC2.CMD.IN;
    T #ZSC_BFS2_CMD;</v>
      </c>
      <c r="N197" s="43" t="s">
        <v>361</v>
      </c>
      <c r="O197" s="316" t="str">
        <f>"A(;
    L #"&amp;$J197&amp;";
    L "&amp;""""&amp;"dbCONST"&amp;""""&amp;".SEL."&amp;$K197&amp;"."&amp;$L197&amp;";
    &lt;&gt;I;
    ); 
    L "&amp;""""&amp;"dbCONST"&amp;""""&amp;".BLK."&amp;$F197&amp;".CMD."&amp;P197&amp;";
    T #"&amp;$E197&amp;"_CMD;"</f>
        <v>A(;
    L #;
    L "dbCONST".SEL.FLZ.FL2;
    &lt;&gt;I;
    ); 
    L "dbCONST".BLK.ZSC2.CMD.OUT;
    T #ZSC_BFS2_CMD;</v>
      </c>
      <c r="P197" s="43" t="s">
        <v>362</v>
      </c>
      <c r="Q197" s="43" t="str">
        <f>VLOOKUP(B197&amp;"_"&amp;C197,tblClass_State!J:J,1,FALSE)</f>
        <v>EMX2_SIP</v>
      </c>
      <c r="R197" s="43" t="str">
        <f>VLOOKUP(B197&amp;"_"&amp;D197,tblClass_Child!K:K,1,FALSE)</f>
        <v>EMX2_ZSCn117</v>
      </c>
      <c r="S197" s="43" t="str">
        <f t="shared" si="15"/>
        <v>EMX2_SIP_ZSCn117</v>
      </c>
      <c r="T197" s="43" t="str">
        <f>IF(ISERROR(VLOOKUP(S197,qryClassChildStatesCheck!A:A,1,FALSE)),"##ERR##","")</f>
        <v/>
      </c>
    </row>
    <row r="198" spans="1:20" ht="30">
      <c r="A198" s="43" t="s">
        <v>20</v>
      </c>
      <c r="B198" s="43" t="s">
        <v>102</v>
      </c>
      <c r="C198" s="43" t="s">
        <v>441</v>
      </c>
      <c r="D198" s="43" t="s">
        <v>2213</v>
      </c>
      <c r="E198" s="43" t="str">
        <f>VLOOKUP(D198,tblInstance!X:Z,3,FALSE)</f>
        <v>POS_CIP</v>
      </c>
      <c r="F198" s="43" t="str">
        <f>VLOOKUP(D198,tblInstance!X:Y,2,FALSE)</f>
        <v>POS4</v>
      </c>
      <c r="G198" s="315" t="s">
        <v>2397</v>
      </c>
      <c r="H198" s="43" t="str">
        <f t="shared" si="14"/>
        <v>EMX4_CIP_BAVCIP</v>
      </c>
      <c r="M198" s="120" t="str">
        <f t="shared" ref="M198:M261" si="16">"L "&amp;""""&amp;"dbCONST"&amp;""""&amp;".BLK."&amp;$F198&amp;".CMD."&amp;N198&amp;";
    T #"&amp;$E198&amp;"_CMD;"</f>
        <v>L "dbCONST".BLK.POS4.CMD.OPEN;
    T #POS_CIP_CMD;</v>
      </c>
      <c r="N198" s="43" t="s">
        <v>2430</v>
      </c>
      <c r="Q198" s="43" t="str">
        <f>VLOOKUP(B198&amp;"_"&amp;C198,tblClass_State!J:J,1,FALSE)</f>
        <v>EMX4_CIP</v>
      </c>
      <c r="R198" s="43" t="str">
        <f>VLOOKUP(B198&amp;"_"&amp;D198,tblClass_Child!K:K,1,FALSE)</f>
        <v>EMX4_BAVCIP</v>
      </c>
      <c r="S198" s="43" t="str">
        <f t="shared" si="15"/>
        <v>EMX4_CIP_BAVCIP</v>
      </c>
      <c r="T198" s="43" t="str">
        <f>IF(ISERROR(VLOOKUP(S198,qryClassChildStatesCheck!A:A,1,FALSE)),"##ERR##","")</f>
        <v/>
      </c>
    </row>
    <row r="199" spans="1:20" ht="30">
      <c r="A199" s="43" t="s">
        <v>20</v>
      </c>
      <c r="B199" s="43" t="s">
        <v>102</v>
      </c>
      <c r="C199" s="43" t="s">
        <v>441</v>
      </c>
      <c r="D199" s="43" t="s">
        <v>2214</v>
      </c>
      <c r="E199" s="43" t="str">
        <f>VLOOKUP(D199,tblInstance!X:Z,3,FALSE)</f>
        <v>POS_SIP</v>
      </c>
      <c r="F199" s="43" t="str">
        <f>VLOOKUP(D199,tblInstance!X:Y,2,FALSE)</f>
        <v>POS4</v>
      </c>
      <c r="G199" s="315" t="s">
        <v>2397</v>
      </c>
      <c r="H199" s="43" t="str">
        <f t="shared" si="14"/>
        <v>EMX4_CIP_BAVSIP</v>
      </c>
      <c r="M199" s="120" t="str">
        <f t="shared" si="16"/>
        <v>L "dbCONST".BLK.POS4.CMD.CLOSE;
    T #POS_SIP_CMD;</v>
      </c>
      <c r="N199" s="43" t="s">
        <v>2429</v>
      </c>
      <c r="Q199" s="43" t="str">
        <f>VLOOKUP(B199&amp;"_"&amp;C199,tblClass_State!J:J,1,FALSE)</f>
        <v>EMX4_CIP</v>
      </c>
      <c r="R199" s="43" t="str">
        <f>VLOOKUP(B199&amp;"_"&amp;D199,tblClass_Child!K:K,1,FALSE)</f>
        <v>EMX4_BAVSIP</v>
      </c>
      <c r="S199" s="43" t="str">
        <f t="shared" si="15"/>
        <v>EMX4_CIP_BAVSIP</v>
      </c>
      <c r="T199" s="43" t="str">
        <f>IF(ISERROR(VLOOKUP(S199,qryClassChildStatesCheck!A:A,1,FALSE)),"##ERR##","")</f>
        <v/>
      </c>
    </row>
    <row r="200" spans="1:20" ht="30">
      <c r="A200" s="43" t="s">
        <v>20</v>
      </c>
      <c r="B200" s="43" t="s">
        <v>102</v>
      </c>
      <c r="C200" s="43" t="s">
        <v>441</v>
      </c>
      <c r="D200" s="43" t="s">
        <v>2215</v>
      </c>
      <c r="E200" s="43" t="str">
        <f>VLOOKUP(D200,tblInstance!X:Z,3,FALSE)</f>
        <v>TI_DRAIN</v>
      </c>
      <c r="F200" s="43" t="str">
        <f>VLOOKUP(D200,tblInstance!X:Y,2,FALSE)</f>
        <v>TI2</v>
      </c>
      <c r="G200" s="315" t="s">
        <v>2397</v>
      </c>
      <c r="H200" s="43" t="str">
        <f t="shared" si="14"/>
        <v>EMX4_CIP_TISIP</v>
      </c>
      <c r="M200" s="120" t="str">
        <f t="shared" si="16"/>
        <v>L "dbCONST".BLK.TI2.CMD.ENABLE;
    T #TI_DRAIN_CMD;</v>
      </c>
      <c r="N200" s="43" t="s">
        <v>2431</v>
      </c>
      <c r="Q200" s="43" t="str">
        <f>VLOOKUP(B200&amp;"_"&amp;C200,tblClass_State!J:J,1,FALSE)</f>
        <v>EMX4_CIP</v>
      </c>
      <c r="R200" s="43" t="str">
        <f>VLOOKUP(B200&amp;"_"&amp;D200,tblClass_Child!K:K,1,FALSE)</f>
        <v>EMX4_TISIP</v>
      </c>
      <c r="S200" s="43" t="str">
        <f t="shared" si="15"/>
        <v>EMX4_CIP_TISIP</v>
      </c>
      <c r="T200" s="43" t="str">
        <f>IF(ISERROR(VLOOKUP(S200,qryClassChildStatesCheck!A:A,1,FALSE)),"##ERR##","")</f>
        <v/>
      </c>
    </row>
    <row r="201" spans="1:20" ht="30">
      <c r="A201" s="43" t="s">
        <v>20</v>
      </c>
      <c r="B201" s="43" t="s">
        <v>102</v>
      </c>
      <c r="C201" s="43" t="s">
        <v>440</v>
      </c>
      <c r="D201" s="43" t="s">
        <v>2213</v>
      </c>
      <c r="E201" s="43" t="str">
        <f>VLOOKUP(D201,tblInstance!X:Z,3,FALSE)</f>
        <v>POS_CIP</v>
      </c>
      <c r="F201" s="43" t="str">
        <f>VLOOKUP(D201,tblInstance!X:Y,2,FALSE)</f>
        <v>POS4</v>
      </c>
      <c r="G201" s="315" t="s">
        <v>2397</v>
      </c>
      <c r="H201" s="43" t="str">
        <f t="shared" si="14"/>
        <v>EMX4_SIP_BAVCIP</v>
      </c>
      <c r="M201" s="120" t="str">
        <f t="shared" si="16"/>
        <v>L "dbCONST".BLK.POS4.CMD.CLOSE;
    T #POS_CIP_CMD;</v>
      </c>
      <c r="N201" s="43" t="s">
        <v>2429</v>
      </c>
      <c r="Q201" s="43" t="str">
        <f>VLOOKUP(B201&amp;"_"&amp;C201,tblClass_State!J:J,1,FALSE)</f>
        <v>EMX4_SIP</v>
      </c>
      <c r="R201" s="43" t="str">
        <f>VLOOKUP(B201&amp;"_"&amp;D201,tblClass_Child!K:K,1,FALSE)</f>
        <v>EMX4_BAVCIP</v>
      </c>
      <c r="S201" s="43" t="str">
        <f t="shared" si="15"/>
        <v>EMX4_SIP_BAVCIP</v>
      </c>
      <c r="T201" s="43" t="str">
        <f>IF(ISERROR(VLOOKUP(S201,qryClassChildStatesCheck!A:A,1,FALSE)),"##ERR##","")</f>
        <v/>
      </c>
    </row>
    <row r="202" spans="1:20" ht="30">
      <c r="A202" s="43" t="s">
        <v>20</v>
      </c>
      <c r="B202" s="43" t="s">
        <v>102</v>
      </c>
      <c r="C202" s="43" t="s">
        <v>440</v>
      </c>
      <c r="D202" s="43" t="s">
        <v>2214</v>
      </c>
      <c r="E202" s="43" t="str">
        <f>VLOOKUP(D202,tblInstance!X:Z,3,FALSE)</f>
        <v>POS_SIP</v>
      </c>
      <c r="F202" s="43" t="str">
        <f>VLOOKUP(D202,tblInstance!X:Y,2,FALSE)</f>
        <v>POS4</v>
      </c>
      <c r="G202" s="315" t="s">
        <v>2397</v>
      </c>
      <c r="H202" s="43" t="str">
        <f t="shared" si="14"/>
        <v>EMX4_SIP_BAVSIP</v>
      </c>
      <c r="M202" s="120" t="str">
        <f t="shared" si="16"/>
        <v>L "dbCONST".BLK.POS4.CMD.OPEN;
    T #POS_SIP_CMD;</v>
      </c>
      <c r="N202" s="43" t="s">
        <v>2430</v>
      </c>
      <c r="Q202" s="43" t="str">
        <f>VLOOKUP(B202&amp;"_"&amp;C202,tblClass_State!J:J,1,FALSE)</f>
        <v>EMX4_SIP</v>
      </c>
      <c r="R202" s="43" t="str">
        <f>VLOOKUP(B202&amp;"_"&amp;D202,tblClass_Child!K:K,1,FALSE)</f>
        <v>EMX4_BAVSIP</v>
      </c>
      <c r="S202" s="43" t="str">
        <f t="shared" si="15"/>
        <v>EMX4_SIP_BAVSIP</v>
      </c>
      <c r="T202" s="43" t="str">
        <f>IF(ISERROR(VLOOKUP(S202,qryClassChildStatesCheck!A:A,1,FALSE)),"##ERR##","")</f>
        <v/>
      </c>
    </row>
    <row r="203" spans="1:20" ht="30">
      <c r="A203" s="43" t="s">
        <v>20</v>
      </c>
      <c r="B203" s="43" t="s">
        <v>102</v>
      </c>
      <c r="C203" s="43" t="s">
        <v>440</v>
      </c>
      <c r="D203" s="43" t="s">
        <v>2215</v>
      </c>
      <c r="E203" s="43" t="str">
        <f>VLOOKUP(D203,tblInstance!X:Z,3,FALSE)</f>
        <v>TI_DRAIN</v>
      </c>
      <c r="F203" s="43" t="str">
        <f>VLOOKUP(D203,tblInstance!X:Y,2,FALSE)</f>
        <v>TI2</v>
      </c>
      <c r="G203" s="315" t="s">
        <v>2397</v>
      </c>
      <c r="H203" s="43" t="str">
        <f t="shared" si="14"/>
        <v>EMX4_SIP_TISIP</v>
      </c>
      <c r="M203" s="120" t="str">
        <f t="shared" si="16"/>
        <v>L "dbCONST".BLK.TI2.CMD.ENABLE;
    T #TI_DRAIN_CMD;</v>
      </c>
      <c r="N203" s="43" t="s">
        <v>2431</v>
      </c>
      <c r="Q203" s="43" t="str">
        <f>VLOOKUP(B203&amp;"_"&amp;C203,tblClass_State!J:J,1,FALSE)</f>
        <v>EMX4_SIP</v>
      </c>
      <c r="R203" s="43" t="str">
        <f>VLOOKUP(B203&amp;"_"&amp;D203,tblClass_Child!K:K,1,FALSE)</f>
        <v>EMX4_TISIP</v>
      </c>
      <c r="S203" s="43" t="str">
        <f t="shared" si="15"/>
        <v>EMX4_SIP_TISIP</v>
      </c>
      <c r="T203" s="43" t="str">
        <f>IF(ISERROR(VLOOKUP(S203,qryClassChildStatesCheck!A:A,1,FALSE)),"##ERR##","")</f>
        <v/>
      </c>
    </row>
    <row r="204" spans="1:20" ht="30">
      <c r="A204" s="43" t="s">
        <v>20</v>
      </c>
      <c r="B204" s="43" t="s">
        <v>102</v>
      </c>
      <c r="C204" s="43" t="s">
        <v>856</v>
      </c>
      <c r="D204" s="43" t="s">
        <v>2213</v>
      </c>
      <c r="E204" s="43" t="str">
        <f>VLOOKUP(D204,tblInstance!X:Z,3,FALSE)</f>
        <v>POS_CIP</v>
      </c>
      <c r="F204" s="43" t="str">
        <f>VLOOKUP(D204,tblInstance!X:Y,2,FALSE)</f>
        <v>POS4</v>
      </c>
      <c r="G204" s="315" t="s">
        <v>2397</v>
      </c>
      <c r="H204" s="43" t="str">
        <f t="shared" si="14"/>
        <v>EMX4_SIP_PULSE_BAVCIP</v>
      </c>
      <c r="M204" s="120" t="str">
        <f t="shared" si="16"/>
        <v>L "dbCONST".BLK.POS4.CMD.CLOSE;
    T #POS_CIP_CMD;</v>
      </c>
      <c r="N204" s="43" t="s">
        <v>2429</v>
      </c>
      <c r="Q204" s="43" t="str">
        <f>VLOOKUP(B204&amp;"_"&amp;C204,tblClass_State!J:J,1,FALSE)</f>
        <v>EMX4_SIP_PULSE</v>
      </c>
      <c r="R204" s="43" t="str">
        <f>VLOOKUP(B204&amp;"_"&amp;D204,tblClass_Child!K:K,1,FALSE)</f>
        <v>EMX4_BAVCIP</v>
      </c>
      <c r="S204" s="43" t="str">
        <f t="shared" si="15"/>
        <v>EMX4_SIP_PULSE_BAVCIP</v>
      </c>
      <c r="T204" s="43" t="str">
        <f>IF(ISERROR(VLOOKUP(S204,qryClassChildStatesCheck!A:A,1,FALSE)),"##ERR##","")</f>
        <v/>
      </c>
    </row>
    <row r="205" spans="1:20" ht="30">
      <c r="A205" s="43" t="s">
        <v>20</v>
      </c>
      <c r="B205" s="43" t="s">
        <v>102</v>
      </c>
      <c r="C205" s="43" t="s">
        <v>856</v>
      </c>
      <c r="D205" s="43" t="s">
        <v>2214</v>
      </c>
      <c r="E205" s="43" t="str">
        <f>VLOOKUP(D205,tblInstance!X:Z,3,FALSE)</f>
        <v>POS_SIP</v>
      </c>
      <c r="F205" s="43" t="str">
        <f>VLOOKUP(D205,tblInstance!X:Y,2,FALSE)</f>
        <v>POS4</v>
      </c>
      <c r="G205" s="315" t="s">
        <v>2397</v>
      </c>
      <c r="H205" s="43" t="str">
        <f t="shared" si="14"/>
        <v>EMX4_SIP_PULSE_BAVSIP</v>
      </c>
      <c r="M205" s="120" t="str">
        <f t="shared" si="16"/>
        <v>L "dbCONST".BLK.POS4.CMD.OPEN;
    T #POS_SIP_CMD;</v>
      </c>
      <c r="N205" s="43" t="s">
        <v>2430</v>
      </c>
      <c r="Q205" s="43" t="str">
        <f>VLOOKUP(B205&amp;"_"&amp;C205,tblClass_State!J:J,1,FALSE)</f>
        <v>EMX4_SIP_PULSE</v>
      </c>
      <c r="R205" s="43" t="str">
        <f>VLOOKUP(B205&amp;"_"&amp;D205,tblClass_Child!K:K,1,FALSE)</f>
        <v>EMX4_BAVSIP</v>
      </c>
      <c r="S205" s="43" t="str">
        <f t="shared" si="15"/>
        <v>EMX4_SIP_PULSE_BAVSIP</v>
      </c>
      <c r="T205" s="43" t="str">
        <f>IF(ISERROR(VLOOKUP(S205,qryClassChildStatesCheck!A:A,1,FALSE)),"##ERR##","")</f>
        <v/>
      </c>
    </row>
    <row r="206" spans="1:20" ht="30">
      <c r="A206" s="43" t="s">
        <v>20</v>
      </c>
      <c r="B206" s="43" t="s">
        <v>102</v>
      </c>
      <c r="C206" s="43" t="s">
        <v>856</v>
      </c>
      <c r="D206" s="43" t="s">
        <v>2215</v>
      </c>
      <c r="E206" s="43" t="str">
        <f>VLOOKUP(D206,tblInstance!X:Z,3,FALSE)</f>
        <v>TI_DRAIN</v>
      </c>
      <c r="F206" s="43" t="str">
        <f>VLOOKUP(D206,tblInstance!X:Y,2,FALSE)</f>
        <v>TI2</v>
      </c>
      <c r="G206" s="315" t="s">
        <v>2397</v>
      </c>
      <c r="H206" s="43" t="str">
        <f t="shared" si="14"/>
        <v>EMX4_SIP_PULSE_TISIP</v>
      </c>
      <c r="M206" s="120" t="str">
        <f t="shared" si="16"/>
        <v>L "dbCONST".BLK.TI2.CMD.ENABLE;
    T #TI_DRAIN_CMD;</v>
      </c>
      <c r="N206" s="43" t="s">
        <v>2431</v>
      </c>
      <c r="Q206" s="43" t="str">
        <f>VLOOKUP(B206&amp;"_"&amp;C206,tblClass_State!J:J,1,FALSE)</f>
        <v>EMX4_SIP_PULSE</v>
      </c>
      <c r="R206" s="43" t="str">
        <f>VLOOKUP(B206&amp;"_"&amp;D206,tblClass_Child!K:K,1,FALSE)</f>
        <v>EMX4_TISIP</v>
      </c>
      <c r="S206" s="43" t="str">
        <f t="shared" si="15"/>
        <v>EMX4_SIP_PULSE_TISIP</v>
      </c>
      <c r="T206" s="43" t="str">
        <f>IF(ISERROR(VLOOKUP(S206,qryClassChildStatesCheck!A:A,1,FALSE)),"##ERR##","")</f>
        <v/>
      </c>
    </row>
    <row r="207" spans="1:20" ht="30">
      <c r="A207" s="43" t="s">
        <v>20</v>
      </c>
      <c r="B207" s="43" t="s">
        <v>618</v>
      </c>
      <c r="C207" s="43" t="s">
        <v>466</v>
      </c>
      <c r="D207" s="59" t="s">
        <v>1108</v>
      </c>
      <c r="E207" s="43" t="str">
        <f>VLOOKUP(D207,tblInstance!X:Z,3,FALSE)</f>
        <v>DI_PAUSE</v>
      </c>
      <c r="F207" s="43" t="str">
        <f>VLOOKUP(D207,tblInstance!X:Y,2,FALSE)</f>
        <v>DI2</v>
      </c>
      <c r="G207" s="315" t="s">
        <v>2397</v>
      </c>
      <c r="H207" s="43" t="str">
        <f t="shared" si="14"/>
        <v>EMX5_FILL_PBn4101</v>
      </c>
      <c r="M207" s="120" t="str">
        <f t="shared" si="16"/>
        <v>L "dbCONST".BLK.DI2.CMD.ENABLE;
    T #DI_PAUSE_CMD;</v>
      </c>
      <c r="N207" s="43" t="s">
        <v>2431</v>
      </c>
      <c r="Q207" s="43" t="str">
        <f>VLOOKUP(B207&amp;"_"&amp;C207,tblClass_State!J:J,1,FALSE)</f>
        <v>EMX5_FILL</v>
      </c>
      <c r="R207" s="43" t="str">
        <f>VLOOKUP(B207&amp;"_"&amp;D207,tblClass_Child!K:K,1,FALSE)</f>
        <v>EMX5_PBn4101</v>
      </c>
      <c r="S207" s="43" t="str">
        <f t="shared" si="15"/>
        <v>EMX5_FILL_PBn4101</v>
      </c>
      <c r="T207" s="43" t="str">
        <f>IF(ISERROR(VLOOKUP(S207,qryClassChildStatesCheck!A:A,1,FALSE)),"##ERR##","")</f>
        <v/>
      </c>
    </row>
    <row r="208" spans="1:20" ht="30">
      <c r="A208" s="43" t="s">
        <v>20</v>
      </c>
      <c r="B208" s="43" t="s">
        <v>958</v>
      </c>
      <c r="C208" s="43" t="s">
        <v>441</v>
      </c>
      <c r="D208" s="43" t="s">
        <v>1110</v>
      </c>
      <c r="E208" s="43" t="str">
        <f>VLOOKUP(D208,tblInstance!X:Z,3,FALSE)</f>
        <v>POS_DRAIN</v>
      </c>
      <c r="F208" s="43" t="str">
        <f>VLOOKUP(D208,tblInstance!X:Y,2,FALSE)</f>
        <v>POS2</v>
      </c>
      <c r="G208" s="315" t="s">
        <v>2397</v>
      </c>
      <c r="H208" s="43" t="str">
        <f t="shared" si="14"/>
        <v>EMX6_CIP_DVn135</v>
      </c>
      <c r="M208" s="120" t="str">
        <f t="shared" si="16"/>
        <v>L "dbCONST".BLK.POS2.CMD.OPEN;
    T #POS_DRAIN_CMD;</v>
      </c>
      <c r="N208" s="43" t="s">
        <v>2430</v>
      </c>
      <c r="Q208" s="43" t="str">
        <f>VLOOKUP(B208&amp;"_"&amp;C208,tblClass_State!J:J,1,FALSE)</f>
        <v>EMX6_CIP</v>
      </c>
      <c r="R208" s="43" t="str">
        <f>VLOOKUP(B208&amp;"_"&amp;D208,tblClass_Child!K:K,1,FALSE)</f>
        <v>EMX6_DVn135</v>
      </c>
      <c r="S208" s="43" t="str">
        <f t="shared" si="15"/>
        <v>EMX6_CIP_DVn135</v>
      </c>
      <c r="T208" s="43" t="str">
        <f>IF(ISERROR(VLOOKUP(S208,qryClassChildStatesCheck!A:A,1,FALSE)),"##ERR##","")</f>
        <v/>
      </c>
    </row>
    <row r="209" spans="1:20" ht="30">
      <c r="A209" s="43" t="s">
        <v>20</v>
      </c>
      <c r="B209" s="43" t="s">
        <v>958</v>
      </c>
      <c r="C209" s="43" t="s">
        <v>441</v>
      </c>
      <c r="D209" s="43" t="s">
        <v>1111</v>
      </c>
      <c r="E209" s="43" t="str">
        <f>VLOOKUP(D209,tblInstance!X:Z,3,FALSE)</f>
        <v>POS_FILTER</v>
      </c>
      <c r="F209" s="43" t="str">
        <f>VLOOKUP(D209,tblInstance!X:Y,2,FALSE)</f>
        <v>POS2</v>
      </c>
      <c r="G209" s="315" t="s">
        <v>2397</v>
      </c>
      <c r="H209" s="43" t="str">
        <f t="shared" si="14"/>
        <v>EMX6_CIP_DVn137</v>
      </c>
      <c r="M209" s="120" t="str">
        <f t="shared" si="16"/>
        <v>L "dbCONST".BLK.POS2.CMD.OPEN;
    T #POS_FILTER_CMD;</v>
      </c>
      <c r="N209" s="43" t="s">
        <v>2430</v>
      </c>
      <c r="Q209" s="43" t="str">
        <f>VLOOKUP(B209&amp;"_"&amp;C209,tblClass_State!J:J,1,FALSE)</f>
        <v>EMX6_CIP</v>
      </c>
      <c r="R209" s="43" t="str">
        <f>VLOOKUP(B209&amp;"_"&amp;D209,tblClass_Child!K:K,1,FALSE)</f>
        <v>EMX6_DVn137</v>
      </c>
      <c r="S209" s="43" t="str">
        <f t="shared" si="15"/>
        <v>EMX6_CIP_DVn137</v>
      </c>
      <c r="T209" s="43" t="str">
        <f>IF(ISERROR(VLOOKUP(S209,qryClassChildStatesCheck!A:A,1,FALSE)),"##ERR##","")</f>
        <v/>
      </c>
    </row>
    <row r="210" spans="1:20" ht="30">
      <c r="A210" s="43" t="s">
        <v>20</v>
      </c>
      <c r="B210" s="43" t="s">
        <v>958</v>
      </c>
      <c r="C210" s="43" t="s">
        <v>441</v>
      </c>
      <c r="D210" s="43" t="s">
        <v>1107</v>
      </c>
      <c r="E210" s="43" t="str">
        <f>VLOOKUP(D210,tblInstance!X:Z,3,FALSE)</f>
        <v>ZSC_FILTER</v>
      </c>
      <c r="F210" s="43" t="str">
        <f>VLOOKUP(D210,tblInstance!X:Y,2,FALSE)</f>
        <v>ZSC2</v>
      </c>
      <c r="G210" s="315" t="s">
        <v>2397</v>
      </c>
      <c r="H210" s="43" t="str">
        <f t="shared" si="14"/>
        <v>EMX6_CIP_ZSCn109</v>
      </c>
      <c r="M210" s="120" t="str">
        <f t="shared" si="16"/>
        <v>L "dbCONST".BLK.ZSC2.CMD.OUT;
    T #ZSC_FILTER_CMD;</v>
      </c>
      <c r="N210" s="43" t="s">
        <v>362</v>
      </c>
      <c r="Q210" s="43" t="str">
        <f>VLOOKUP(B210&amp;"_"&amp;C210,tblClass_State!J:J,1,FALSE)</f>
        <v>EMX6_CIP</v>
      </c>
      <c r="R210" s="43" t="str">
        <f>VLOOKUP(B210&amp;"_"&amp;D210,tblClass_Child!K:K,1,FALSE)</f>
        <v>EMX6_ZSCn109</v>
      </c>
      <c r="S210" s="43" t="str">
        <f t="shared" si="15"/>
        <v>EMX6_CIP_ZSCn109</v>
      </c>
      <c r="T210" s="43" t="str">
        <f>IF(ISERROR(VLOOKUP(S210,qryClassChildStatesCheck!A:A,1,FALSE)),"##ERR##","")</f>
        <v/>
      </c>
    </row>
    <row r="211" spans="1:20" ht="30">
      <c r="A211" s="43" t="s">
        <v>20</v>
      </c>
      <c r="B211" s="43" t="s">
        <v>958</v>
      </c>
      <c r="C211" s="43" t="s">
        <v>441</v>
      </c>
      <c r="D211" s="43" t="s">
        <v>1112</v>
      </c>
      <c r="E211" s="43" t="str">
        <f>VLOOKUP(D211,tblInstance!X:Z,3,FALSE)</f>
        <v>ZSC_SMFL1</v>
      </c>
      <c r="F211" s="43" t="str">
        <f>VLOOKUP(D211,tblInstance!X:Y,2,FALSE)</f>
        <v>ZSC2</v>
      </c>
      <c r="G211" s="315" t="s">
        <v>2397</v>
      </c>
      <c r="H211" s="43" t="str">
        <f t="shared" si="14"/>
        <v>EMX6_CIP_ZSCn111</v>
      </c>
      <c r="M211" s="120" t="str">
        <f t="shared" si="16"/>
        <v>L "dbCONST".BLK.ZSC2.CMD.IN;
    T #ZSC_SMFL1_CMD;</v>
      </c>
      <c r="N211" s="43" t="s">
        <v>361</v>
      </c>
      <c r="Q211" s="43" t="str">
        <f>VLOOKUP(B211&amp;"_"&amp;C211,tblClass_State!J:J,1,FALSE)</f>
        <v>EMX6_CIP</v>
      </c>
      <c r="R211" s="43" t="str">
        <f>VLOOKUP(B211&amp;"_"&amp;D211,tblClass_Child!K:K,1,FALSE)</f>
        <v>EMX6_ZSCn111</v>
      </c>
      <c r="S211" s="43" t="str">
        <f t="shared" si="15"/>
        <v>EMX6_CIP_ZSCn111</v>
      </c>
      <c r="T211" s="43" t="str">
        <f>IF(ISERROR(VLOOKUP(S211,qryClassChildStatesCheck!A:A,1,FALSE)),"##ERR##","")</f>
        <v/>
      </c>
    </row>
    <row r="212" spans="1:20" ht="30">
      <c r="A212" s="43" t="s">
        <v>20</v>
      </c>
      <c r="B212" s="43" t="s">
        <v>958</v>
      </c>
      <c r="C212" s="43" t="s">
        <v>465</v>
      </c>
      <c r="D212" s="43" t="s">
        <v>1110</v>
      </c>
      <c r="E212" s="43" t="str">
        <f>VLOOKUP(D212,tblInstance!X:Z,3,FALSE)</f>
        <v>POS_DRAIN</v>
      </c>
      <c r="F212" s="43" t="str">
        <f>VLOOKUP(D212,tblInstance!X:Y,2,FALSE)</f>
        <v>POS2</v>
      </c>
      <c r="G212" s="315" t="s">
        <v>2397</v>
      </c>
      <c r="H212" s="43" t="str">
        <f t="shared" si="14"/>
        <v>EMX6_FILTER_DVn135</v>
      </c>
      <c r="M212" s="120" t="str">
        <f t="shared" si="16"/>
        <v>L "dbCONST".BLK.POS2.CMD.CLOSE;
    T #POS_DRAIN_CMD;</v>
      </c>
      <c r="N212" s="43" t="s">
        <v>2429</v>
      </c>
      <c r="Q212" s="43" t="str">
        <f>VLOOKUP(B212&amp;"_"&amp;C212,tblClass_State!J:J,1,FALSE)</f>
        <v>EMX6_FILTER</v>
      </c>
      <c r="R212" s="43" t="str">
        <f>VLOOKUP(B212&amp;"_"&amp;D212,tblClass_Child!K:K,1,FALSE)</f>
        <v>EMX6_DVn135</v>
      </c>
      <c r="S212" s="43" t="str">
        <f t="shared" si="15"/>
        <v>EMX6_FILTER_DVn135</v>
      </c>
      <c r="T212" s="43" t="str">
        <f>IF(ISERROR(VLOOKUP(S212,qryClassChildStatesCheck!A:A,1,FALSE)),"##ERR##","")</f>
        <v/>
      </c>
    </row>
    <row r="213" spans="1:20" ht="30">
      <c r="A213" s="43" t="s">
        <v>20</v>
      </c>
      <c r="B213" s="43" t="s">
        <v>958</v>
      </c>
      <c r="C213" s="43" t="s">
        <v>465</v>
      </c>
      <c r="D213" s="43" t="s">
        <v>1111</v>
      </c>
      <c r="E213" s="43" t="str">
        <f>VLOOKUP(D213,tblInstance!X:Z,3,FALSE)</f>
        <v>POS_FILTER</v>
      </c>
      <c r="F213" s="43" t="str">
        <f>VLOOKUP(D213,tblInstance!X:Y,2,FALSE)</f>
        <v>POS2</v>
      </c>
      <c r="G213" s="315" t="s">
        <v>2397</v>
      </c>
      <c r="H213" s="43" t="str">
        <f t="shared" si="14"/>
        <v>EMX6_FILTER_DVn137</v>
      </c>
      <c r="M213" s="120" t="str">
        <f t="shared" si="16"/>
        <v>L "dbCONST".BLK.POS2.CMD.OPEN;
    T #POS_FILTER_CMD;</v>
      </c>
      <c r="N213" s="43" t="s">
        <v>2430</v>
      </c>
      <c r="Q213" s="43" t="str">
        <f>VLOOKUP(B213&amp;"_"&amp;C213,tblClass_State!J:J,1,FALSE)</f>
        <v>EMX6_FILTER</v>
      </c>
      <c r="R213" s="43" t="str">
        <f>VLOOKUP(B213&amp;"_"&amp;D213,tblClass_Child!K:K,1,FALSE)</f>
        <v>EMX6_DVn137</v>
      </c>
      <c r="S213" s="43" t="str">
        <f t="shared" si="15"/>
        <v>EMX6_FILTER_DVn137</v>
      </c>
      <c r="T213" s="43" t="str">
        <f>IF(ISERROR(VLOOKUP(S213,qryClassChildStatesCheck!A:A,1,FALSE)),"##ERR##","")</f>
        <v/>
      </c>
    </row>
    <row r="214" spans="1:20" ht="30">
      <c r="A214" s="43" t="s">
        <v>20</v>
      </c>
      <c r="B214" s="43" t="s">
        <v>958</v>
      </c>
      <c r="C214" s="43" t="s">
        <v>465</v>
      </c>
      <c r="D214" s="43" t="s">
        <v>1107</v>
      </c>
      <c r="E214" s="43" t="str">
        <f>VLOOKUP(D214,tblInstance!X:Z,3,FALSE)</f>
        <v>ZSC_FILTER</v>
      </c>
      <c r="F214" s="43" t="str">
        <f>VLOOKUP(D214,tblInstance!X:Y,2,FALSE)</f>
        <v>ZSC2</v>
      </c>
      <c r="G214" s="315" t="s">
        <v>2397</v>
      </c>
      <c r="H214" s="43" t="str">
        <f t="shared" si="14"/>
        <v>EMX6_FILTER_ZSCn109</v>
      </c>
      <c r="M214" s="120" t="str">
        <f t="shared" si="16"/>
        <v>L "dbCONST".BLK.ZSC2.CMD.IN;
    T #ZSC_FILTER_CMD;</v>
      </c>
      <c r="N214" s="43" t="s">
        <v>361</v>
      </c>
      <c r="Q214" s="43" t="str">
        <f>VLOOKUP(B214&amp;"_"&amp;C214,tblClass_State!J:J,1,FALSE)</f>
        <v>EMX6_FILTER</v>
      </c>
      <c r="R214" s="43" t="str">
        <f>VLOOKUP(B214&amp;"_"&amp;D214,tblClass_Child!K:K,1,FALSE)</f>
        <v>EMX6_ZSCn109</v>
      </c>
      <c r="S214" s="43" t="str">
        <f t="shared" si="15"/>
        <v>EMX6_FILTER_ZSCn109</v>
      </c>
      <c r="T214" s="43" t="str">
        <f>IF(ISERROR(VLOOKUP(S214,qryClassChildStatesCheck!A:A,1,FALSE)),"##ERR##","")</f>
        <v/>
      </c>
    </row>
    <row r="215" spans="1:20" ht="30">
      <c r="A215" s="43" t="s">
        <v>20</v>
      </c>
      <c r="B215" s="43" t="s">
        <v>958</v>
      </c>
      <c r="C215" s="43" t="s">
        <v>465</v>
      </c>
      <c r="D215" s="43" t="s">
        <v>1112</v>
      </c>
      <c r="E215" s="43" t="str">
        <f>VLOOKUP(D215,tblInstance!X:Z,3,FALSE)</f>
        <v>ZSC_SMFL1</v>
      </c>
      <c r="F215" s="43" t="str">
        <f>VLOOKUP(D215,tblInstance!X:Y,2,FALSE)</f>
        <v>ZSC2</v>
      </c>
      <c r="G215" s="315" t="s">
        <v>2397</v>
      </c>
      <c r="H215" s="43" t="str">
        <f t="shared" si="14"/>
        <v>EMX6_FILTER_ZSCn111</v>
      </c>
      <c r="M215" s="120" t="str">
        <f t="shared" si="16"/>
        <v>L "dbCONST".BLK.ZSC2.CMD.OUT;
    T #ZSC_SMFL1_CMD;</v>
      </c>
      <c r="N215" s="43" t="s">
        <v>362</v>
      </c>
      <c r="Q215" s="43" t="str">
        <f>VLOOKUP(B215&amp;"_"&amp;C215,tblClass_State!J:J,1,FALSE)</f>
        <v>EMX6_FILTER</v>
      </c>
      <c r="R215" s="43" t="str">
        <f>VLOOKUP(B215&amp;"_"&amp;D215,tblClass_Child!K:K,1,FALSE)</f>
        <v>EMX6_ZSCn111</v>
      </c>
      <c r="S215" s="43" t="str">
        <f t="shared" si="15"/>
        <v>EMX6_FILTER_ZSCn111</v>
      </c>
      <c r="T215" s="43" t="str">
        <f>IF(ISERROR(VLOOKUP(S215,qryClassChildStatesCheck!A:A,1,FALSE)),"##ERR##","")</f>
        <v/>
      </c>
    </row>
    <row r="216" spans="1:20" ht="30">
      <c r="A216" s="43" t="s">
        <v>20</v>
      </c>
      <c r="B216" s="43" t="s">
        <v>958</v>
      </c>
      <c r="C216" s="43" t="s">
        <v>2474</v>
      </c>
      <c r="D216" s="43" t="s">
        <v>1110</v>
      </c>
      <c r="E216" s="43" t="str">
        <f>VLOOKUP(D216,tblInstance!X:Z,3,FALSE)</f>
        <v>POS_DRAIN</v>
      </c>
      <c r="F216" s="43" t="str">
        <f>VLOOKUP(D216,tblInstance!X:Y,2,FALSE)</f>
        <v>POS2</v>
      </c>
      <c r="G216" s="315" t="s">
        <v>2397</v>
      </c>
      <c r="H216" s="43" t="str">
        <f t="shared" si="14"/>
        <v>EMX6_FILTER_BLEED_DVn135</v>
      </c>
      <c r="M216" s="120" t="str">
        <f t="shared" si="16"/>
        <v>L "dbCONST".BLK.POS2.CMD.CLOSE;
    T #POS_DRAIN_CMD;</v>
      </c>
      <c r="N216" s="43" t="s">
        <v>2429</v>
      </c>
      <c r="Q216" s="43" t="str">
        <f>VLOOKUP(B216&amp;"_"&amp;C216,tblClass_State!J:J,1,FALSE)</f>
        <v>EMX6_FILTER_BLEED</v>
      </c>
      <c r="R216" s="43" t="str">
        <f>VLOOKUP(B216&amp;"_"&amp;D216,tblClass_Child!K:K,1,FALSE)</f>
        <v>EMX6_DVn135</v>
      </c>
      <c r="S216" s="43" t="str">
        <f t="shared" si="15"/>
        <v>EMX6_FILTER_BLEED_DVn135</v>
      </c>
      <c r="T216" s="43" t="str">
        <f>IF(ISERROR(VLOOKUP(S216,qryClassChildStatesCheck!A:A,1,FALSE)),"##ERR##","")</f>
        <v/>
      </c>
    </row>
    <row r="217" spans="1:20" ht="30">
      <c r="A217" s="43" t="s">
        <v>20</v>
      </c>
      <c r="B217" s="43" t="s">
        <v>958</v>
      </c>
      <c r="C217" s="43" t="s">
        <v>2474</v>
      </c>
      <c r="D217" s="43" t="s">
        <v>1111</v>
      </c>
      <c r="E217" s="43" t="str">
        <f>VLOOKUP(D217,tblInstance!X:Z,3,FALSE)</f>
        <v>POS_FILTER</v>
      </c>
      <c r="F217" s="43" t="str">
        <f>VLOOKUP(D217,tblInstance!X:Y,2,FALSE)</f>
        <v>POS2</v>
      </c>
      <c r="G217" s="315" t="s">
        <v>2397</v>
      </c>
      <c r="H217" s="43" t="str">
        <f t="shared" si="14"/>
        <v>EMX6_FILTER_BLEED_DVn137</v>
      </c>
      <c r="M217" s="120" t="str">
        <f t="shared" si="16"/>
        <v>L "dbCONST".BLK.POS2.CMD.CLOSE;
    T #POS_FILTER_CMD;</v>
      </c>
      <c r="N217" s="43" t="s">
        <v>2429</v>
      </c>
      <c r="Q217" s="43" t="str">
        <f>VLOOKUP(B217&amp;"_"&amp;C217,tblClass_State!J:J,1,FALSE)</f>
        <v>EMX6_FILTER_BLEED</v>
      </c>
      <c r="R217" s="43" t="str">
        <f>VLOOKUP(B217&amp;"_"&amp;D217,tblClass_Child!K:K,1,FALSE)</f>
        <v>EMX6_DVn137</v>
      </c>
      <c r="S217" s="43" t="str">
        <f t="shared" si="15"/>
        <v>EMX6_FILTER_BLEED_DVn137</v>
      </c>
      <c r="T217" s="43" t="str">
        <f>IF(ISERROR(VLOOKUP(S217,qryClassChildStatesCheck!A:A,1,FALSE)),"##ERR##","")</f>
        <v/>
      </c>
    </row>
    <row r="218" spans="1:20" ht="30">
      <c r="A218" s="43" t="s">
        <v>20</v>
      </c>
      <c r="B218" s="43" t="s">
        <v>958</v>
      </c>
      <c r="C218" s="43" t="s">
        <v>2474</v>
      </c>
      <c r="D218" s="43" t="s">
        <v>1107</v>
      </c>
      <c r="E218" s="43" t="str">
        <f>VLOOKUP(D218,tblInstance!X:Z,3,FALSE)</f>
        <v>ZSC_FILTER</v>
      </c>
      <c r="F218" s="43" t="str">
        <f>VLOOKUP(D218,tblInstance!X:Y,2,FALSE)</f>
        <v>ZSC2</v>
      </c>
      <c r="G218" s="315" t="s">
        <v>2397</v>
      </c>
      <c r="H218" s="43" t="str">
        <f t="shared" si="14"/>
        <v>EMX6_FILTER_BLEED_ZSCn109</v>
      </c>
      <c r="M218" s="120" t="str">
        <f t="shared" si="16"/>
        <v>L "dbCONST".BLK.ZSC2.CMD.IN;
    T #ZSC_FILTER_CMD;</v>
      </c>
      <c r="N218" s="43" t="s">
        <v>361</v>
      </c>
      <c r="Q218" s="43" t="str">
        <f>VLOOKUP(B218&amp;"_"&amp;C218,tblClass_State!J:J,1,FALSE)</f>
        <v>EMX6_FILTER_BLEED</v>
      </c>
      <c r="R218" s="43" t="str">
        <f>VLOOKUP(B218&amp;"_"&amp;D218,tblClass_Child!K:K,1,FALSE)</f>
        <v>EMX6_ZSCn109</v>
      </c>
      <c r="S218" s="43" t="str">
        <f t="shared" si="15"/>
        <v>EMX6_FILTER_BLEED_ZSCn109</v>
      </c>
      <c r="T218" s="43" t="str">
        <f>IF(ISERROR(VLOOKUP(S218,qryClassChildStatesCheck!A:A,1,FALSE)),"##ERR##","")</f>
        <v/>
      </c>
    </row>
    <row r="219" spans="1:20" ht="30">
      <c r="A219" s="43" t="s">
        <v>20</v>
      </c>
      <c r="B219" s="43" t="s">
        <v>958</v>
      </c>
      <c r="C219" s="43" t="s">
        <v>2474</v>
      </c>
      <c r="D219" s="43" t="s">
        <v>1112</v>
      </c>
      <c r="E219" s="43" t="str">
        <f>VLOOKUP(D219,tblInstance!X:Z,3,FALSE)</f>
        <v>ZSC_SMFL1</v>
      </c>
      <c r="F219" s="43" t="str">
        <f>VLOOKUP(D219,tblInstance!X:Y,2,FALSE)</f>
        <v>ZSC2</v>
      </c>
      <c r="G219" s="315" t="s">
        <v>2397</v>
      </c>
      <c r="H219" s="43" t="str">
        <f t="shared" si="14"/>
        <v>EMX6_FILTER_BLEED_ZSCn111</v>
      </c>
      <c r="M219" s="120" t="str">
        <f t="shared" si="16"/>
        <v>L "dbCONST".BLK.ZSC2.CMD.OUT;
    T #ZSC_SMFL1_CMD;</v>
      </c>
      <c r="N219" s="43" t="s">
        <v>362</v>
      </c>
      <c r="Q219" s="43" t="str">
        <f>VLOOKUP(B219&amp;"_"&amp;C219,tblClass_State!J:J,1,FALSE)</f>
        <v>EMX6_FILTER_BLEED</v>
      </c>
      <c r="R219" s="43" t="str">
        <f>VLOOKUP(B219&amp;"_"&amp;D219,tblClass_Child!K:K,1,FALSE)</f>
        <v>EMX6_ZSCn111</v>
      </c>
      <c r="S219" s="43" t="str">
        <f t="shared" si="15"/>
        <v>EMX6_FILTER_BLEED_ZSCn111</v>
      </c>
      <c r="T219" s="43" t="str">
        <f>IF(ISERROR(VLOOKUP(S219,qryClassChildStatesCheck!A:A,1,FALSE)),"##ERR##","")</f>
        <v/>
      </c>
    </row>
    <row r="220" spans="1:20" ht="30">
      <c r="A220" s="43" t="s">
        <v>20</v>
      </c>
      <c r="B220" s="43" t="s">
        <v>958</v>
      </c>
      <c r="C220" s="43" t="s">
        <v>2559</v>
      </c>
      <c r="D220" s="43" t="s">
        <v>1110</v>
      </c>
      <c r="E220" s="43" t="str">
        <f>VLOOKUP(D220,tblInstance!X:Z,3,FALSE)</f>
        <v>POS_DRAIN</v>
      </c>
      <c r="F220" s="43" t="str">
        <f>VLOOKUP(D220,tblInstance!X:Y,2,FALSE)</f>
        <v>POS2</v>
      </c>
      <c r="G220" s="315" t="s">
        <v>2397</v>
      </c>
      <c r="H220" s="43" t="str">
        <f t="shared" si="14"/>
        <v>EMX6_SETUP_CIP_DVn135</v>
      </c>
      <c r="M220" s="120" t="str">
        <f t="shared" si="16"/>
        <v>L "dbCONST".BLK.POS2.CMD.CLOSE;
    T #POS_DRAIN_CMD;</v>
      </c>
      <c r="N220" s="43" t="s">
        <v>2429</v>
      </c>
      <c r="Q220" s="43" t="str">
        <f>VLOOKUP(B220&amp;"_"&amp;C220,tblClass_State!J:J,1,FALSE)</f>
        <v>EMX6_SETUP_CIP</v>
      </c>
      <c r="R220" s="43" t="str">
        <f>VLOOKUP(B220&amp;"_"&amp;D220,tblClass_Child!K:K,1,FALSE)</f>
        <v>EMX6_DVn135</v>
      </c>
      <c r="S220" s="43" t="str">
        <f t="shared" si="15"/>
        <v>EMX6_SETUP_CIP_DVn135</v>
      </c>
      <c r="T220" s="43" t="str">
        <f>IF(ISERROR(VLOOKUP(S220,qryClassChildStatesCheck!A:A,1,FALSE)),"##ERR##","")</f>
        <v/>
      </c>
    </row>
    <row r="221" spans="1:20" ht="30">
      <c r="A221" s="43" t="s">
        <v>20</v>
      </c>
      <c r="B221" s="43" t="s">
        <v>958</v>
      </c>
      <c r="C221" s="43" t="s">
        <v>2559</v>
      </c>
      <c r="D221" s="43" t="s">
        <v>1111</v>
      </c>
      <c r="E221" s="43" t="str">
        <f>VLOOKUP(D221,tblInstance!X:Z,3,FALSE)</f>
        <v>POS_FILTER</v>
      </c>
      <c r="F221" s="43" t="str">
        <f>VLOOKUP(D221,tblInstance!X:Y,2,FALSE)</f>
        <v>POS2</v>
      </c>
      <c r="G221" s="315" t="s">
        <v>2397</v>
      </c>
      <c r="H221" s="43" t="str">
        <f t="shared" si="14"/>
        <v>EMX6_SETUP_CIP_DVn137</v>
      </c>
      <c r="M221" s="120" t="str">
        <f t="shared" si="16"/>
        <v>L "dbCONST".BLK.POS2.CMD.CLOSE;
    T #POS_FILTER_CMD;</v>
      </c>
      <c r="N221" s="43" t="s">
        <v>2429</v>
      </c>
      <c r="Q221" s="43" t="str">
        <f>VLOOKUP(B221&amp;"_"&amp;C221,tblClass_State!J:J,1,FALSE)</f>
        <v>EMX6_SETUP_CIP</v>
      </c>
      <c r="R221" s="43" t="str">
        <f>VLOOKUP(B221&amp;"_"&amp;D221,tblClass_Child!K:K,1,FALSE)</f>
        <v>EMX6_DVn137</v>
      </c>
      <c r="S221" s="43" t="str">
        <f t="shared" si="15"/>
        <v>EMX6_SETUP_CIP_DVn137</v>
      </c>
      <c r="T221" s="43" t="str">
        <f>IF(ISERROR(VLOOKUP(S221,qryClassChildStatesCheck!A:A,1,FALSE)),"##ERR##","")</f>
        <v/>
      </c>
    </row>
    <row r="222" spans="1:20" ht="30">
      <c r="A222" s="43" t="s">
        <v>20</v>
      </c>
      <c r="B222" s="43" t="s">
        <v>958</v>
      </c>
      <c r="C222" s="43" t="s">
        <v>2559</v>
      </c>
      <c r="D222" s="43" t="s">
        <v>1107</v>
      </c>
      <c r="E222" s="43" t="str">
        <f>VLOOKUP(D222,tblInstance!X:Z,3,FALSE)</f>
        <v>ZSC_FILTER</v>
      </c>
      <c r="F222" s="43" t="str">
        <f>VLOOKUP(D222,tblInstance!X:Y,2,FALSE)</f>
        <v>ZSC2</v>
      </c>
      <c r="G222" s="315" t="s">
        <v>2397</v>
      </c>
      <c r="H222" s="43" t="str">
        <f t="shared" si="14"/>
        <v>EMX6_SETUP_CIP_ZSCn109</v>
      </c>
      <c r="M222" s="120" t="str">
        <f t="shared" si="16"/>
        <v>L "dbCONST".BLK.ZSC2.CMD.OUT;
    T #ZSC_FILTER_CMD;</v>
      </c>
      <c r="N222" s="43" t="s">
        <v>362</v>
      </c>
      <c r="Q222" s="43" t="str">
        <f>VLOOKUP(B222&amp;"_"&amp;C222,tblClass_State!J:J,1,FALSE)</f>
        <v>EMX6_SETUP_CIP</v>
      </c>
      <c r="R222" s="43" t="str">
        <f>VLOOKUP(B222&amp;"_"&amp;D222,tblClass_Child!K:K,1,FALSE)</f>
        <v>EMX6_ZSCn109</v>
      </c>
      <c r="S222" s="43" t="str">
        <f t="shared" si="15"/>
        <v>EMX6_SETUP_CIP_ZSCn109</v>
      </c>
      <c r="T222" s="43" t="str">
        <f>IF(ISERROR(VLOOKUP(S222,qryClassChildStatesCheck!A:A,1,FALSE)),"##ERR##","")</f>
        <v/>
      </c>
    </row>
    <row r="223" spans="1:20" ht="30">
      <c r="A223" s="43" t="s">
        <v>20</v>
      </c>
      <c r="B223" s="43" t="s">
        <v>958</v>
      </c>
      <c r="C223" s="43" t="s">
        <v>2559</v>
      </c>
      <c r="D223" s="43" t="s">
        <v>1112</v>
      </c>
      <c r="E223" s="43" t="str">
        <f>VLOOKUP(D223,tblInstance!X:Z,3,FALSE)</f>
        <v>ZSC_SMFL1</v>
      </c>
      <c r="F223" s="43" t="str">
        <f>VLOOKUP(D223,tblInstance!X:Y,2,FALSE)</f>
        <v>ZSC2</v>
      </c>
      <c r="G223" s="315" t="s">
        <v>2397</v>
      </c>
      <c r="H223" s="43" t="str">
        <f t="shared" si="14"/>
        <v>EMX6_SETUP_CIP_ZSCn111</v>
      </c>
      <c r="M223" s="120" t="str">
        <f t="shared" si="16"/>
        <v>L "dbCONST".BLK.ZSC2.CMD.IN;
    T #ZSC_SMFL1_CMD;</v>
      </c>
      <c r="N223" s="43" t="s">
        <v>361</v>
      </c>
      <c r="Q223" s="43" t="str">
        <f>VLOOKUP(B223&amp;"_"&amp;C223,tblClass_State!J:J,1,FALSE)</f>
        <v>EMX6_SETUP_CIP</v>
      </c>
      <c r="R223" s="43" t="str">
        <f>VLOOKUP(B223&amp;"_"&amp;D223,tblClass_Child!K:K,1,FALSE)</f>
        <v>EMX6_ZSCn111</v>
      </c>
      <c r="S223" s="43" t="str">
        <f t="shared" si="15"/>
        <v>EMX6_SETUP_CIP_ZSCn111</v>
      </c>
      <c r="T223" s="43" t="str">
        <f>IF(ISERROR(VLOOKUP(S223,qryClassChildStatesCheck!A:A,1,FALSE)),"##ERR##","")</f>
        <v/>
      </c>
    </row>
    <row r="224" spans="1:20" ht="30">
      <c r="A224" s="43" t="s">
        <v>20</v>
      </c>
      <c r="B224" s="43" t="s">
        <v>958</v>
      </c>
      <c r="C224" s="43" t="s">
        <v>2560</v>
      </c>
      <c r="D224" s="43" t="s">
        <v>1110</v>
      </c>
      <c r="E224" s="43" t="str">
        <f>VLOOKUP(D224,tblInstance!X:Z,3,FALSE)</f>
        <v>POS_DRAIN</v>
      </c>
      <c r="F224" s="43" t="str">
        <f>VLOOKUP(D224,tblInstance!X:Y,2,FALSE)</f>
        <v>POS2</v>
      </c>
      <c r="G224" s="315" t="s">
        <v>2397</v>
      </c>
      <c r="H224" s="43" t="str">
        <f t="shared" si="14"/>
        <v>EMX6_SETUP_SIP_DVn135</v>
      </c>
      <c r="M224" s="120" t="str">
        <f t="shared" si="16"/>
        <v>L "dbCONST".BLK.POS2.CMD.CLOSE;
    T #POS_DRAIN_CMD;</v>
      </c>
      <c r="N224" s="43" t="s">
        <v>2429</v>
      </c>
      <c r="Q224" s="43" t="str">
        <f>VLOOKUP(B224&amp;"_"&amp;C224,tblClass_State!J:J,1,FALSE)</f>
        <v>EMX6_SETUP_SIP</v>
      </c>
      <c r="R224" s="43" t="str">
        <f>VLOOKUP(B224&amp;"_"&amp;D224,tblClass_Child!K:K,1,FALSE)</f>
        <v>EMX6_DVn135</v>
      </c>
      <c r="S224" s="43" t="str">
        <f t="shared" si="15"/>
        <v>EMX6_SETUP_SIP_DVn135</v>
      </c>
      <c r="T224" s="43" t="str">
        <f>IF(ISERROR(VLOOKUP(S224,qryClassChildStatesCheck!A:A,1,FALSE)),"##ERR##","")</f>
        <v/>
      </c>
    </row>
    <row r="225" spans="1:20" ht="30">
      <c r="A225" s="43" t="s">
        <v>20</v>
      </c>
      <c r="B225" s="43" t="s">
        <v>958</v>
      </c>
      <c r="C225" s="43" t="s">
        <v>2560</v>
      </c>
      <c r="D225" s="43" t="s">
        <v>1111</v>
      </c>
      <c r="E225" s="43" t="str">
        <f>VLOOKUP(D225,tblInstance!X:Z,3,FALSE)</f>
        <v>POS_FILTER</v>
      </c>
      <c r="F225" s="43" t="str">
        <f>VLOOKUP(D225,tblInstance!X:Y,2,FALSE)</f>
        <v>POS2</v>
      </c>
      <c r="G225" s="315" t="s">
        <v>2397</v>
      </c>
      <c r="H225" s="43" t="str">
        <f t="shared" si="14"/>
        <v>EMX6_SETUP_SIP_DVn137</v>
      </c>
      <c r="M225" s="120" t="str">
        <f t="shared" si="16"/>
        <v>L "dbCONST".BLK.POS2.CMD.CLOSE;
    T #POS_FILTER_CMD;</v>
      </c>
      <c r="N225" s="43" t="s">
        <v>2429</v>
      </c>
      <c r="Q225" s="43" t="str">
        <f>VLOOKUP(B225&amp;"_"&amp;C225,tblClass_State!J:J,1,FALSE)</f>
        <v>EMX6_SETUP_SIP</v>
      </c>
      <c r="R225" s="43" t="str">
        <f>VLOOKUP(B225&amp;"_"&amp;D225,tblClass_Child!K:K,1,FALSE)</f>
        <v>EMX6_DVn137</v>
      </c>
      <c r="S225" s="43" t="str">
        <f t="shared" si="15"/>
        <v>EMX6_SETUP_SIP_DVn137</v>
      </c>
      <c r="T225" s="43" t="str">
        <f>IF(ISERROR(VLOOKUP(S225,qryClassChildStatesCheck!A:A,1,FALSE)),"##ERR##","")</f>
        <v/>
      </c>
    </row>
    <row r="226" spans="1:20" ht="30">
      <c r="A226" s="43" t="s">
        <v>20</v>
      </c>
      <c r="B226" s="43" t="s">
        <v>958</v>
      </c>
      <c r="C226" s="43" t="s">
        <v>2560</v>
      </c>
      <c r="D226" s="43" t="s">
        <v>1107</v>
      </c>
      <c r="E226" s="43" t="str">
        <f>VLOOKUP(D226,tblInstance!X:Z,3,FALSE)</f>
        <v>ZSC_FILTER</v>
      </c>
      <c r="F226" s="43" t="str">
        <f>VLOOKUP(D226,tblInstance!X:Y,2,FALSE)</f>
        <v>ZSC2</v>
      </c>
      <c r="G226" s="315" t="s">
        <v>2397</v>
      </c>
      <c r="H226" s="43" t="str">
        <f t="shared" si="14"/>
        <v>EMX6_SETUP_SIP_ZSCn109</v>
      </c>
      <c r="M226" s="120" t="str">
        <f t="shared" si="16"/>
        <v>L "dbCONST".BLK.ZSC2.CMD.IN;
    T #ZSC_FILTER_CMD;</v>
      </c>
      <c r="N226" s="43" t="s">
        <v>361</v>
      </c>
      <c r="Q226" s="43" t="str">
        <f>VLOOKUP(B226&amp;"_"&amp;C226,tblClass_State!J:J,1,FALSE)</f>
        <v>EMX6_SETUP_SIP</v>
      </c>
      <c r="R226" s="43" t="str">
        <f>VLOOKUP(B226&amp;"_"&amp;D226,tblClass_Child!K:K,1,FALSE)</f>
        <v>EMX6_ZSCn109</v>
      </c>
      <c r="S226" s="43" t="str">
        <f t="shared" si="15"/>
        <v>EMX6_SETUP_SIP_ZSCn109</v>
      </c>
      <c r="T226" s="43" t="str">
        <f>IF(ISERROR(VLOOKUP(S226,qryClassChildStatesCheck!A:A,1,FALSE)),"##ERR##","")</f>
        <v/>
      </c>
    </row>
    <row r="227" spans="1:20" ht="30">
      <c r="A227" s="43" t="s">
        <v>20</v>
      </c>
      <c r="B227" s="43" t="s">
        <v>958</v>
      </c>
      <c r="C227" s="43" t="s">
        <v>2560</v>
      </c>
      <c r="D227" s="43" t="s">
        <v>1112</v>
      </c>
      <c r="E227" s="43" t="str">
        <f>VLOOKUP(D227,tblInstance!X:Z,3,FALSE)</f>
        <v>ZSC_SMFL1</v>
      </c>
      <c r="F227" s="43" t="str">
        <f>VLOOKUP(D227,tblInstance!X:Y,2,FALSE)</f>
        <v>ZSC2</v>
      </c>
      <c r="G227" s="315" t="s">
        <v>2397</v>
      </c>
      <c r="H227" s="43" t="str">
        <f t="shared" si="14"/>
        <v>EMX6_SETUP_SIP_ZSCn111</v>
      </c>
      <c r="M227" s="120" t="str">
        <f t="shared" si="16"/>
        <v>L "dbCONST".BLK.ZSC2.CMD.OUT;
    T #ZSC_SMFL1_CMD;</v>
      </c>
      <c r="N227" s="43" t="s">
        <v>362</v>
      </c>
      <c r="Q227" s="43" t="str">
        <f>VLOOKUP(B227&amp;"_"&amp;C227,tblClass_State!J:J,1,FALSE)</f>
        <v>EMX6_SETUP_SIP</v>
      </c>
      <c r="R227" s="43" t="str">
        <f>VLOOKUP(B227&amp;"_"&amp;D227,tblClass_Child!K:K,1,FALSE)</f>
        <v>EMX6_ZSCn111</v>
      </c>
      <c r="S227" s="43" t="str">
        <f t="shared" si="15"/>
        <v>EMX6_SETUP_SIP_ZSCn111</v>
      </c>
      <c r="T227" s="43" t="str">
        <f>IF(ISERROR(VLOOKUP(S227,qryClassChildStatesCheck!A:A,1,FALSE)),"##ERR##","")</f>
        <v/>
      </c>
    </row>
    <row r="228" spans="1:20" ht="30">
      <c r="A228" s="43" t="s">
        <v>20</v>
      </c>
      <c r="B228" s="43" t="s">
        <v>958</v>
      </c>
      <c r="C228" s="43" t="s">
        <v>440</v>
      </c>
      <c r="D228" s="43" t="s">
        <v>1110</v>
      </c>
      <c r="E228" s="43" t="str">
        <f>VLOOKUP(D228,tblInstance!X:Z,3,FALSE)</f>
        <v>POS_DRAIN</v>
      </c>
      <c r="F228" s="43" t="str">
        <f>VLOOKUP(D228,tblInstance!X:Y,2,FALSE)</f>
        <v>POS2</v>
      </c>
      <c r="G228" s="315" t="s">
        <v>2397</v>
      </c>
      <c r="H228" s="43" t="str">
        <f t="shared" si="14"/>
        <v>EMX6_SIP_DVn135</v>
      </c>
      <c r="M228" s="120" t="str">
        <f t="shared" si="16"/>
        <v>L "dbCONST".BLK.POS2.CMD.OPEN;
    T #POS_DRAIN_CMD;</v>
      </c>
      <c r="N228" s="43" t="s">
        <v>2430</v>
      </c>
      <c r="Q228" s="43" t="str">
        <f>VLOOKUP(B228&amp;"_"&amp;C228,tblClass_State!J:J,1,FALSE)</f>
        <v>EMX6_SIP</v>
      </c>
      <c r="R228" s="43" t="str">
        <f>VLOOKUP(B228&amp;"_"&amp;D228,tblClass_Child!K:K,1,FALSE)</f>
        <v>EMX6_DVn135</v>
      </c>
      <c r="S228" s="43" t="str">
        <f t="shared" si="15"/>
        <v>EMX6_SIP_DVn135</v>
      </c>
      <c r="T228" s="43" t="str">
        <f>IF(ISERROR(VLOOKUP(S228,qryClassChildStatesCheck!A:A,1,FALSE)),"##ERR##","")</f>
        <v/>
      </c>
    </row>
    <row r="229" spans="1:20" ht="30">
      <c r="A229" s="43" t="s">
        <v>20</v>
      </c>
      <c r="B229" s="43" t="s">
        <v>958</v>
      </c>
      <c r="C229" s="43" t="s">
        <v>440</v>
      </c>
      <c r="D229" s="43" t="s">
        <v>1111</v>
      </c>
      <c r="E229" s="43" t="str">
        <f>VLOOKUP(D229,tblInstance!X:Z,3,FALSE)</f>
        <v>POS_FILTER</v>
      </c>
      <c r="F229" s="43" t="str">
        <f>VLOOKUP(D229,tblInstance!X:Y,2,FALSE)</f>
        <v>POS2</v>
      </c>
      <c r="G229" s="315" t="s">
        <v>2397</v>
      </c>
      <c r="H229" s="43" t="str">
        <f t="shared" si="14"/>
        <v>EMX6_SIP_DVn137</v>
      </c>
      <c r="M229" s="120" t="str">
        <f t="shared" si="16"/>
        <v>L "dbCONST".BLK.POS2.CMD.OPEN;
    T #POS_FILTER_CMD;</v>
      </c>
      <c r="N229" s="43" t="s">
        <v>2430</v>
      </c>
      <c r="Q229" s="43" t="str">
        <f>VLOOKUP(B229&amp;"_"&amp;C229,tblClass_State!J:J,1,FALSE)</f>
        <v>EMX6_SIP</v>
      </c>
      <c r="R229" s="43" t="str">
        <f>VLOOKUP(B229&amp;"_"&amp;D229,tblClass_Child!K:K,1,FALSE)</f>
        <v>EMX6_DVn137</v>
      </c>
      <c r="S229" s="43" t="str">
        <f t="shared" si="15"/>
        <v>EMX6_SIP_DVn137</v>
      </c>
      <c r="T229" s="43" t="str">
        <f>IF(ISERROR(VLOOKUP(S229,qryClassChildStatesCheck!A:A,1,FALSE)),"##ERR##","")</f>
        <v/>
      </c>
    </row>
    <row r="230" spans="1:20" ht="30">
      <c r="A230" s="43" t="s">
        <v>20</v>
      </c>
      <c r="B230" s="43" t="s">
        <v>958</v>
      </c>
      <c r="C230" s="43" t="s">
        <v>440</v>
      </c>
      <c r="D230" s="43" t="s">
        <v>1107</v>
      </c>
      <c r="E230" s="43" t="str">
        <f>VLOOKUP(D230,tblInstance!X:Z,3,FALSE)</f>
        <v>ZSC_FILTER</v>
      </c>
      <c r="F230" s="43" t="str">
        <f>VLOOKUP(D230,tblInstance!X:Y,2,FALSE)</f>
        <v>ZSC2</v>
      </c>
      <c r="G230" s="315" t="s">
        <v>2397</v>
      </c>
      <c r="H230" s="43" t="str">
        <f t="shared" si="14"/>
        <v>EMX6_SIP_ZSCn109</v>
      </c>
      <c r="M230" s="120" t="str">
        <f t="shared" si="16"/>
        <v>L "dbCONST".BLK.ZSC2.CMD.IN;
    T #ZSC_FILTER_CMD;</v>
      </c>
      <c r="N230" s="43" t="s">
        <v>361</v>
      </c>
      <c r="Q230" s="43" t="str">
        <f>VLOOKUP(B230&amp;"_"&amp;C230,tblClass_State!J:J,1,FALSE)</f>
        <v>EMX6_SIP</v>
      </c>
      <c r="R230" s="43" t="str">
        <f>VLOOKUP(B230&amp;"_"&amp;D230,tblClass_Child!K:K,1,FALSE)</f>
        <v>EMX6_ZSCn109</v>
      </c>
      <c r="S230" s="43" t="str">
        <f t="shared" si="15"/>
        <v>EMX6_SIP_ZSCn109</v>
      </c>
      <c r="T230" s="43" t="str">
        <f>IF(ISERROR(VLOOKUP(S230,qryClassChildStatesCheck!A:A,1,FALSE)),"##ERR##","")</f>
        <v/>
      </c>
    </row>
    <row r="231" spans="1:20" ht="30">
      <c r="A231" s="43" t="s">
        <v>20</v>
      </c>
      <c r="B231" s="43" t="s">
        <v>958</v>
      </c>
      <c r="C231" s="43" t="s">
        <v>440</v>
      </c>
      <c r="D231" s="43" t="s">
        <v>1112</v>
      </c>
      <c r="E231" s="43" t="str">
        <f>VLOOKUP(D231,tblInstance!X:Z,3,FALSE)</f>
        <v>ZSC_SMFL1</v>
      </c>
      <c r="F231" s="43" t="str">
        <f>VLOOKUP(D231,tblInstance!X:Y,2,FALSE)</f>
        <v>ZSC2</v>
      </c>
      <c r="G231" s="315" t="s">
        <v>2397</v>
      </c>
      <c r="H231" s="43" t="str">
        <f t="shared" si="14"/>
        <v>EMX6_SIP_ZSCn111</v>
      </c>
      <c r="M231" s="120" t="str">
        <f t="shared" si="16"/>
        <v>L "dbCONST".BLK.ZSC2.CMD.OUT;
    T #ZSC_SMFL1_CMD;</v>
      </c>
      <c r="N231" s="43" t="s">
        <v>362</v>
      </c>
      <c r="Q231" s="43" t="str">
        <f>VLOOKUP(B231&amp;"_"&amp;C231,tblClass_State!J:J,1,FALSE)</f>
        <v>EMX6_SIP</v>
      </c>
      <c r="R231" s="43" t="str">
        <f>VLOOKUP(B231&amp;"_"&amp;D231,tblClass_Child!K:K,1,FALSE)</f>
        <v>EMX6_ZSCn111</v>
      </c>
      <c r="S231" s="43" t="str">
        <f t="shared" si="15"/>
        <v>EMX6_SIP_ZSCn111</v>
      </c>
      <c r="T231" s="43" t="str">
        <f>IF(ISERROR(VLOOKUP(S231,qryClassChildStatesCheck!A:A,1,FALSE)),"##ERR##","")</f>
        <v/>
      </c>
    </row>
    <row r="232" spans="1:20" ht="30">
      <c r="A232" s="43" t="s">
        <v>859</v>
      </c>
      <c r="B232" s="43" t="s">
        <v>3215</v>
      </c>
      <c r="C232" s="43" t="s">
        <v>3221</v>
      </c>
      <c r="D232" s="43" t="s">
        <v>2433</v>
      </c>
      <c r="E232" s="43" t="str">
        <f>VLOOKUP(D232,tblInstance!X:Z,3,FALSE)</f>
        <v>Mn</v>
      </c>
      <c r="F232" s="43" t="str">
        <f>VLOOKUP(D232,tblInstance!X:Y,2,FALSE)</f>
        <v>MX</v>
      </c>
      <c r="G232" s="315" t="s">
        <v>2397</v>
      </c>
      <c r="H232" s="43" t="str">
        <f t="shared" si="14"/>
        <v>PCMX_CIPSIP_Mn</v>
      </c>
      <c r="M232" s="120" t="str">
        <f t="shared" si="16"/>
        <v>L "dbCONST".BLK.MX.CMD.STOP;
    T #Mn_CMD;</v>
      </c>
      <c r="N232" s="43" t="s">
        <v>2428</v>
      </c>
      <c r="Q232" s="43" t="str">
        <f>VLOOKUP(B232&amp;"_"&amp;C232,tblClass_State!J:J,1,FALSE)</f>
        <v>PCMX_CIPSIP</v>
      </c>
      <c r="R232" s="43" t="str">
        <f>VLOOKUP(B232&amp;"_"&amp;D232,tblClass_Child!K:K,1,FALSE)</f>
        <v>PCMX_Mn</v>
      </c>
      <c r="S232" s="43" t="str">
        <f t="shared" si="15"/>
        <v>PCMX_CIPSIP_Mn</v>
      </c>
      <c r="T232" s="43" t="str">
        <f>IF(ISERROR(VLOOKUP(S232,qryClassChildStatesCheck!A:A,1,FALSE)),"##ERR##","")</f>
        <v>##ERR##</v>
      </c>
    </row>
    <row r="233" spans="1:20" ht="30">
      <c r="A233" s="43" t="s">
        <v>859</v>
      </c>
      <c r="B233" s="43" t="s">
        <v>3215</v>
      </c>
      <c r="C233" s="43" t="s">
        <v>3221</v>
      </c>
      <c r="D233" s="43" t="s">
        <v>2434</v>
      </c>
      <c r="E233" s="43" t="str">
        <f>VLOOKUP(D233,tblInstance!X:Z,3,FALSE)</f>
        <v>Sn</v>
      </c>
      <c r="F233" s="43" t="str">
        <f>VLOOKUP(D233,tblInstance!X:Y,2,FALSE)</f>
        <v>SY</v>
      </c>
      <c r="G233" s="315" t="s">
        <v>2396</v>
      </c>
      <c r="H233" s="43" t="str">
        <f t="shared" si="14"/>
        <v>PCMX_CIPSIP_Sn</v>
      </c>
      <c r="M233" s="120" t="str">
        <f t="shared" si="16"/>
        <v>L "dbCONST".BLK.SY.CMD.STOP;
    T #Sn_CMD;</v>
      </c>
      <c r="N233" s="43" t="s">
        <v>2428</v>
      </c>
      <c r="Q233" s="43" t="str">
        <f>VLOOKUP(B233&amp;"_"&amp;C233,tblClass_State!J:J,1,FALSE)</f>
        <v>PCMX_CIPSIP</v>
      </c>
      <c r="R233" s="43" t="str">
        <f>VLOOKUP(B233&amp;"_"&amp;D233,tblClass_Child!K:K,1,FALSE)</f>
        <v>PCMX_Sn</v>
      </c>
      <c r="S233" s="43" t="str">
        <f t="shared" si="15"/>
        <v>PCMX_CIPSIP_Sn</v>
      </c>
      <c r="T233" s="43" t="str">
        <f>IF(ISERROR(VLOOKUP(S233,qryClassChildStatesCheck!A:A,1,FALSE)),"##ERR##","")</f>
        <v>##ERR##</v>
      </c>
    </row>
    <row r="234" spans="1:20" ht="30">
      <c r="A234" s="43" t="s">
        <v>859</v>
      </c>
      <c r="B234" s="43" t="s">
        <v>3216</v>
      </c>
      <c r="C234" s="43" t="s">
        <v>3221</v>
      </c>
      <c r="D234" s="43" t="s">
        <v>2433</v>
      </c>
      <c r="E234" s="43" t="str">
        <f>VLOOKUP(D234,tblInstance!X:Z,3,FALSE)</f>
        <v>Mn</v>
      </c>
      <c r="F234" s="43" t="str">
        <f>VLOOKUP(D234,tblInstance!X:Y,2,FALSE)</f>
        <v>MX</v>
      </c>
      <c r="G234" s="315" t="s">
        <v>2396</v>
      </c>
      <c r="H234" s="43" t="str">
        <f t="shared" si="14"/>
        <v>PCSY_CIPSIP_Mn</v>
      </c>
      <c r="M234" s="120" t="str">
        <f t="shared" si="16"/>
        <v>L "dbCONST".BLK.MX.CMD.STOP;
    T #Mn_CMD;</v>
      </c>
      <c r="N234" s="43" t="s">
        <v>2428</v>
      </c>
      <c r="Q234" s="43" t="str">
        <f>VLOOKUP(B234&amp;"_"&amp;C234,tblClass_State!J:J,1,FALSE)</f>
        <v>PCSY_CIPSIP</v>
      </c>
      <c r="R234" s="43" t="str">
        <f>VLOOKUP(B234&amp;"_"&amp;D234,tblClass_Child!K:K,1,FALSE)</f>
        <v>PCSY_Mn</v>
      </c>
      <c r="S234" s="43" t="str">
        <f t="shared" si="15"/>
        <v>PCSY_CIPSIP_Mn</v>
      </c>
      <c r="T234" s="43" t="str">
        <f>IF(ISERROR(VLOOKUP(S234,qryClassChildStatesCheck!A:A,1,FALSE)),"##ERR##","")</f>
        <v>##ERR##</v>
      </c>
    </row>
    <row r="235" spans="1:20" ht="30">
      <c r="A235" s="43" t="s">
        <v>859</v>
      </c>
      <c r="B235" s="43" t="s">
        <v>3216</v>
      </c>
      <c r="C235" s="43" t="s">
        <v>3221</v>
      </c>
      <c r="D235" s="43" t="s">
        <v>2434</v>
      </c>
      <c r="E235" s="43" t="str">
        <f>VLOOKUP(D235,tblInstance!X:Z,3,FALSE)</f>
        <v>Sn</v>
      </c>
      <c r="F235" s="43" t="str">
        <f>VLOOKUP(D235,tblInstance!X:Y,2,FALSE)</f>
        <v>SY</v>
      </c>
      <c r="G235" s="315" t="s">
        <v>2397</v>
      </c>
      <c r="H235" s="43" t="str">
        <f t="shared" si="14"/>
        <v>PCSY_CIPSIP_Sn</v>
      </c>
      <c r="M235" s="120" t="str">
        <f t="shared" si="16"/>
        <v>L "dbCONST".BLK.SY.CMD.STOP;
    T #Sn_CMD;</v>
      </c>
      <c r="N235" s="43" t="s">
        <v>2428</v>
      </c>
      <c r="Q235" s="43" t="str">
        <f>VLOOKUP(B235&amp;"_"&amp;C235,tblClass_State!J:J,1,FALSE)</f>
        <v>PCSY_CIPSIP</v>
      </c>
      <c r="R235" s="43" t="str">
        <f>VLOOKUP(B235&amp;"_"&amp;D235,tblClass_Child!K:K,1,FALSE)</f>
        <v>PCSY_Sn</v>
      </c>
      <c r="S235" s="43" t="str">
        <f t="shared" si="15"/>
        <v>PCSY_CIPSIP_Sn</v>
      </c>
      <c r="T235" s="43" t="str">
        <f>IF(ISERROR(VLOOKUP(S235,qryClassChildStatesCheck!A:A,1,FALSE)),"##ERR##","")</f>
        <v>##ERR##</v>
      </c>
    </row>
    <row r="236" spans="1:20" ht="30">
      <c r="A236" s="43" t="s">
        <v>859</v>
      </c>
      <c r="B236" s="43" t="s">
        <v>3215</v>
      </c>
      <c r="C236" s="43" t="s">
        <v>466</v>
      </c>
      <c r="D236" s="43" t="s">
        <v>2433</v>
      </c>
      <c r="E236" s="43" t="str">
        <f>VLOOKUP(D236,tblInstance!X:Z,3,FALSE)</f>
        <v>Mn</v>
      </c>
      <c r="F236" s="43" t="str">
        <f>VLOOKUP(D236,tblInstance!X:Y,2,FALSE)</f>
        <v>MX</v>
      </c>
      <c r="G236" s="315" t="s">
        <v>2397</v>
      </c>
      <c r="H236" s="43" t="str">
        <f t="shared" si="14"/>
        <v>PCMX_FILL_Mn</v>
      </c>
      <c r="M236" s="120" t="str">
        <f t="shared" si="16"/>
        <v>L "dbCONST".BLK.MX.CMD.STOP;
    T #Mn_CMD;</v>
      </c>
      <c r="N236" s="43" t="s">
        <v>2428</v>
      </c>
      <c r="Q236" s="43" t="str">
        <f>VLOOKUP(B236&amp;"_"&amp;C236,tblClass_State!J:J,1,FALSE)</f>
        <v>PCMX_FILL</v>
      </c>
      <c r="R236" s="43" t="str">
        <f>VLOOKUP(B236&amp;"_"&amp;D236,tblClass_Child!K:K,1,FALSE)</f>
        <v>PCMX_Mn</v>
      </c>
      <c r="S236" s="43" t="str">
        <f t="shared" si="15"/>
        <v>PCMX_FILL_Mn</v>
      </c>
      <c r="T236" s="43" t="str">
        <f>IF(ISERROR(VLOOKUP(S236,qryClassChildStatesCheck!A:A,1,FALSE)),"##ERR##","")</f>
        <v>##ERR##</v>
      </c>
    </row>
    <row r="237" spans="1:20" ht="30">
      <c r="A237" s="43" t="s">
        <v>859</v>
      </c>
      <c r="B237" s="43" t="s">
        <v>3215</v>
      </c>
      <c r="C237" s="43" t="s">
        <v>466</v>
      </c>
      <c r="D237" s="43" t="s">
        <v>2434</v>
      </c>
      <c r="E237" s="43" t="str">
        <f>VLOOKUP(D237,tblInstance!X:Z,3,FALSE)</f>
        <v>Sn</v>
      </c>
      <c r="F237" s="43" t="str">
        <f>VLOOKUP(D237,tblInstance!X:Y,2,FALSE)</f>
        <v>SY</v>
      </c>
      <c r="G237" s="315" t="s">
        <v>2396</v>
      </c>
      <c r="H237" s="43" t="str">
        <f t="shared" si="14"/>
        <v>PCMX_FILL_Sn</v>
      </c>
      <c r="M237" s="120" t="str">
        <f t="shared" si="16"/>
        <v>L "dbCONST".BLK.SY.CMD.STOP;
    T #Sn_CMD;</v>
      </c>
      <c r="N237" s="43" t="s">
        <v>2428</v>
      </c>
      <c r="Q237" s="43" t="str">
        <f>VLOOKUP(B237&amp;"_"&amp;C237,tblClass_State!J:J,1,FALSE)</f>
        <v>PCMX_FILL</v>
      </c>
      <c r="R237" s="43" t="str">
        <f>VLOOKUP(B237&amp;"_"&amp;D237,tblClass_Child!K:K,1,FALSE)</f>
        <v>PCMX_Sn</v>
      </c>
      <c r="S237" s="43" t="str">
        <f t="shared" si="15"/>
        <v>PCMX_FILL_Sn</v>
      </c>
      <c r="T237" s="43" t="str">
        <f>IF(ISERROR(VLOOKUP(S237,qryClassChildStatesCheck!A:A,1,FALSE)),"##ERR##","")</f>
        <v>##ERR##</v>
      </c>
    </row>
    <row r="238" spans="1:20" ht="30">
      <c r="A238" s="43" t="s">
        <v>859</v>
      </c>
      <c r="B238" s="43" t="s">
        <v>3216</v>
      </c>
      <c r="C238" s="43" t="s">
        <v>466</v>
      </c>
      <c r="D238" s="43" t="s">
        <v>2433</v>
      </c>
      <c r="E238" s="43" t="str">
        <f>VLOOKUP(D238,tblInstance!X:Z,3,FALSE)</f>
        <v>Mn</v>
      </c>
      <c r="F238" s="43" t="str">
        <f>VLOOKUP(D238,tblInstance!X:Y,2,FALSE)</f>
        <v>MX</v>
      </c>
      <c r="G238" s="315" t="s">
        <v>2396</v>
      </c>
      <c r="H238" s="43" t="str">
        <f t="shared" si="14"/>
        <v>PCSY_FILL_Mn</v>
      </c>
      <c r="M238" s="120" t="str">
        <f t="shared" si="16"/>
        <v>L "dbCONST".BLK.MX.CMD.STOP;
    T #Mn_CMD;</v>
      </c>
      <c r="N238" s="43" t="s">
        <v>2428</v>
      </c>
      <c r="Q238" s="43" t="str">
        <f>VLOOKUP(B238&amp;"_"&amp;C238,tblClass_State!J:J,1,FALSE)</f>
        <v>PCSY_FILL</v>
      </c>
      <c r="R238" s="43" t="str">
        <f>VLOOKUP(B238&amp;"_"&amp;D238,tblClass_Child!K:K,1,FALSE)</f>
        <v>PCSY_Mn</v>
      </c>
      <c r="S238" s="43" t="str">
        <f t="shared" si="15"/>
        <v>PCSY_FILL_Mn</v>
      </c>
      <c r="T238" s="43" t="str">
        <f>IF(ISERROR(VLOOKUP(S238,qryClassChildStatesCheck!A:A,1,FALSE)),"##ERR##","")</f>
        <v>##ERR##</v>
      </c>
    </row>
    <row r="239" spans="1:20" ht="30">
      <c r="A239" s="43" t="s">
        <v>859</v>
      </c>
      <c r="B239" s="43" t="s">
        <v>3216</v>
      </c>
      <c r="C239" s="43" t="s">
        <v>466</v>
      </c>
      <c r="D239" s="43" t="s">
        <v>2434</v>
      </c>
      <c r="E239" s="43" t="str">
        <f>VLOOKUP(D239,tblInstance!X:Z,3,FALSE)</f>
        <v>Sn</v>
      </c>
      <c r="F239" s="43" t="str">
        <f>VLOOKUP(D239,tblInstance!X:Y,2,FALSE)</f>
        <v>SY</v>
      </c>
      <c r="G239" s="315" t="s">
        <v>2397</v>
      </c>
      <c r="H239" s="43" t="str">
        <f t="shared" si="14"/>
        <v>PCSY_FILL_Sn</v>
      </c>
      <c r="M239" s="120" t="str">
        <f t="shared" si="16"/>
        <v>L "dbCONST".BLK.SY.CMD.STOP;
    T #Sn_CMD;</v>
      </c>
      <c r="N239" s="43" t="s">
        <v>2428</v>
      </c>
      <c r="Q239" s="43" t="str">
        <f>VLOOKUP(B239&amp;"_"&amp;C239,tblClass_State!J:J,1,FALSE)</f>
        <v>PCSY_FILL</v>
      </c>
      <c r="R239" s="43" t="str">
        <f>VLOOKUP(B239&amp;"_"&amp;D239,tblClass_Child!K:K,1,FALSE)</f>
        <v>PCSY_Sn</v>
      </c>
      <c r="S239" s="43" t="str">
        <f t="shared" si="15"/>
        <v>PCSY_FILL_Sn</v>
      </c>
      <c r="T239" s="43" t="str">
        <f>IF(ISERROR(VLOOKUP(S239,qryClassChildStatesCheck!A:A,1,FALSE)),"##ERR##","")</f>
        <v>##ERR##</v>
      </c>
    </row>
    <row r="240" spans="1:20" ht="30">
      <c r="A240" s="43" t="s">
        <v>859</v>
      </c>
      <c r="B240" s="43" t="s">
        <v>3215</v>
      </c>
      <c r="C240" s="43" t="s">
        <v>465</v>
      </c>
      <c r="D240" s="43" t="s">
        <v>2433</v>
      </c>
      <c r="E240" s="43" t="str">
        <f>VLOOKUP(D240,tblInstance!X:Z,3,FALSE)</f>
        <v>Mn</v>
      </c>
      <c r="F240" s="43" t="str">
        <f>VLOOKUP(D240,tblInstance!X:Y,2,FALSE)</f>
        <v>MX</v>
      </c>
      <c r="G240" s="315" t="s">
        <v>2397</v>
      </c>
      <c r="H240" s="43" t="str">
        <f t="shared" si="14"/>
        <v>PCMX_FILTER_Mn</v>
      </c>
      <c r="M240" s="120" t="str">
        <f t="shared" si="16"/>
        <v>L "dbCONST".BLK.MX.CMD.STOP;
    T #Mn_CMD;</v>
      </c>
      <c r="N240" s="43" t="s">
        <v>2428</v>
      </c>
      <c r="Q240" s="43" t="str">
        <f>VLOOKUP(B240&amp;"_"&amp;C240,tblClass_State!J:J,1,FALSE)</f>
        <v>PCMX_FILTER</v>
      </c>
      <c r="R240" s="43" t="str">
        <f>VLOOKUP(B240&amp;"_"&amp;D240,tblClass_Child!K:K,1,FALSE)</f>
        <v>PCMX_Mn</v>
      </c>
      <c r="S240" s="43" t="str">
        <f t="shared" si="15"/>
        <v>PCMX_FILTER_Mn</v>
      </c>
      <c r="T240" s="43" t="str">
        <f>IF(ISERROR(VLOOKUP(S240,qryClassChildStatesCheck!A:A,1,FALSE)),"##ERR##","")</f>
        <v>##ERR##</v>
      </c>
    </row>
    <row r="241" spans="1:20" ht="30">
      <c r="A241" s="43" t="s">
        <v>859</v>
      </c>
      <c r="B241" s="43" t="s">
        <v>3215</v>
      </c>
      <c r="C241" s="43" t="s">
        <v>465</v>
      </c>
      <c r="D241" s="43" t="s">
        <v>2434</v>
      </c>
      <c r="E241" s="43" t="str">
        <f>VLOOKUP(D241,tblInstance!X:Z,3,FALSE)</f>
        <v>Sn</v>
      </c>
      <c r="F241" s="43" t="str">
        <f>VLOOKUP(D241,tblInstance!X:Y,2,FALSE)</f>
        <v>SY</v>
      </c>
      <c r="G241" s="315" t="s">
        <v>2397</v>
      </c>
      <c r="H241" s="43" t="str">
        <f t="shared" si="14"/>
        <v>PCMX_FILTER_Sn</v>
      </c>
      <c r="M241" s="120" t="str">
        <f t="shared" si="16"/>
        <v>L "dbCONST".BLK.SY.CMD.STOP;
    T #Sn_CMD;</v>
      </c>
      <c r="N241" s="43" t="s">
        <v>2428</v>
      </c>
      <c r="Q241" s="43" t="str">
        <f>VLOOKUP(B241&amp;"_"&amp;C241,tblClass_State!J:J,1,FALSE)</f>
        <v>PCMX_FILTER</v>
      </c>
      <c r="R241" s="43" t="str">
        <f>VLOOKUP(B241&amp;"_"&amp;D241,tblClass_Child!K:K,1,FALSE)</f>
        <v>PCMX_Sn</v>
      </c>
      <c r="S241" s="43" t="str">
        <f t="shared" si="15"/>
        <v>PCMX_FILTER_Sn</v>
      </c>
      <c r="T241" s="43" t="str">
        <f>IF(ISERROR(VLOOKUP(S241,qryClassChildStatesCheck!A:A,1,FALSE)),"##ERR##","")</f>
        <v>##ERR##</v>
      </c>
    </row>
    <row r="242" spans="1:20" ht="30">
      <c r="A242" s="43" t="s">
        <v>859</v>
      </c>
      <c r="B242" s="43" t="s">
        <v>3215</v>
      </c>
      <c r="C242" s="43" t="s">
        <v>478</v>
      </c>
      <c r="D242" s="43" t="s">
        <v>2433</v>
      </c>
      <c r="E242" s="43" t="str">
        <f>VLOOKUP(D242,tblInstance!X:Z,3,FALSE)</f>
        <v>Mn</v>
      </c>
      <c r="F242" s="43" t="str">
        <f>VLOOKUP(D242,tblInstance!X:Y,2,FALSE)</f>
        <v>MX</v>
      </c>
      <c r="G242" s="315" t="s">
        <v>2397</v>
      </c>
      <c r="H242" s="43" t="str">
        <f t="shared" si="14"/>
        <v>PCMX_MAKE_Mn</v>
      </c>
      <c r="M242" s="120" t="str">
        <f t="shared" si="16"/>
        <v>L "dbCONST".BLK.MX.CMD.STOP;
    T #Mn_CMD;</v>
      </c>
      <c r="N242" s="43" t="s">
        <v>2428</v>
      </c>
      <c r="Q242" s="43" t="str">
        <f>VLOOKUP(B242&amp;"_"&amp;C242,tblClass_State!J:J,1,FALSE)</f>
        <v>PCMX_MAKE</v>
      </c>
      <c r="R242" s="43" t="str">
        <f>VLOOKUP(B242&amp;"_"&amp;D242,tblClass_Child!K:K,1,FALSE)</f>
        <v>PCMX_Mn</v>
      </c>
      <c r="S242" s="43" t="str">
        <f t="shared" si="15"/>
        <v>PCMX_MAKE_Mn</v>
      </c>
      <c r="T242" s="43" t="str">
        <f>IF(ISERROR(VLOOKUP(S242,qryClassChildStatesCheck!A:A,1,FALSE)),"##ERR##","")</f>
        <v>##ERR##</v>
      </c>
    </row>
    <row r="243" spans="1:20" ht="30">
      <c r="A243" s="43" t="s">
        <v>859</v>
      </c>
      <c r="B243" s="43" t="s">
        <v>3215</v>
      </c>
      <c r="C243" s="43" t="s">
        <v>478</v>
      </c>
      <c r="D243" s="43" t="s">
        <v>2434</v>
      </c>
      <c r="E243" s="43" t="str">
        <f>VLOOKUP(D243,tblInstance!X:Z,3,FALSE)</f>
        <v>Sn</v>
      </c>
      <c r="F243" s="43" t="str">
        <f>VLOOKUP(D243,tblInstance!X:Y,2,FALSE)</f>
        <v>SY</v>
      </c>
      <c r="G243" s="315" t="s">
        <v>2396</v>
      </c>
      <c r="H243" s="43" t="str">
        <f t="shared" si="14"/>
        <v>PCMX_MAKE_Sn</v>
      </c>
      <c r="M243" s="120" t="str">
        <f t="shared" si="16"/>
        <v>L "dbCONST".BLK.SY.CMD.STOP;
    T #Sn_CMD;</v>
      </c>
      <c r="N243" s="43" t="s">
        <v>2428</v>
      </c>
      <c r="Q243" s="43" t="str">
        <f>VLOOKUP(B243&amp;"_"&amp;C243,tblClass_State!J:J,1,FALSE)</f>
        <v>PCMX_MAKE</v>
      </c>
      <c r="R243" s="43" t="str">
        <f>VLOOKUP(B243&amp;"_"&amp;D243,tblClass_Child!K:K,1,FALSE)</f>
        <v>PCMX_Sn</v>
      </c>
      <c r="S243" s="43" t="str">
        <f t="shared" si="15"/>
        <v>PCMX_MAKE_Sn</v>
      </c>
      <c r="T243" s="43" t="str">
        <f>IF(ISERROR(VLOOKUP(S243,qryClassChildStatesCheck!A:A,1,FALSE)),"##ERR##","")</f>
        <v>##ERR##</v>
      </c>
    </row>
    <row r="244" spans="1:20" ht="30">
      <c r="A244" s="43" t="s">
        <v>850</v>
      </c>
      <c r="B244" s="43" t="s">
        <v>84</v>
      </c>
      <c r="C244" s="43" t="s">
        <v>441</v>
      </c>
      <c r="D244" s="43" t="s">
        <v>1730</v>
      </c>
      <c r="E244" s="43" t="str">
        <f>VLOOKUP(D244,tblInstance!X:Z,3,FALSE)</f>
        <v>EMA_VESSEL</v>
      </c>
      <c r="F244" s="43" t="str">
        <f>VLOOKUP(D244,tblInstance!X:Y,2,FALSE)</f>
        <v>EMA1</v>
      </c>
      <c r="G244" s="315" t="s">
        <v>2397</v>
      </c>
      <c r="H244" s="43" t="str">
        <f t="shared" si="14"/>
        <v>MX_CIP_EAn010</v>
      </c>
      <c r="M244" s="120" t="str">
        <f t="shared" si="16"/>
        <v>L "dbCONST".BLK.EMA1.CMD.STOP;
    T #EMA_VESSEL_CMD;</v>
      </c>
      <c r="N244" s="43" t="s">
        <v>2428</v>
      </c>
      <c r="Q244" s="43" t="str">
        <f>VLOOKUP(B244&amp;"_"&amp;C244,tblClass_State!J:J,1,FALSE)</f>
        <v>MX_CIP</v>
      </c>
      <c r="R244" s="43" t="str">
        <f>VLOOKUP(B244&amp;"_"&amp;D244,tblClass_Child!K:K,1,FALSE)</f>
        <v>MX_EAn010</v>
      </c>
      <c r="S244" s="43" t="str">
        <f t="shared" si="15"/>
        <v>MX_CIP_EAn010</v>
      </c>
      <c r="T244" s="43" t="str">
        <f>IF(ISERROR(VLOOKUP(S244,qryClassChildStatesCheck!A:A,1,FALSE)),"##ERR##","")</f>
        <v/>
      </c>
    </row>
    <row r="245" spans="1:20" ht="30">
      <c r="A245" s="43" t="s">
        <v>850</v>
      </c>
      <c r="B245" s="43" t="s">
        <v>84</v>
      </c>
      <c r="C245" s="43" t="s">
        <v>441</v>
      </c>
      <c r="D245" s="43" t="s">
        <v>1127</v>
      </c>
      <c r="E245" s="43" t="str">
        <f>VLOOKUP(D245,tblInstance!X:Z,3,FALSE)</f>
        <v>EMC_GAS</v>
      </c>
      <c r="F245" s="43" t="str">
        <f>VLOOKUP(D245,tblInstance!X:Y,2,FALSE)</f>
        <v>EMC1</v>
      </c>
      <c r="G245" s="315" t="s">
        <v>2397</v>
      </c>
      <c r="H245" s="43" t="str">
        <f t="shared" si="14"/>
        <v>MX_CIP_ECn001</v>
      </c>
      <c r="M245" s="120" t="str">
        <f t="shared" si="16"/>
        <v>L "dbCONST".BLK.EMC1.CMD.STOP;
    T #EMC_GAS_CMD;</v>
      </c>
      <c r="N245" s="43" t="s">
        <v>2428</v>
      </c>
      <c r="Q245" s="43" t="str">
        <f>VLOOKUP(B245&amp;"_"&amp;C245,tblClass_State!J:J,1,FALSE)</f>
        <v>MX_CIP</v>
      </c>
      <c r="R245" s="43" t="str">
        <f>VLOOKUP(B245&amp;"_"&amp;D245,tblClass_Child!K:K,1,FALSE)</f>
        <v>MX_ECn001</v>
      </c>
      <c r="S245" s="43" t="str">
        <f t="shared" si="15"/>
        <v>MX_CIP_ECn001</v>
      </c>
      <c r="T245" s="43" t="str">
        <f>IF(ISERROR(VLOOKUP(S245,qryClassChildStatesCheck!A:A,1,FALSE)),"##ERR##","")</f>
        <v/>
      </c>
    </row>
    <row r="246" spans="1:20" ht="30">
      <c r="A246" s="43" t="s">
        <v>850</v>
      </c>
      <c r="B246" s="43" t="s">
        <v>84</v>
      </c>
      <c r="C246" s="43" t="s">
        <v>441</v>
      </c>
      <c r="D246" s="43" t="s">
        <v>1128</v>
      </c>
      <c r="E246" s="43" t="str">
        <f>VLOOKUP(D246,tblInstance!X:Z,3,FALSE)</f>
        <v>EMC_WATER</v>
      </c>
      <c r="F246" s="43" t="str">
        <f>VLOOKUP(D246,tblInstance!X:Y,2,FALSE)</f>
        <v>EMC2</v>
      </c>
      <c r="G246" s="315" t="s">
        <v>2397</v>
      </c>
      <c r="H246" s="43" t="str">
        <f t="shared" si="14"/>
        <v>MX_CIP_ECn002</v>
      </c>
      <c r="M246" s="120" t="str">
        <f t="shared" si="16"/>
        <v>L "dbCONST".BLK.EMC2.CMD.STOP;
    T #EMC_WATER_CMD;</v>
      </c>
      <c r="N246" s="43" t="s">
        <v>2428</v>
      </c>
      <c r="Q246" s="43" t="str">
        <f>VLOOKUP(B246&amp;"_"&amp;C246,tblClass_State!J:J,1,FALSE)</f>
        <v>MX_CIP</v>
      </c>
      <c r="R246" s="43" t="str">
        <f>VLOOKUP(B246&amp;"_"&amp;D246,tblClass_Child!K:K,1,FALSE)</f>
        <v>MX_ECn002</v>
      </c>
      <c r="S246" s="43" t="str">
        <f t="shared" si="15"/>
        <v>MX_CIP_ECn002</v>
      </c>
      <c r="T246" s="43" t="str">
        <f>IF(ISERROR(VLOOKUP(S246,qryClassChildStatesCheck!A:A,1,FALSE)),"##ERR##","")</f>
        <v/>
      </c>
    </row>
    <row r="247" spans="1:20" ht="30">
      <c r="A247" s="43" t="s">
        <v>850</v>
      </c>
      <c r="B247" s="43" t="s">
        <v>84</v>
      </c>
      <c r="C247" s="43" t="s">
        <v>441</v>
      </c>
      <c r="D247" s="43" t="s">
        <v>1129</v>
      </c>
      <c r="E247" s="43" t="str">
        <f>VLOOKUP(D247,tblInstance!X:Z,3,FALSE)</f>
        <v>EMC_VACUUM</v>
      </c>
      <c r="F247" s="43" t="str">
        <f>VLOOKUP(D247,tblInstance!X:Y,2,FALSE)</f>
        <v>EMC5</v>
      </c>
      <c r="G247" s="315" t="s">
        <v>2397</v>
      </c>
      <c r="H247" s="43" t="str">
        <f t="shared" si="14"/>
        <v>MX_CIP_ECn012</v>
      </c>
      <c r="M247" s="120" t="str">
        <f t="shared" si="16"/>
        <v>L "dbCONST".BLK.EMC5.CMD.STOP;
    T #EMC_VACUUM_CMD;</v>
      </c>
      <c r="N247" s="43" t="s">
        <v>2428</v>
      </c>
      <c r="Q247" s="43" t="str">
        <f>VLOOKUP(B247&amp;"_"&amp;C247,tblClass_State!J:J,1,FALSE)</f>
        <v>MX_CIP</v>
      </c>
      <c r="R247" s="43" t="str">
        <f>VLOOKUP(B247&amp;"_"&amp;D247,tblClass_Child!K:K,1,FALSE)</f>
        <v>MX_ECn012</v>
      </c>
      <c r="S247" s="43" t="str">
        <f t="shared" si="15"/>
        <v>MX_CIP_ECn012</v>
      </c>
      <c r="T247" s="43" t="str">
        <f>IF(ISERROR(VLOOKUP(S247,qryClassChildStatesCheck!A:A,1,FALSE)),"##ERR##","")</f>
        <v/>
      </c>
    </row>
    <row r="248" spans="1:20" ht="30">
      <c r="A248" s="43" t="s">
        <v>850</v>
      </c>
      <c r="B248" s="43" t="s">
        <v>84</v>
      </c>
      <c r="C248" s="43" t="s">
        <v>441</v>
      </c>
      <c r="D248" s="43" t="s">
        <v>2613</v>
      </c>
      <c r="E248" s="43" t="str">
        <f>VLOOKUP(D248,tblInstance!X:Z,3,FALSE)</f>
        <v>EMS_ESTOP</v>
      </c>
      <c r="F248" s="43" t="str">
        <f>VLOOKUP(D248,tblInstance!X:Y,2,FALSE)</f>
        <v>EMS1</v>
      </c>
      <c r="G248" s="315" t="s">
        <v>2397</v>
      </c>
      <c r="H248" s="43" t="str">
        <f t="shared" si="14"/>
        <v>MX_CIP_EEn013</v>
      </c>
      <c r="M248" s="120" t="str">
        <f t="shared" si="16"/>
        <v>L "dbCONST".BLK.EMS1.CMD.STOP;
    T #EMS_ESTOP_CMD;</v>
      </c>
      <c r="N248" s="43" t="s">
        <v>2428</v>
      </c>
      <c r="Q248" s="43" t="str">
        <f>VLOOKUP(B248&amp;"_"&amp;C248,tblClass_State!J:J,1,FALSE)</f>
        <v>MX_CIP</v>
      </c>
      <c r="R248" s="43" t="str">
        <f>VLOOKUP(B248&amp;"_"&amp;D248,tblClass_Child!K:K,1,FALSE)</f>
        <v>MX_EEn013</v>
      </c>
      <c r="S248" s="43" t="str">
        <f t="shared" si="15"/>
        <v>MX_CIP_EEn013</v>
      </c>
      <c r="T248" s="43" t="str">
        <f>IF(ISERROR(VLOOKUP(S248,qryClassChildStatesCheck!A:A,1,FALSE)),"##ERR##","")</f>
        <v/>
      </c>
    </row>
    <row r="249" spans="1:20" ht="30">
      <c r="A249" s="43" t="s">
        <v>850</v>
      </c>
      <c r="B249" s="43" t="s">
        <v>84</v>
      </c>
      <c r="C249" s="43" t="s">
        <v>441</v>
      </c>
      <c r="D249" s="43" t="s">
        <v>2611</v>
      </c>
      <c r="E249" s="43" t="str">
        <f>VLOOKUP(D249,tblInstance!X:Z,3,FALSE)</f>
        <v>EMS_ESTOP_AUX</v>
      </c>
      <c r="F249" s="43" t="str">
        <f>VLOOKUP(D249,tblInstance!X:Y,2,FALSE)</f>
        <v>EMS2</v>
      </c>
      <c r="G249" s="315" t="s">
        <v>2397</v>
      </c>
      <c r="H249" s="43" t="str">
        <f t="shared" si="14"/>
        <v>MX_CIP_EEnnnn</v>
      </c>
      <c r="M249" s="120" t="str">
        <f t="shared" si="16"/>
        <v>L "dbCONST".BLK.EMS2.CMD.STOP;
    T #EMS_ESTOP_AUX_CMD;</v>
      </c>
      <c r="N249" s="43" t="s">
        <v>2428</v>
      </c>
      <c r="Q249" s="43" t="str">
        <f>VLOOKUP(B249&amp;"_"&amp;C249,tblClass_State!J:J,1,FALSE)</f>
        <v>MX_CIP</v>
      </c>
      <c r="R249" s="43" t="str">
        <f>VLOOKUP(B249&amp;"_"&amp;D249,tblClass_Child!K:K,1,FALSE)</f>
        <v>MX_EEnnnn</v>
      </c>
      <c r="S249" s="43" t="str">
        <f t="shared" si="15"/>
        <v>MX_CIP_EEnnnn</v>
      </c>
      <c r="T249" s="43" t="str">
        <f>IF(ISERROR(VLOOKUP(S249,qryClassChildStatesCheck!A:A,1,FALSE)),"##ERR##","")</f>
        <v/>
      </c>
    </row>
    <row r="250" spans="1:20" ht="30">
      <c r="A250" s="43" t="s">
        <v>850</v>
      </c>
      <c r="B250" s="43" t="s">
        <v>84</v>
      </c>
      <c r="C250" s="43" t="s">
        <v>441</v>
      </c>
      <c r="D250" s="43" t="s">
        <v>1597</v>
      </c>
      <c r="E250" s="43" t="str">
        <f>VLOOKUP(D250,tblInstance!X:Z,3,FALSE)</f>
        <v>EMG_FILTER</v>
      </c>
      <c r="F250" s="43" t="str">
        <f>VLOOKUP(D250,tblInstance!X:Y,2,FALSE)</f>
        <v>EMG1</v>
      </c>
      <c r="G250" s="315" t="s">
        <v>2397</v>
      </c>
      <c r="H250" s="43" t="str">
        <f t="shared" si="14"/>
        <v>MX_CIP_EGn005</v>
      </c>
      <c r="M250" s="120" t="str">
        <f t="shared" si="16"/>
        <v>L "dbCONST".BLK.EMG1.CMD.STOP;
    T #EMG_FILTER_CMD;</v>
      </c>
      <c r="N250" s="43" t="s">
        <v>2428</v>
      </c>
      <c r="Q250" s="43" t="str">
        <f>VLOOKUP(B250&amp;"_"&amp;C250,tblClass_State!J:J,1,FALSE)</f>
        <v>MX_CIP</v>
      </c>
      <c r="R250" s="43" t="str">
        <f>VLOOKUP(B250&amp;"_"&amp;D250,tblClass_Child!K:K,1,FALSE)</f>
        <v>MX_EGn005</v>
      </c>
      <c r="S250" s="43" t="str">
        <f t="shared" si="15"/>
        <v>MX_CIP_EGn005</v>
      </c>
      <c r="T250" s="43" t="str">
        <f>IF(ISERROR(VLOOKUP(S250,qryClassChildStatesCheck!A:A,1,FALSE)),"##ERR##","")</f>
        <v/>
      </c>
    </row>
    <row r="251" spans="1:20" ht="30">
      <c r="A251" s="43" t="s">
        <v>850</v>
      </c>
      <c r="B251" s="43" t="s">
        <v>84</v>
      </c>
      <c r="C251" s="43" t="s">
        <v>441</v>
      </c>
      <c r="D251" s="43" t="s">
        <v>1731</v>
      </c>
      <c r="E251" s="43" t="str">
        <f>VLOOKUP(D251,tblInstance!X:Z,3,FALSE)</f>
        <v>EMM_VESSEL</v>
      </c>
      <c r="F251" s="43" t="str">
        <f>VLOOKUP(D251,tblInstance!X:Y,2,FALSE)</f>
        <v>EMM1</v>
      </c>
      <c r="G251" s="315" t="s">
        <v>2397</v>
      </c>
      <c r="H251" s="43" t="str">
        <f t="shared" si="14"/>
        <v>MX_CIP_EMn009</v>
      </c>
      <c r="M251" s="120" t="str">
        <f t="shared" si="16"/>
        <v>L "dbCONST".BLK.EMM1.CMD.STOP;
    T #EMM_VESSEL_CMD;</v>
      </c>
      <c r="N251" s="43" t="s">
        <v>2428</v>
      </c>
      <c r="Q251" s="43" t="str">
        <f>VLOOKUP(B251&amp;"_"&amp;C251,tblClass_State!J:J,1,FALSE)</f>
        <v>MX_CIP</v>
      </c>
      <c r="R251" s="43" t="str">
        <f>VLOOKUP(B251&amp;"_"&amp;D251,tblClass_Child!K:K,1,FALSE)</f>
        <v>MX_EMn009</v>
      </c>
      <c r="S251" s="43" t="str">
        <f t="shared" si="15"/>
        <v>MX_CIP_EMn009</v>
      </c>
      <c r="T251" s="43" t="str">
        <f>IF(ISERROR(VLOOKUP(S251,qryClassChildStatesCheck!A:A,1,FALSE)),"##ERR##","")</f>
        <v/>
      </c>
    </row>
    <row r="252" spans="1:20" ht="30">
      <c r="A252" s="43" t="s">
        <v>850</v>
      </c>
      <c r="B252" s="43" t="s">
        <v>84</v>
      </c>
      <c r="C252" s="43" t="s">
        <v>441</v>
      </c>
      <c r="D252" s="43" t="s">
        <v>1116</v>
      </c>
      <c r="E252" s="43" t="str">
        <f>VLOOKUP(D252,tblInstance!X:Z,3,FALSE)</f>
        <v>EMT_HEX</v>
      </c>
      <c r="F252" s="43" t="str">
        <f>VLOOKUP(D252,tblInstance!X:Y,2,FALSE)</f>
        <v>EMT1</v>
      </c>
      <c r="G252" s="315" t="s">
        <v>2397</v>
      </c>
      <c r="H252" s="43" t="str">
        <f t="shared" si="14"/>
        <v>MX_CIP_ETn003</v>
      </c>
      <c r="M252" s="120" t="str">
        <f t="shared" si="16"/>
        <v>L "dbCONST".BLK.EMT1.CMD.STOP;
    T #EMT_HEX_CMD;</v>
      </c>
      <c r="N252" s="43" t="s">
        <v>2428</v>
      </c>
      <c r="Q252" s="43" t="str">
        <f>VLOOKUP(B252&amp;"_"&amp;C252,tblClass_State!J:J,1,FALSE)</f>
        <v>MX_CIP</v>
      </c>
      <c r="R252" s="43" t="str">
        <f>VLOOKUP(B252&amp;"_"&amp;D252,tblClass_Child!K:K,1,FALSE)</f>
        <v>MX_ETn003</v>
      </c>
      <c r="S252" s="43" t="str">
        <f t="shared" si="15"/>
        <v>MX_CIP_ETn003</v>
      </c>
      <c r="T252" s="43" t="str">
        <f>IF(ISERROR(VLOOKUP(S252,qryClassChildStatesCheck!A:A,1,FALSE)),"##ERR##","")</f>
        <v/>
      </c>
    </row>
    <row r="253" spans="1:20" ht="30">
      <c r="A253" s="43" t="s">
        <v>850</v>
      </c>
      <c r="B253" s="43" t="s">
        <v>84</v>
      </c>
      <c r="C253" s="43" t="s">
        <v>441</v>
      </c>
      <c r="D253" s="43" t="s">
        <v>1594</v>
      </c>
      <c r="E253" s="43" t="str">
        <f>VLOOKUP(D253,tblInstance!X:Z,3,FALSE)</f>
        <v>EMV_VESSEL</v>
      </c>
      <c r="F253" s="43" t="str">
        <f>VLOOKUP(D253,tblInstance!X:Y,2,FALSE)</f>
        <v>EMV1</v>
      </c>
      <c r="G253" s="315" t="s">
        <v>2397</v>
      </c>
      <c r="H253" s="43" t="str">
        <f t="shared" si="14"/>
        <v>MX_CIP_EVn004</v>
      </c>
      <c r="M253" s="120" t="str">
        <f t="shared" si="16"/>
        <v>L "dbCONST".BLK.EMV1.CMD.STOP;
    T #EMV_VESSEL_CMD;</v>
      </c>
      <c r="N253" s="43" t="s">
        <v>2428</v>
      </c>
      <c r="Q253" s="43" t="str">
        <f>VLOOKUP(B253&amp;"_"&amp;C253,tblClass_State!J:J,1,FALSE)</f>
        <v>MX_CIP</v>
      </c>
      <c r="R253" s="43" t="str">
        <f>VLOOKUP(B253&amp;"_"&amp;D253,tblClass_Child!K:K,1,FALSE)</f>
        <v>MX_EVn004</v>
      </c>
      <c r="S253" s="43" t="str">
        <f t="shared" si="15"/>
        <v>MX_CIP_EVn004</v>
      </c>
      <c r="T253" s="43" t="str">
        <f>IF(ISERROR(VLOOKUP(S253,qryClassChildStatesCheck!A:A,1,FALSE)),"##ERR##","")</f>
        <v/>
      </c>
    </row>
    <row r="254" spans="1:20" ht="30">
      <c r="A254" s="43" t="s">
        <v>850</v>
      </c>
      <c r="B254" s="43" t="s">
        <v>84</v>
      </c>
      <c r="C254" s="43" t="s">
        <v>441</v>
      </c>
      <c r="D254" s="43" t="s">
        <v>1595</v>
      </c>
      <c r="E254" s="43" t="str">
        <f>VLOOKUP(D254,tblInstance!X:Z,3,FALSE)</f>
        <v>EMV_INLET</v>
      </c>
      <c r="F254" s="43" t="str">
        <f>VLOOKUP(D254,tblInstance!X:Y,2,FALSE)</f>
        <v>EMV2</v>
      </c>
      <c r="G254" s="315" t="s">
        <v>2397</v>
      </c>
      <c r="H254" s="43" t="str">
        <f t="shared" si="14"/>
        <v>MX_CIP_EVn008</v>
      </c>
      <c r="M254" s="120" t="str">
        <f t="shared" si="16"/>
        <v>L "dbCONST".BLK.EMV2.CMD.STOP;
    T #EMV_INLET_CMD;</v>
      </c>
      <c r="N254" s="43" t="s">
        <v>2428</v>
      </c>
      <c r="Q254" s="43" t="str">
        <f>VLOOKUP(B254&amp;"_"&amp;C254,tblClass_State!J:J,1,FALSE)</f>
        <v>MX_CIP</v>
      </c>
      <c r="R254" s="43" t="str">
        <f>VLOOKUP(B254&amp;"_"&amp;D254,tblClass_Child!K:K,1,FALSE)</f>
        <v>MX_EVn008</v>
      </c>
      <c r="S254" s="43" t="str">
        <f t="shared" si="15"/>
        <v>MX_CIP_EVn008</v>
      </c>
      <c r="T254" s="43" t="str">
        <f>IF(ISERROR(VLOOKUP(S254,qryClassChildStatesCheck!A:A,1,FALSE)),"##ERR##","")</f>
        <v/>
      </c>
    </row>
    <row r="255" spans="1:20" ht="30">
      <c r="A255" s="43" t="s">
        <v>850</v>
      </c>
      <c r="B255" s="43" t="s">
        <v>84</v>
      </c>
      <c r="C255" s="43" t="s">
        <v>441</v>
      </c>
      <c r="D255" s="43" t="s">
        <v>1596</v>
      </c>
      <c r="E255" s="43" t="str">
        <f>VLOOKUP(D255,tblInstance!X:Z,3,FALSE)</f>
        <v>EMX_DRAIN</v>
      </c>
      <c r="F255" s="43" t="str">
        <f>VLOOKUP(D255,tblInstance!X:Y,2,FALSE)</f>
        <v>EMX4</v>
      </c>
      <c r="G255" s="315" t="s">
        <v>2397</v>
      </c>
      <c r="H255" s="43" t="str">
        <f t="shared" si="14"/>
        <v>MX_CIP_EXn006</v>
      </c>
      <c r="M255" s="120" t="str">
        <f t="shared" si="16"/>
        <v>L "dbCONST".BLK.EMX4.CMD.STOP;
    T #EMX_DRAIN_CMD;</v>
      </c>
      <c r="N255" s="43" t="s">
        <v>2428</v>
      </c>
      <c r="Q255" s="43" t="str">
        <f>VLOOKUP(B255&amp;"_"&amp;C255,tblClass_State!J:J,1,FALSE)</f>
        <v>MX_CIP</v>
      </c>
      <c r="R255" s="43" t="str">
        <f>VLOOKUP(B255&amp;"_"&amp;D255,tblClass_Child!K:K,1,FALSE)</f>
        <v>MX_EXn006</v>
      </c>
      <c r="S255" s="43" t="str">
        <f t="shared" si="15"/>
        <v>MX_CIP_EXn006</v>
      </c>
      <c r="T255" s="43" t="str">
        <f>IF(ISERROR(VLOOKUP(S255,qryClassChildStatesCheck!A:A,1,FALSE)),"##ERR##","")</f>
        <v/>
      </c>
    </row>
    <row r="256" spans="1:20" ht="30">
      <c r="A256" s="43" t="s">
        <v>850</v>
      </c>
      <c r="B256" s="43" t="s">
        <v>84</v>
      </c>
      <c r="C256" s="43" t="s">
        <v>441</v>
      </c>
      <c r="D256" s="319" t="s">
        <v>479</v>
      </c>
      <c r="E256" s="43" t="str">
        <f>VLOOKUP(D256,tblInstance!X:Z,3,FALSE)</f>
        <v>EMX_TRANSFER</v>
      </c>
      <c r="F256" s="43" t="str">
        <f>VLOOKUP(D256,tblInstance!X:Y,2,FALSE)</f>
        <v>EMX2</v>
      </c>
      <c r="G256" s="315" t="s">
        <v>2396</v>
      </c>
      <c r="H256" s="43" t="str">
        <f t="shared" si="14"/>
        <v>MX_CIP_EXn007</v>
      </c>
      <c r="M256" s="120" t="str">
        <f t="shared" si="16"/>
        <v>L "dbCONST".BLK.EMX2.CMD.STOP;
    T #EMX_TRANSFER_CMD;</v>
      </c>
      <c r="N256" s="43" t="s">
        <v>2428</v>
      </c>
      <c r="Q256" s="43" t="str">
        <f>VLOOKUP(B256&amp;"_"&amp;C256,tblClass_State!J:J,1,FALSE)</f>
        <v>MX_CIP</v>
      </c>
      <c r="R256" s="43" t="str">
        <f>VLOOKUP(B256&amp;"_"&amp;D256,tblClass_Child!K:K,1,FALSE)</f>
        <v>MX_EXn007</v>
      </c>
      <c r="S256" s="43" t="str">
        <f t="shared" si="15"/>
        <v>MX_CIP_EXn007</v>
      </c>
    </row>
    <row r="257" spans="1:20" ht="30">
      <c r="A257" s="43" t="s">
        <v>850</v>
      </c>
      <c r="B257" s="43" t="s">
        <v>84</v>
      </c>
      <c r="C257" s="43" t="s">
        <v>441</v>
      </c>
      <c r="D257" s="319" t="s">
        <v>1126</v>
      </c>
      <c r="E257" s="43" t="str">
        <f>VLOOKUP(D257,tblInstance!X:Z,3,FALSE)</f>
        <v>EMX_SMFL_DRN</v>
      </c>
      <c r="F257" s="43" t="str">
        <f>VLOOKUP(D257,tblInstance!X:Y,2,FALSE)</f>
        <v>EMX4</v>
      </c>
      <c r="G257" s="315" t="s">
        <v>2396</v>
      </c>
      <c r="H257" s="43" t="str">
        <f t="shared" si="14"/>
        <v>MX_CIP_EXn011</v>
      </c>
      <c r="M257" s="120" t="str">
        <f t="shared" si="16"/>
        <v>L "dbCONST".BLK.EMX4.CMD.STOP;
    T #EMX_SMFL_DRN_CMD;</v>
      </c>
      <c r="N257" s="43" t="s">
        <v>2428</v>
      </c>
      <c r="Q257" s="43" t="str">
        <f>VLOOKUP(B257&amp;"_"&amp;C257,tblClass_State!J:J,1,FALSE)</f>
        <v>MX_CIP</v>
      </c>
      <c r="R257" s="43" t="str">
        <f>VLOOKUP(B257&amp;"_"&amp;D257,tblClass_Child!K:K,1,FALSE)</f>
        <v>MX_EXn011</v>
      </c>
      <c r="S257" s="43" t="str">
        <f t="shared" si="15"/>
        <v>MX_CIP_EXn011</v>
      </c>
    </row>
    <row r="258" spans="1:20" ht="30">
      <c r="A258" s="43" t="s">
        <v>850</v>
      </c>
      <c r="B258" s="43" t="s">
        <v>84</v>
      </c>
      <c r="C258" s="43" t="s">
        <v>441</v>
      </c>
      <c r="D258" s="319" t="s">
        <v>1117</v>
      </c>
      <c r="E258" s="43" t="str">
        <f>VLOOKUP(D258,tblInstance!X:Z,3,FALSE)</f>
        <v>EMX_MMFL</v>
      </c>
      <c r="F258" s="43" t="str">
        <f>VLOOKUP(D258,tblInstance!X:Y,2,FALSE)</f>
        <v>EMX1</v>
      </c>
      <c r="G258" s="315" t="s">
        <v>2397</v>
      </c>
      <c r="H258" s="43" t="str">
        <f t="shared" ref="H258:H321" si="17">B258&amp;"_"&amp;C258&amp;"_"&amp;D258</f>
        <v>MX_CIP_EXn014</v>
      </c>
      <c r="M258" s="120" t="str">
        <f t="shared" si="16"/>
        <v>L "dbCONST".BLK.EMX1.CMD.STOP;
    T #EMX_MMFL_CMD;</v>
      </c>
      <c r="N258" s="43" t="s">
        <v>2428</v>
      </c>
      <c r="Q258" s="43" t="str">
        <f>VLOOKUP(B258&amp;"_"&amp;C258,tblClass_State!J:J,1,FALSE)</f>
        <v>MX_CIP</v>
      </c>
      <c r="R258" s="43" t="str">
        <f>VLOOKUP(B258&amp;"_"&amp;D258,tblClass_Child!K:K,1,FALSE)</f>
        <v>MX_EXn014</v>
      </c>
      <c r="S258" s="43" t="str">
        <f t="shared" ref="S258:S321" si="18">B258&amp;"_"&amp;C258&amp;"_"&amp;D258</f>
        <v>MX_CIP_EXn014</v>
      </c>
    </row>
    <row r="259" spans="1:20" ht="30">
      <c r="A259" s="43" t="s">
        <v>850</v>
      </c>
      <c r="B259" s="43" t="s">
        <v>84</v>
      </c>
      <c r="C259" s="43" t="s">
        <v>441</v>
      </c>
      <c r="D259" s="319" t="s">
        <v>2488</v>
      </c>
      <c r="E259" s="43" t="str">
        <f>VLOOKUP(D259,tblInstance!X:Z,3,FALSE)</f>
        <v>EMX_SMFL</v>
      </c>
      <c r="F259" s="43" t="str">
        <f>VLOOKUP(D259,tblInstance!X:Y,2,FALSE)</f>
        <v>EMX6</v>
      </c>
      <c r="G259" s="315" t="s">
        <v>2396</v>
      </c>
      <c r="H259" s="43" t="str">
        <f t="shared" si="17"/>
        <v>MX_CIP_EXn015</v>
      </c>
      <c r="M259" s="120" t="str">
        <f t="shared" si="16"/>
        <v>L "dbCONST".BLK.EMX6.CMD.STOP;
    T #EMX_SMFL_CMD;</v>
      </c>
      <c r="N259" s="43" t="s">
        <v>2428</v>
      </c>
      <c r="Q259" s="43" t="str">
        <f>VLOOKUP(B259&amp;"_"&amp;C259,tblClass_State!J:J,1,FALSE)</f>
        <v>MX_CIP</v>
      </c>
      <c r="R259" s="43" t="str">
        <f>VLOOKUP(B259&amp;"_"&amp;D259,tblClass_Child!K:K,1,FALSE)</f>
        <v>MX_EXn015</v>
      </c>
      <c r="S259" s="43" t="str">
        <f t="shared" si="18"/>
        <v>MX_CIP_EXn015</v>
      </c>
    </row>
    <row r="260" spans="1:20" ht="30">
      <c r="A260" s="43" t="s">
        <v>850</v>
      </c>
      <c r="B260" s="43" t="s">
        <v>84</v>
      </c>
      <c r="C260" s="43" t="s">
        <v>441</v>
      </c>
      <c r="D260" s="319" t="s">
        <v>1729</v>
      </c>
      <c r="E260" s="43" t="str">
        <f>VLOOKUP(D260,tblInstance!X:Z,3,FALSE)</f>
        <v>EMX_FILL</v>
      </c>
      <c r="F260" s="43" t="str">
        <f>VLOOKUP(D260,tblInstance!X:Y,2,FALSE)</f>
        <v>EMX5</v>
      </c>
      <c r="G260" s="315" t="s">
        <v>2396</v>
      </c>
      <c r="H260" s="43" t="str">
        <f t="shared" si="17"/>
        <v>MX_CIP_EXn402</v>
      </c>
      <c r="M260" s="120" t="str">
        <f t="shared" si="16"/>
        <v>L "dbCONST".BLK.EMX5.CMD.STOP;
    T #EMX_FILL_CMD;</v>
      </c>
      <c r="N260" s="43" t="s">
        <v>2428</v>
      </c>
      <c r="Q260" s="43" t="str">
        <f>VLOOKUP(B260&amp;"_"&amp;C260,tblClass_State!J:J,1,FALSE)</f>
        <v>MX_CIP</v>
      </c>
      <c r="R260" s="43" t="str">
        <f>VLOOKUP(B260&amp;"_"&amp;D260,tblClass_Child!K:K,1,FALSE)</f>
        <v>MX_EXn402</v>
      </c>
      <c r="S260" s="43" t="str">
        <f t="shared" si="18"/>
        <v>MX_CIP_EXn402</v>
      </c>
    </row>
    <row r="261" spans="1:20" ht="30">
      <c r="A261" s="43" t="s">
        <v>850</v>
      </c>
      <c r="B261" s="43" t="s">
        <v>84</v>
      </c>
      <c r="C261" s="43" t="s">
        <v>466</v>
      </c>
      <c r="D261" s="43" t="s">
        <v>1730</v>
      </c>
      <c r="E261" s="43" t="str">
        <f>VLOOKUP(D261,tblInstance!X:Z,3,FALSE)</f>
        <v>EMA_VESSEL</v>
      </c>
      <c r="F261" s="43" t="str">
        <f>VLOOKUP(D261,tblInstance!X:Y,2,FALSE)</f>
        <v>EMA1</v>
      </c>
      <c r="G261" s="315" t="s">
        <v>2397</v>
      </c>
      <c r="H261" s="43" t="str">
        <f t="shared" si="17"/>
        <v>MX_FILL_EAn010</v>
      </c>
      <c r="M261" s="120" t="str">
        <f t="shared" si="16"/>
        <v>L "dbCONST".BLK.EMA1.CMD.STOP;
    T #EMA_VESSEL_CMD;</v>
      </c>
      <c r="N261" s="43" t="s">
        <v>2428</v>
      </c>
      <c r="Q261" s="43" t="str">
        <f>VLOOKUP(B261&amp;"_"&amp;C261,tblClass_State!J:J,1,FALSE)</f>
        <v>MX_FILL</v>
      </c>
      <c r="R261" s="43" t="str">
        <f>VLOOKUP(B261&amp;"_"&amp;D261,tblClass_Child!K:K,1,FALSE)</f>
        <v>MX_EAn010</v>
      </c>
      <c r="S261" s="43" t="str">
        <f t="shared" si="18"/>
        <v>MX_FILL_EAn010</v>
      </c>
      <c r="T261" s="43" t="str">
        <f>IF(ISERROR(VLOOKUP(S261,qryClassChildStatesCheck!A:A,1,FALSE)),"##ERR##","")</f>
        <v/>
      </c>
    </row>
    <row r="262" spans="1:20" ht="30">
      <c r="A262" s="43" t="s">
        <v>850</v>
      </c>
      <c r="B262" s="43" t="s">
        <v>84</v>
      </c>
      <c r="C262" s="43" t="s">
        <v>466</v>
      </c>
      <c r="D262" s="43" t="s">
        <v>1127</v>
      </c>
      <c r="E262" s="43" t="str">
        <f>VLOOKUP(D262,tblInstance!X:Z,3,FALSE)</f>
        <v>EMC_GAS</v>
      </c>
      <c r="F262" s="43" t="str">
        <f>VLOOKUP(D262,tblInstance!X:Y,2,FALSE)</f>
        <v>EMC1</v>
      </c>
      <c r="G262" s="315" t="s">
        <v>2397</v>
      </c>
      <c r="H262" s="43" t="str">
        <f t="shared" si="17"/>
        <v>MX_FILL_ECn001</v>
      </c>
      <c r="M262" s="120" t="str">
        <f t="shared" ref="M262:M325" si="19">"L "&amp;""""&amp;"dbCONST"&amp;""""&amp;".BLK."&amp;$F262&amp;".CMD."&amp;N262&amp;";
    T #"&amp;$E262&amp;"_CMD;"</f>
        <v>L "dbCONST".BLK.EMC1.CMD.STOP;
    T #EMC_GAS_CMD;</v>
      </c>
      <c r="N262" s="43" t="s">
        <v>2428</v>
      </c>
      <c r="Q262" s="43" t="str">
        <f>VLOOKUP(B262&amp;"_"&amp;C262,tblClass_State!J:J,1,FALSE)</f>
        <v>MX_FILL</v>
      </c>
      <c r="R262" s="43" t="str">
        <f>VLOOKUP(B262&amp;"_"&amp;D262,tblClass_Child!K:K,1,FALSE)</f>
        <v>MX_ECn001</v>
      </c>
      <c r="S262" s="43" t="str">
        <f t="shared" si="18"/>
        <v>MX_FILL_ECn001</v>
      </c>
      <c r="T262" s="43" t="str">
        <f>IF(ISERROR(VLOOKUP(S262,qryClassChildStatesCheck!A:A,1,FALSE)),"##ERR##","")</f>
        <v/>
      </c>
    </row>
    <row r="263" spans="1:20" ht="30">
      <c r="A263" s="43" t="s">
        <v>850</v>
      </c>
      <c r="B263" s="43" t="s">
        <v>84</v>
      </c>
      <c r="C263" s="43" t="s">
        <v>466</v>
      </c>
      <c r="D263" s="43" t="s">
        <v>1128</v>
      </c>
      <c r="E263" s="43" t="str">
        <f>VLOOKUP(D263,tblInstance!X:Z,3,FALSE)</f>
        <v>EMC_WATER</v>
      </c>
      <c r="F263" s="43" t="str">
        <f>VLOOKUP(D263,tblInstance!X:Y,2,FALSE)</f>
        <v>EMC2</v>
      </c>
      <c r="G263" s="315" t="s">
        <v>2397</v>
      </c>
      <c r="H263" s="43" t="str">
        <f t="shared" si="17"/>
        <v>MX_FILL_ECn002</v>
      </c>
      <c r="M263" s="120" t="str">
        <f t="shared" si="19"/>
        <v>L "dbCONST".BLK.EMC2.CMD.STOP;
    T #EMC_WATER_CMD;</v>
      </c>
      <c r="N263" s="43" t="s">
        <v>2428</v>
      </c>
      <c r="Q263" s="43" t="str">
        <f>VLOOKUP(B263&amp;"_"&amp;C263,tblClass_State!J:J,1,FALSE)</f>
        <v>MX_FILL</v>
      </c>
      <c r="R263" s="43" t="str">
        <f>VLOOKUP(B263&amp;"_"&amp;D263,tblClass_Child!K:K,1,FALSE)</f>
        <v>MX_ECn002</v>
      </c>
      <c r="S263" s="43" t="str">
        <f t="shared" si="18"/>
        <v>MX_FILL_ECn002</v>
      </c>
      <c r="T263" s="43" t="str">
        <f>IF(ISERROR(VLOOKUP(S263,qryClassChildStatesCheck!A:A,1,FALSE)),"##ERR##","")</f>
        <v/>
      </c>
    </row>
    <row r="264" spans="1:20" ht="30">
      <c r="A264" s="43" t="s">
        <v>850</v>
      </c>
      <c r="B264" s="43" t="s">
        <v>84</v>
      </c>
      <c r="C264" s="43" t="s">
        <v>466</v>
      </c>
      <c r="D264" s="43" t="s">
        <v>1129</v>
      </c>
      <c r="E264" s="43" t="str">
        <f>VLOOKUP(D264,tblInstance!X:Z,3,FALSE)</f>
        <v>EMC_VACUUM</v>
      </c>
      <c r="F264" s="43" t="str">
        <f>VLOOKUP(D264,tblInstance!X:Y,2,FALSE)</f>
        <v>EMC5</v>
      </c>
      <c r="G264" s="315" t="s">
        <v>2396</v>
      </c>
      <c r="H264" s="43" t="str">
        <f t="shared" si="17"/>
        <v>MX_FILL_ECn012</v>
      </c>
      <c r="M264" s="120" t="str">
        <f t="shared" si="19"/>
        <v>L "dbCONST".BLK.EMC5.CMD.STOP;
    T #EMC_VACUUM_CMD;</v>
      </c>
      <c r="N264" s="43" t="s">
        <v>2428</v>
      </c>
      <c r="Q264" s="43" t="str">
        <f>VLOOKUP(B264&amp;"_"&amp;C264,tblClass_State!J:J,1,FALSE)</f>
        <v>MX_FILL</v>
      </c>
      <c r="R264" s="43" t="str">
        <f>VLOOKUP(B264&amp;"_"&amp;D264,tblClass_Child!K:K,1,FALSE)</f>
        <v>MX_ECn012</v>
      </c>
      <c r="S264" s="43" t="str">
        <f t="shared" si="18"/>
        <v>MX_FILL_ECn012</v>
      </c>
      <c r="T264" s="43" t="str">
        <f>IF(ISERROR(VLOOKUP(S264,qryClassChildStatesCheck!A:A,1,FALSE)),"##ERR##","")</f>
        <v/>
      </c>
    </row>
    <row r="265" spans="1:20" ht="30">
      <c r="A265" s="43" t="s">
        <v>850</v>
      </c>
      <c r="B265" s="43" t="s">
        <v>84</v>
      </c>
      <c r="C265" s="43" t="s">
        <v>466</v>
      </c>
      <c r="D265" s="43" t="s">
        <v>2613</v>
      </c>
      <c r="E265" s="43" t="str">
        <f>VLOOKUP(D265,tblInstance!X:Z,3,FALSE)</f>
        <v>EMS_ESTOP</v>
      </c>
      <c r="F265" s="43" t="str">
        <f>VLOOKUP(D265,tblInstance!X:Y,2,FALSE)</f>
        <v>EMS1</v>
      </c>
      <c r="G265" s="315" t="s">
        <v>2397</v>
      </c>
      <c r="H265" s="43" t="str">
        <f t="shared" si="17"/>
        <v>MX_FILL_EEn013</v>
      </c>
      <c r="M265" s="120" t="str">
        <f t="shared" si="19"/>
        <v>L "dbCONST".BLK.EMS1.CMD.STOP;
    T #EMS_ESTOP_CMD;</v>
      </c>
      <c r="N265" s="43" t="s">
        <v>2428</v>
      </c>
      <c r="Q265" s="43" t="str">
        <f>VLOOKUP(B265&amp;"_"&amp;C265,tblClass_State!J:J,1,FALSE)</f>
        <v>MX_FILL</v>
      </c>
      <c r="R265" s="43" t="str">
        <f>VLOOKUP(B265&amp;"_"&amp;D265,tblClass_Child!K:K,1,FALSE)</f>
        <v>MX_EEn013</v>
      </c>
      <c r="S265" s="43" t="str">
        <f t="shared" si="18"/>
        <v>MX_FILL_EEn013</v>
      </c>
      <c r="T265" s="43" t="str">
        <f>IF(ISERROR(VLOOKUP(S265,qryClassChildStatesCheck!A:A,1,FALSE)),"##ERR##","")</f>
        <v/>
      </c>
    </row>
    <row r="266" spans="1:20" ht="30">
      <c r="A266" s="43" t="s">
        <v>850</v>
      </c>
      <c r="B266" s="43" t="s">
        <v>84</v>
      </c>
      <c r="C266" s="43" t="s">
        <v>466</v>
      </c>
      <c r="D266" s="43" t="s">
        <v>2611</v>
      </c>
      <c r="E266" s="43" t="str">
        <f>VLOOKUP(D266,tblInstance!X:Z,3,FALSE)</f>
        <v>EMS_ESTOP_AUX</v>
      </c>
      <c r="F266" s="43" t="str">
        <f>VLOOKUP(D266,tblInstance!X:Y,2,FALSE)</f>
        <v>EMS2</v>
      </c>
      <c r="G266" s="315" t="s">
        <v>2397</v>
      </c>
      <c r="H266" s="43" t="str">
        <f t="shared" si="17"/>
        <v>MX_FILL_EEnnnn</v>
      </c>
      <c r="M266" s="120" t="str">
        <f t="shared" si="19"/>
        <v>L "dbCONST".BLK.EMS2.CMD.STOP;
    T #EMS_ESTOP_AUX_CMD;</v>
      </c>
      <c r="N266" s="43" t="s">
        <v>2428</v>
      </c>
      <c r="Q266" s="43" t="str">
        <f>VLOOKUP(B266&amp;"_"&amp;C266,tblClass_State!J:J,1,FALSE)</f>
        <v>MX_FILL</v>
      </c>
      <c r="R266" s="43" t="str">
        <f>VLOOKUP(B266&amp;"_"&amp;D266,tblClass_Child!K:K,1,FALSE)</f>
        <v>MX_EEnnnn</v>
      </c>
      <c r="S266" s="43" t="str">
        <f t="shared" si="18"/>
        <v>MX_FILL_EEnnnn</v>
      </c>
      <c r="T266" s="43" t="str">
        <f>IF(ISERROR(VLOOKUP(S266,qryClassChildStatesCheck!A:A,1,FALSE)),"##ERR##","")</f>
        <v/>
      </c>
    </row>
    <row r="267" spans="1:20" ht="30">
      <c r="A267" s="43" t="s">
        <v>850</v>
      </c>
      <c r="B267" s="43" t="s">
        <v>84</v>
      </c>
      <c r="C267" s="43" t="s">
        <v>466</v>
      </c>
      <c r="D267" s="43" t="s">
        <v>1597</v>
      </c>
      <c r="E267" s="43" t="str">
        <f>VLOOKUP(D267,tblInstance!X:Z,3,FALSE)</f>
        <v>EMG_FILTER</v>
      </c>
      <c r="F267" s="43" t="str">
        <f>VLOOKUP(D267,tblInstance!X:Y,2,FALSE)</f>
        <v>EMG1</v>
      </c>
      <c r="G267" s="315" t="s">
        <v>2397</v>
      </c>
      <c r="H267" s="43" t="str">
        <f t="shared" si="17"/>
        <v>MX_FILL_EGn005</v>
      </c>
      <c r="M267" s="120" t="str">
        <f t="shared" si="19"/>
        <v>L "dbCONST".BLK.EMG1.CMD.STOP;
    T #EMG_FILTER_CMD;</v>
      </c>
      <c r="N267" s="43" t="s">
        <v>2428</v>
      </c>
      <c r="Q267" s="43" t="str">
        <f>VLOOKUP(B267&amp;"_"&amp;C267,tblClass_State!J:J,1,FALSE)</f>
        <v>MX_FILL</v>
      </c>
      <c r="R267" s="43" t="str">
        <f>VLOOKUP(B267&amp;"_"&amp;D267,tblClass_Child!K:K,1,FALSE)</f>
        <v>MX_EGn005</v>
      </c>
      <c r="S267" s="43" t="str">
        <f t="shared" si="18"/>
        <v>MX_FILL_EGn005</v>
      </c>
      <c r="T267" s="43" t="str">
        <f>IF(ISERROR(VLOOKUP(S267,qryClassChildStatesCheck!A:A,1,FALSE)),"##ERR##","")</f>
        <v/>
      </c>
    </row>
    <row r="268" spans="1:20" ht="30">
      <c r="A268" s="43" t="s">
        <v>850</v>
      </c>
      <c r="B268" s="43" t="s">
        <v>84</v>
      </c>
      <c r="C268" s="43" t="s">
        <v>466</v>
      </c>
      <c r="D268" s="43" t="s">
        <v>1731</v>
      </c>
      <c r="E268" s="43" t="str">
        <f>VLOOKUP(D268,tblInstance!X:Z,3,FALSE)</f>
        <v>EMM_VESSEL</v>
      </c>
      <c r="F268" s="43" t="str">
        <f>VLOOKUP(D268,tblInstance!X:Y,2,FALSE)</f>
        <v>EMM1</v>
      </c>
      <c r="G268" s="315" t="s">
        <v>2397</v>
      </c>
      <c r="H268" s="43" t="str">
        <f t="shared" si="17"/>
        <v>MX_FILL_EMn009</v>
      </c>
      <c r="M268" s="120" t="str">
        <f t="shared" si="19"/>
        <v>L "dbCONST".BLK.EMM1.CMD.STOP;
    T #EMM_VESSEL_CMD;</v>
      </c>
      <c r="N268" s="43" t="s">
        <v>2428</v>
      </c>
      <c r="Q268" s="43" t="str">
        <f>VLOOKUP(B268&amp;"_"&amp;C268,tblClass_State!J:J,1,FALSE)</f>
        <v>MX_FILL</v>
      </c>
      <c r="R268" s="43" t="str">
        <f>VLOOKUP(B268&amp;"_"&amp;D268,tblClass_Child!K:K,1,FALSE)</f>
        <v>MX_EMn009</v>
      </c>
      <c r="S268" s="43" t="str">
        <f t="shared" si="18"/>
        <v>MX_FILL_EMn009</v>
      </c>
      <c r="T268" s="43" t="str">
        <f>IF(ISERROR(VLOOKUP(S268,qryClassChildStatesCheck!A:A,1,FALSE)),"##ERR##","")</f>
        <v/>
      </c>
    </row>
    <row r="269" spans="1:20" ht="30">
      <c r="A269" s="43" t="s">
        <v>850</v>
      </c>
      <c r="B269" s="43" t="s">
        <v>84</v>
      </c>
      <c r="C269" s="43" t="s">
        <v>466</v>
      </c>
      <c r="D269" s="43" t="s">
        <v>1116</v>
      </c>
      <c r="E269" s="43" t="str">
        <f>VLOOKUP(D269,tblInstance!X:Z,3,FALSE)</f>
        <v>EMT_HEX</v>
      </c>
      <c r="F269" s="43" t="str">
        <f>VLOOKUP(D269,tblInstance!X:Y,2,FALSE)</f>
        <v>EMT1</v>
      </c>
      <c r="G269" s="315" t="s">
        <v>2397</v>
      </c>
      <c r="H269" s="43" t="str">
        <f t="shared" si="17"/>
        <v>MX_FILL_ETn003</v>
      </c>
      <c r="M269" s="120" t="str">
        <f t="shared" si="19"/>
        <v>L "dbCONST".BLK.EMT1.CMD.STOP;
    T #EMT_HEX_CMD;</v>
      </c>
      <c r="N269" s="43" t="s">
        <v>2428</v>
      </c>
      <c r="Q269" s="43" t="str">
        <f>VLOOKUP(B269&amp;"_"&amp;C269,tblClass_State!J:J,1,FALSE)</f>
        <v>MX_FILL</v>
      </c>
      <c r="R269" s="43" t="str">
        <f>VLOOKUP(B269&amp;"_"&amp;D269,tblClass_Child!K:K,1,FALSE)</f>
        <v>MX_ETn003</v>
      </c>
      <c r="S269" s="43" t="str">
        <f t="shared" si="18"/>
        <v>MX_FILL_ETn003</v>
      </c>
      <c r="T269" s="43" t="str">
        <f>IF(ISERROR(VLOOKUP(S269,qryClassChildStatesCheck!A:A,1,FALSE)),"##ERR##","")</f>
        <v/>
      </c>
    </row>
    <row r="270" spans="1:20" ht="30">
      <c r="A270" s="43" t="s">
        <v>850</v>
      </c>
      <c r="B270" s="43" t="s">
        <v>84</v>
      </c>
      <c r="C270" s="43" t="s">
        <v>466</v>
      </c>
      <c r="D270" s="43" t="s">
        <v>1594</v>
      </c>
      <c r="E270" s="43" t="str">
        <f>VLOOKUP(D270,tblInstance!X:Z,3,FALSE)</f>
        <v>EMV_VESSEL</v>
      </c>
      <c r="F270" s="43" t="str">
        <f>VLOOKUP(D270,tblInstance!X:Y,2,FALSE)</f>
        <v>EMV1</v>
      </c>
      <c r="G270" s="315" t="s">
        <v>2397</v>
      </c>
      <c r="H270" s="43" t="str">
        <f t="shared" si="17"/>
        <v>MX_FILL_EVn004</v>
      </c>
      <c r="M270" s="120" t="str">
        <f t="shared" si="19"/>
        <v>L "dbCONST".BLK.EMV1.CMD.STOP;
    T #EMV_VESSEL_CMD;</v>
      </c>
      <c r="N270" s="43" t="s">
        <v>2428</v>
      </c>
      <c r="Q270" s="43" t="str">
        <f>VLOOKUP(B270&amp;"_"&amp;C270,tblClass_State!J:J,1,FALSE)</f>
        <v>MX_FILL</v>
      </c>
      <c r="R270" s="43" t="str">
        <f>VLOOKUP(B270&amp;"_"&amp;D270,tblClass_Child!K:K,1,FALSE)</f>
        <v>MX_EVn004</v>
      </c>
      <c r="S270" s="43" t="str">
        <f t="shared" si="18"/>
        <v>MX_FILL_EVn004</v>
      </c>
      <c r="T270" s="43" t="str">
        <f>IF(ISERROR(VLOOKUP(S270,qryClassChildStatesCheck!A:A,1,FALSE)),"##ERR##","")</f>
        <v/>
      </c>
    </row>
    <row r="271" spans="1:20" ht="30">
      <c r="A271" s="43" t="s">
        <v>850</v>
      </c>
      <c r="B271" s="43" t="s">
        <v>84</v>
      </c>
      <c r="C271" s="43" t="s">
        <v>466</v>
      </c>
      <c r="D271" s="43" t="s">
        <v>1595</v>
      </c>
      <c r="E271" s="43" t="str">
        <f>VLOOKUP(D271,tblInstance!X:Z,3,FALSE)</f>
        <v>EMV_INLET</v>
      </c>
      <c r="F271" s="43" t="str">
        <f>VLOOKUP(D271,tblInstance!X:Y,2,FALSE)</f>
        <v>EMV2</v>
      </c>
      <c r="G271" s="315" t="s">
        <v>2397</v>
      </c>
      <c r="H271" s="43" t="str">
        <f t="shared" si="17"/>
        <v>MX_FILL_EVn008</v>
      </c>
      <c r="M271" s="120" t="str">
        <f t="shared" si="19"/>
        <v>L "dbCONST".BLK.EMV2.CMD.STOP;
    T #EMV_INLET_CMD;</v>
      </c>
      <c r="N271" s="43" t="s">
        <v>2428</v>
      </c>
      <c r="Q271" s="43" t="str">
        <f>VLOOKUP(B271&amp;"_"&amp;C271,tblClass_State!J:J,1,FALSE)</f>
        <v>MX_FILL</v>
      </c>
      <c r="R271" s="43" t="str">
        <f>VLOOKUP(B271&amp;"_"&amp;D271,tblClass_Child!K:K,1,FALSE)</f>
        <v>MX_EVn008</v>
      </c>
      <c r="S271" s="43" t="str">
        <f t="shared" si="18"/>
        <v>MX_FILL_EVn008</v>
      </c>
      <c r="T271" s="43" t="str">
        <f>IF(ISERROR(VLOOKUP(S271,qryClassChildStatesCheck!A:A,1,FALSE)),"##ERR##","")</f>
        <v/>
      </c>
    </row>
    <row r="272" spans="1:20" ht="30">
      <c r="A272" s="43" t="s">
        <v>850</v>
      </c>
      <c r="B272" s="43" t="s">
        <v>84</v>
      </c>
      <c r="C272" s="43" t="s">
        <v>466</v>
      </c>
      <c r="D272" s="43" t="s">
        <v>1596</v>
      </c>
      <c r="E272" s="43" t="str">
        <f>VLOOKUP(D272,tblInstance!X:Z,3,FALSE)</f>
        <v>EMX_DRAIN</v>
      </c>
      <c r="F272" s="43" t="str">
        <f>VLOOKUP(D272,tblInstance!X:Y,2,FALSE)</f>
        <v>EMX4</v>
      </c>
      <c r="G272" s="315" t="s">
        <v>2397</v>
      </c>
      <c r="H272" s="43" t="str">
        <f t="shared" si="17"/>
        <v>MX_FILL_EXn006</v>
      </c>
      <c r="M272" s="120" t="str">
        <f t="shared" si="19"/>
        <v>L "dbCONST".BLK.EMX4.CMD.STOP;
    T #EMX_DRAIN_CMD;</v>
      </c>
      <c r="N272" s="43" t="s">
        <v>2428</v>
      </c>
      <c r="Q272" s="43" t="str">
        <f>VLOOKUP(B272&amp;"_"&amp;C272,tblClass_State!J:J,1,FALSE)</f>
        <v>MX_FILL</v>
      </c>
      <c r="R272" s="43" t="str">
        <f>VLOOKUP(B272&amp;"_"&amp;D272,tblClass_Child!K:K,1,FALSE)</f>
        <v>MX_EXn006</v>
      </c>
      <c r="S272" s="43" t="str">
        <f t="shared" si="18"/>
        <v>MX_FILL_EXn006</v>
      </c>
      <c r="T272" s="43" t="str">
        <f>IF(ISERROR(VLOOKUP(S272,qryClassChildStatesCheck!A:A,1,FALSE)),"##ERR##","")</f>
        <v/>
      </c>
    </row>
    <row r="273" spans="1:20" ht="30">
      <c r="A273" s="43" t="s">
        <v>850</v>
      </c>
      <c r="B273" s="43" t="s">
        <v>84</v>
      </c>
      <c r="C273" s="43" t="s">
        <v>466</v>
      </c>
      <c r="D273" s="319" t="s">
        <v>479</v>
      </c>
      <c r="E273" s="43" t="str">
        <f>VLOOKUP(D273,tblInstance!X:Z,3,FALSE)</f>
        <v>EMX_TRANSFER</v>
      </c>
      <c r="F273" s="43" t="str">
        <f>VLOOKUP(D273,tblInstance!X:Y,2,FALSE)</f>
        <v>EMX2</v>
      </c>
      <c r="G273" s="315" t="s">
        <v>2397</v>
      </c>
      <c r="H273" s="43" t="str">
        <f t="shared" si="17"/>
        <v>MX_FILL_EXn007</v>
      </c>
      <c r="M273" s="120" t="str">
        <f t="shared" si="19"/>
        <v>L "dbCONST".BLK.EMX2.CMD.STOP;
    T #EMX_TRANSFER_CMD;</v>
      </c>
      <c r="N273" s="43" t="s">
        <v>2428</v>
      </c>
      <c r="Q273" s="43" t="str">
        <f>VLOOKUP(B273&amp;"_"&amp;C273,tblClass_State!J:J,1,FALSE)</f>
        <v>MX_FILL</v>
      </c>
      <c r="R273" s="43" t="str">
        <f>VLOOKUP(B273&amp;"_"&amp;D273,tblClass_Child!K:K,1,FALSE)</f>
        <v>MX_EXn007</v>
      </c>
      <c r="S273" s="43" t="str">
        <f t="shared" si="18"/>
        <v>MX_FILL_EXn007</v>
      </c>
    </row>
    <row r="274" spans="1:20" ht="30">
      <c r="A274" s="43" t="s">
        <v>850</v>
      </c>
      <c r="B274" s="43" t="s">
        <v>84</v>
      </c>
      <c r="C274" s="43" t="s">
        <v>466</v>
      </c>
      <c r="D274" s="319" t="s">
        <v>1126</v>
      </c>
      <c r="E274" s="43" t="str">
        <f>VLOOKUP(D274,tblInstance!X:Z,3,FALSE)</f>
        <v>EMX_SMFL_DRN</v>
      </c>
      <c r="F274" s="43" t="str">
        <f>VLOOKUP(D274,tblInstance!X:Y,2,FALSE)</f>
        <v>EMX4</v>
      </c>
      <c r="G274" s="315" t="s">
        <v>2397</v>
      </c>
      <c r="H274" s="43" t="str">
        <f t="shared" si="17"/>
        <v>MX_FILL_EXn011</v>
      </c>
      <c r="M274" s="120" t="str">
        <f t="shared" si="19"/>
        <v>L "dbCONST".BLK.EMX4.CMD.STOP;
    T #EMX_SMFL_DRN_CMD;</v>
      </c>
      <c r="N274" s="43" t="s">
        <v>2428</v>
      </c>
      <c r="Q274" s="43" t="str">
        <f>VLOOKUP(B274&amp;"_"&amp;C274,tblClass_State!J:J,1,FALSE)</f>
        <v>MX_FILL</v>
      </c>
      <c r="R274" s="43" t="str">
        <f>VLOOKUP(B274&amp;"_"&amp;D274,tblClass_Child!K:K,1,FALSE)</f>
        <v>MX_EXn011</v>
      </c>
      <c r="S274" s="43" t="str">
        <f t="shared" si="18"/>
        <v>MX_FILL_EXn011</v>
      </c>
    </row>
    <row r="275" spans="1:20" ht="30">
      <c r="A275" s="43" t="s">
        <v>850</v>
      </c>
      <c r="B275" s="43" t="s">
        <v>84</v>
      </c>
      <c r="C275" s="43" t="s">
        <v>466</v>
      </c>
      <c r="D275" s="319" t="s">
        <v>1117</v>
      </c>
      <c r="E275" s="43" t="str">
        <f>VLOOKUP(D275,tblInstance!X:Z,3,FALSE)</f>
        <v>EMX_MMFL</v>
      </c>
      <c r="F275" s="43" t="str">
        <f>VLOOKUP(D275,tblInstance!X:Y,2,FALSE)</f>
        <v>EMX1</v>
      </c>
      <c r="G275" s="315" t="s">
        <v>2397</v>
      </c>
      <c r="H275" s="43" t="str">
        <f t="shared" si="17"/>
        <v>MX_FILL_EXn014</v>
      </c>
      <c r="M275" s="120" t="str">
        <f t="shared" si="19"/>
        <v>L "dbCONST".BLK.EMX1.CMD.STOP;
    T #EMX_MMFL_CMD;</v>
      </c>
      <c r="N275" s="43" t="s">
        <v>2428</v>
      </c>
      <c r="Q275" s="43" t="str">
        <f>VLOOKUP(B275&amp;"_"&amp;C275,tblClass_State!J:J,1,FALSE)</f>
        <v>MX_FILL</v>
      </c>
      <c r="R275" s="43" t="str">
        <f>VLOOKUP(B275&amp;"_"&amp;D275,tblClass_Child!K:K,1,FALSE)</f>
        <v>MX_EXn014</v>
      </c>
      <c r="S275" s="43" t="str">
        <f t="shared" si="18"/>
        <v>MX_FILL_EXn014</v>
      </c>
    </row>
    <row r="276" spans="1:20" ht="30">
      <c r="A276" s="43" t="s">
        <v>850</v>
      </c>
      <c r="B276" s="43" t="s">
        <v>84</v>
      </c>
      <c r="C276" s="43" t="s">
        <v>466</v>
      </c>
      <c r="D276" s="319" t="s">
        <v>2488</v>
      </c>
      <c r="E276" s="43" t="str">
        <f>VLOOKUP(D276,tblInstance!X:Z,3,FALSE)</f>
        <v>EMX_SMFL</v>
      </c>
      <c r="F276" s="43" t="str">
        <f>VLOOKUP(D276,tblInstance!X:Y,2,FALSE)</f>
        <v>EMX6</v>
      </c>
      <c r="G276" s="315" t="s">
        <v>2397</v>
      </c>
      <c r="H276" s="43" t="str">
        <f t="shared" si="17"/>
        <v>MX_FILL_EXn015</v>
      </c>
      <c r="M276" s="120" t="str">
        <f t="shared" si="19"/>
        <v>L "dbCONST".BLK.EMX6.CMD.STOP;
    T #EMX_SMFL_CMD;</v>
      </c>
      <c r="N276" s="43" t="s">
        <v>2428</v>
      </c>
      <c r="Q276" s="43" t="str">
        <f>VLOOKUP(B276&amp;"_"&amp;C276,tblClass_State!J:J,1,FALSE)</f>
        <v>MX_FILL</v>
      </c>
      <c r="R276" s="43" t="str">
        <f>VLOOKUP(B276&amp;"_"&amp;D276,tblClass_Child!K:K,1,FALSE)</f>
        <v>MX_EXn015</v>
      </c>
      <c r="S276" s="43" t="str">
        <f t="shared" si="18"/>
        <v>MX_FILL_EXn015</v>
      </c>
    </row>
    <row r="277" spans="1:20" ht="30">
      <c r="A277" s="43" t="s">
        <v>850</v>
      </c>
      <c r="B277" s="43" t="s">
        <v>84</v>
      </c>
      <c r="C277" s="43" t="s">
        <v>466</v>
      </c>
      <c r="D277" s="319" t="s">
        <v>1729</v>
      </c>
      <c r="E277" s="43" t="str">
        <f>VLOOKUP(D277,tblInstance!X:Z,3,FALSE)</f>
        <v>EMX_FILL</v>
      </c>
      <c r="F277" s="43" t="str">
        <f>VLOOKUP(D277,tblInstance!X:Y,2,FALSE)</f>
        <v>EMX5</v>
      </c>
      <c r="G277" s="315" t="s">
        <v>2397</v>
      </c>
      <c r="H277" s="43" t="str">
        <f t="shared" si="17"/>
        <v>MX_FILL_EXn402</v>
      </c>
      <c r="M277" s="120" t="str">
        <f t="shared" si="19"/>
        <v>L "dbCONST".BLK.EMX5.CMD.STOP;
    T #EMX_FILL_CMD;</v>
      </c>
      <c r="N277" s="43" t="s">
        <v>2428</v>
      </c>
      <c r="Q277" s="43" t="str">
        <f>VLOOKUP(B277&amp;"_"&amp;C277,tblClass_State!J:J,1,FALSE)</f>
        <v>MX_FILL</v>
      </c>
      <c r="R277" s="43" t="str">
        <f>VLOOKUP(B277&amp;"_"&amp;D277,tblClass_Child!K:K,1,FALSE)</f>
        <v>MX_EXn402</v>
      </c>
      <c r="S277" s="43" t="str">
        <f t="shared" si="18"/>
        <v>MX_FILL_EXn402</v>
      </c>
    </row>
    <row r="278" spans="1:20" ht="30">
      <c r="A278" s="43" t="s">
        <v>850</v>
      </c>
      <c r="B278" s="43" t="s">
        <v>84</v>
      </c>
      <c r="C278" s="43" t="s">
        <v>465</v>
      </c>
      <c r="D278" s="43" t="s">
        <v>1730</v>
      </c>
      <c r="E278" s="43" t="str">
        <f>VLOOKUP(D278,tblInstance!X:Z,3,FALSE)</f>
        <v>EMA_VESSEL</v>
      </c>
      <c r="F278" s="43" t="str">
        <f>VLOOKUP(D278,tblInstance!X:Y,2,FALSE)</f>
        <v>EMA1</v>
      </c>
      <c r="G278" s="315" t="s">
        <v>2397</v>
      </c>
      <c r="H278" s="43" t="str">
        <f t="shared" si="17"/>
        <v>MX_FILTER_EAn010</v>
      </c>
      <c r="M278" s="120" t="str">
        <f t="shared" si="19"/>
        <v>L "dbCONST".BLK.EMA1.CMD.STOP;
    T #EMA_VESSEL_CMD;</v>
      </c>
      <c r="N278" s="43" t="s">
        <v>2428</v>
      </c>
      <c r="Q278" s="43" t="str">
        <f>VLOOKUP(B278&amp;"_"&amp;C278,tblClass_State!J:J,1,FALSE)</f>
        <v>MX_FILTER</v>
      </c>
      <c r="R278" s="43" t="str">
        <f>VLOOKUP(B278&amp;"_"&amp;D278,tblClass_Child!K:K,1,FALSE)</f>
        <v>MX_EAn010</v>
      </c>
      <c r="S278" s="43" t="str">
        <f t="shared" si="18"/>
        <v>MX_FILTER_EAn010</v>
      </c>
      <c r="T278" s="43" t="str">
        <f>IF(ISERROR(VLOOKUP(S278,qryClassChildStatesCheck!A:A,1,FALSE)),"##ERR##","")</f>
        <v/>
      </c>
    </row>
    <row r="279" spans="1:20" ht="30">
      <c r="A279" s="43" t="s">
        <v>850</v>
      </c>
      <c r="B279" s="43" t="s">
        <v>84</v>
      </c>
      <c r="C279" s="43" t="s">
        <v>465</v>
      </c>
      <c r="D279" s="43" t="s">
        <v>1127</v>
      </c>
      <c r="E279" s="43" t="str">
        <f>VLOOKUP(D279,tblInstance!X:Z,3,FALSE)</f>
        <v>EMC_GAS</v>
      </c>
      <c r="F279" s="43" t="str">
        <f>VLOOKUP(D279,tblInstance!X:Y,2,FALSE)</f>
        <v>EMC1</v>
      </c>
      <c r="G279" s="315" t="s">
        <v>2397</v>
      </c>
      <c r="H279" s="43" t="str">
        <f t="shared" si="17"/>
        <v>MX_FILTER_ECn001</v>
      </c>
      <c r="M279" s="120" t="str">
        <f t="shared" si="19"/>
        <v>L "dbCONST".BLK.EMC1.CMD.STOP;
    T #EMC_GAS_CMD;</v>
      </c>
      <c r="N279" s="43" t="s">
        <v>2428</v>
      </c>
      <c r="Q279" s="43" t="str">
        <f>VLOOKUP(B279&amp;"_"&amp;C279,tblClass_State!J:J,1,FALSE)</f>
        <v>MX_FILTER</v>
      </c>
      <c r="R279" s="43" t="str">
        <f>VLOOKUP(B279&amp;"_"&amp;D279,tblClass_Child!K:K,1,FALSE)</f>
        <v>MX_ECn001</v>
      </c>
      <c r="S279" s="43" t="str">
        <f t="shared" si="18"/>
        <v>MX_FILTER_ECn001</v>
      </c>
      <c r="T279" s="43" t="str">
        <f>IF(ISERROR(VLOOKUP(S279,qryClassChildStatesCheck!A:A,1,FALSE)),"##ERR##","")</f>
        <v/>
      </c>
    </row>
    <row r="280" spans="1:20" ht="30">
      <c r="A280" s="43" t="s">
        <v>850</v>
      </c>
      <c r="B280" s="43" t="s">
        <v>84</v>
      </c>
      <c r="C280" s="43" t="s">
        <v>465</v>
      </c>
      <c r="D280" s="43" t="s">
        <v>1128</v>
      </c>
      <c r="E280" s="43" t="str">
        <f>VLOOKUP(D280,tblInstance!X:Z,3,FALSE)</f>
        <v>EMC_WATER</v>
      </c>
      <c r="F280" s="43" t="str">
        <f>VLOOKUP(D280,tblInstance!X:Y,2,FALSE)</f>
        <v>EMC2</v>
      </c>
      <c r="G280" s="315" t="s">
        <v>2397</v>
      </c>
      <c r="H280" s="43" t="str">
        <f t="shared" si="17"/>
        <v>MX_FILTER_ECn002</v>
      </c>
      <c r="M280" s="120" t="str">
        <f t="shared" si="19"/>
        <v>L "dbCONST".BLK.EMC2.CMD.STOP;
    T #EMC_WATER_CMD;</v>
      </c>
      <c r="N280" s="43" t="s">
        <v>2428</v>
      </c>
      <c r="Q280" s="43" t="str">
        <f>VLOOKUP(B280&amp;"_"&amp;C280,tblClass_State!J:J,1,FALSE)</f>
        <v>MX_FILTER</v>
      </c>
      <c r="R280" s="43" t="str">
        <f>VLOOKUP(B280&amp;"_"&amp;D280,tblClass_Child!K:K,1,FALSE)</f>
        <v>MX_ECn002</v>
      </c>
      <c r="S280" s="43" t="str">
        <f t="shared" si="18"/>
        <v>MX_FILTER_ECn002</v>
      </c>
      <c r="T280" s="43" t="str">
        <f>IF(ISERROR(VLOOKUP(S280,qryClassChildStatesCheck!A:A,1,FALSE)),"##ERR##","")</f>
        <v/>
      </c>
    </row>
    <row r="281" spans="1:20" ht="30">
      <c r="A281" s="43" t="s">
        <v>850</v>
      </c>
      <c r="B281" s="43" t="s">
        <v>84</v>
      </c>
      <c r="C281" s="43" t="s">
        <v>465</v>
      </c>
      <c r="D281" s="43" t="s">
        <v>1129</v>
      </c>
      <c r="E281" s="43" t="str">
        <f>VLOOKUP(D281,tblInstance!X:Z,3,FALSE)</f>
        <v>EMC_VACUUM</v>
      </c>
      <c r="F281" s="43" t="str">
        <f>VLOOKUP(D281,tblInstance!X:Y,2,FALSE)</f>
        <v>EMC5</v>
      </c>
      <c r="G281" s="315" t="s">
        <v>2396</v>
      </c>
      <c r="H281" s="43" t="str">
        <f t="shared" si="17"/>
        <v>MX_FILTER_ECn012</v>
      </c>
      <c r="M281" s="120" t="str">
        <f t="shared" si="19"/>
        <v>L "dbCONST".BLK.EMC5.CMD.STOP;
    T #EMC_VACUUM_CMD;</v>
      </c>
      <c r="N281" s="43" t="s">
        <v>2428</v>
      </c>
      <c r="Q281" s="43" t="str">
        <f>VLOOKUP(B281&amp;"_"&amp;C281,tblClass_State!J:J,1,FALSE)</f>
        <v>MX_FILTER</v>
      </c>
      <c r="R281" s="43" t="str">
        <f>VLOOKUP(B281&amp;"_"&amp;D281,tblClass_Child!K:K,1,FALSE)</f>
        <v>MX_ECn012</v>
      </c>
      <c r="S281" s="43" t="str">
        <f t="shared" si="18"/>
        <v>MX_FILTER_ECn012</v>
      </c>
      <c r="T281" s="43" t="str">
        <f>IF(ISERROR(VLOOKUP(S281,qryClassChildStatesCheck!A:A,1,FALSE)),"##ERR##","")</f>
        <v/>
      </c>
    </row>
    <row r="282" spans="1:20" ht="30">
      <c r="A282" s="43" t="s">
        <v>850</v>
      </c>
      <c r="B282" s="43" t="s">
        <v>84</v>
      </c>
      <c r="C282" s="43" t="s">
        <v>465</v>
      </c>
      <c r="D282" s="43" t="s">
        <v>2613</v>
      </c>
      <c r="E282" s="43" t="str">
        <f>VLOOKUP(D282,tblInstance!X:Z,3,FALSE)</f>
        <v>EMS_ESTOP</v>
      </c>
      <c r="F282" s="43" t="str">
        <f>VLOOKUP(D282,tblInstance!X:Y,2,FALSE)</f>
        <v>EMS1</v>
      </c>
      <c r="G282" s="315" t="s">
        <v>2397</v>
      </c>
      <c r="H282" s="43" t="str">
        <f t="shared" si="17"/>
        <v>MX_FILTER_EEn013</v>
      </c>
      <c r="M282" s="120" t="str">
        <f t="shared" si="19"/>
        <v>L "dbCONST".BLK.EMS1.CMD.STOP;
    T #EMS_ESTOP_CMD;</v>
      </c>
      <c r="N282" s="43" t="s">
        <v>2428</v>
      </c>
      <c r="Q282" s="43" t="str">
        <f>VLOOKUP(B282&amp;"_"&amp;C282,tblClass_State!J:J,1,FALSE)</f>
        <v>MX_FILTER</v>
      </c>
      <c r="R282" s="43" t="str">
        <f>VLOOKUP(B282&amp;"_"&amp;D282,tblClass_Child!K:K,1,FALSE)</f>
        <v>MX_EEn013</v>
      </c>
      <c r="S282" s="43" t="str">
        <f t="shared" si="18"/>
        <v>MX_FILTER_EEn013</v>
      </c>
      <c r="T282" s="43" t="str">
        <f>IF(ISERROR(VLOOKUP(S282,qryClassChildStatesCheck!A:A,1,FALSE)),"##ERR##","")</f>
        <v/>
      </c>
    </row>
    <row r="283" spans="1:20" ht="30">
      <c r="A283" s="43" t="s">
        <v>850</v>
      </c>
      <c r="B283" s="43" t="s">
        <v>84</v>
      </c>
      <c r="C283" s="43" t="s">
        <v>465</v>
      </c>
      <c r="D283" s="43" t="s">
        <v>2611</v>
      </c>
      <c r="E283" s="43" t="str">
        <f>VLOOKUP(D283,tblInstance!X:Z,3,FALSE)</f>
        <v>EMS_ESTOP_AUX</v>
      </c>
      <c r="F283" s="43" t="str">
        <f>VLOOKUP(D283,tblInstance!X:Y,2,FALSE)</f>
        <v>EMS2</v>
      </c>
      <c r="G283" s="315" t="s">
        <v>2397</v>
      </c>
      <c r="H283" s="43" t="str">
        <f t="shared" si="17"/>
        <v>MX_FILTER_EEnnnn</v>
      </c>
      <c r="M283" s="120" t="str">
        <f t="shared" si="19"/>
        <v>L "dbCONST".BLK.EMS2.CMD.STOP;
    T #EMS_ESTOP_AUX_CMD;</v>
      </c>
      <c r="N283" s="43" t="s">
        <v>2428</v>
      </c>
      <c r="Q283" s="43" t="str">
        <f>VLOOKUP(B283&amp;"_"&amp;C283,tblClass_State!J:J,1,FALSE)</f>
        <v>MX_FILTER</v>
      </c>
      <c r="R283" s="43" t="str">
        <f>VLOOKUP(B283&amp;"_"&amp;D283,tblClass_Child!K:K,1,FALSE)</f>
        <v>MX_EEnnnn</v>
      </c>
      <c r="S283" s="43" t="str">
        <f t="shared" si="18"/>
        <v>MX_FILTER_EEnnnn</v>
      </c>
      <c r="T283" s="43" t="str">
        <f>IF(ISERROR(VLOOKUP(S283,qryClassChildStatesCheck!A:A,1,FALSE)),"##ERR##","")</f>
        <v/>
      </c>
    </row>
    <row r="284" spans="1:20" ht="30">
      <c r="A284" s="43" t="s">
        <v>850</v>
      </c>
      <c r="B284" s="43" t="s">
        <v>84</v>
      </c>
      <c r="C284" s="43" t="s">
        <v>465</v>
      </c>
      <c r="D284" s="43" t="s">
        <v>1597</v>
      </c>
      <c r="E284" s="43" t="str">
        <f>VLOOKUP(D284,tblInstance!X:Z,3,FALSE)</f>
        <v>EMG_FILTER</v>
      </c>
      <c r="F284" s="43" t="str">
        <f>VLOOKUP(D284,tblInstance!X:Y,2,FALSE)</f>
        <v>EMG1</v>
      </c>
      <c r="G284" s="315" t="s">
        <v>2397</v>
      </c>
      <c r="H284" s="43" t="str">
        <f t="shared" si="17"/>
        <v>MX_FILTER_EGn005</v>
      </c>
      <c r="M284" s="120" t="str">
        <f t="shared" si="19"/>
        <v>L "dbCONST".BLK.EMG1.CMD.STOP;
    T #EMG_FILTER_CMD;</v>
      </c>
      <c r="N284" s="43" t="s">
        <v>2428</v>
      </c>
      <c r="Q284" s="43" t="str">
        <f>VLOOKUP(B284&amp;"_"&amp;C284,tblClass_State!J:J,1,FALSE)</f>
        <v>MX_FILTER</v>
      </c>
      <c r="R284" s="43" t="str">
        <f>VLOOKUP(B284&amp;"_"&amp;D284,tblClass_Child!K:K,1,FALSE)</f>
        <v>MX_EGn005</v>
      </c>
      <c r="S284" s="43" t="str">
        <f t="shared" si="18"/>
        <v>MX_FILTER_EGn005</v>
      </c>
      <c r="T284" s="43" t="str">
        <f>IF(ISERROR(VLOOKUP(S284,qryClassChildStatesCheck!A:A,1,FALSE)),"##ERR##","")</f>
        <v/>
      </c>
    </row>
    <row r="285" spans="1:20" ht="30">
      <c r="A285" s="43" t="s">
        <v>850</v>
      </c>
      <c r="B285" s="43" t="s">
        <v>84</v>
      </c>
      <c r="C285" s="43" t="s">
        <v>465</v>
      </c>
      <c r="D285" s="43" t="s">
        <v>1731</v>
      </c>
      <c r="E285" s="43" t="str">
        <f>VLOOKUP(D285,tblInstance!X:Z,3,FALSE)</f>
        <v>EMM_VESSEL</v>
      </c>
      <c r="F285" s="43" t="str">
        <f>VLOOKUP(D285,tblInstance!X:Y,2,FALSE)</f>
        <v>EMM1</v>
      </c>
      <c r="G285" s="315" t="s">
        <v>2397</v>
      </c>
      <c r="H285" s="43" t="str">
        <f t="shared" si="17"/>
        <v>MX_FILTER_EMn009</v>
      </c>
      <c r="M285" s="120" t="str">
        <f t="shared" si="19"/>
        <v>L "dbCONST".BLK.EMM1.CMD.STOP;
    T #EMM_VESSEL_CMD;</v>
      </c>
      <c r="N285" s="43" t="s">
        <v>2428</v>
      </c>
      <c r="Q285" s="43" t="str">
        <f>VLOOKUP(B285&amp;"_"&amp;C285,tblClass_State!J:J,1,FALSE)</f>
        <v>MX_FILTER</v>
      </c>
      <c r="R285" s="43" t="str">
        <f>VLOOKUP(B285&amp;"_"&amp;D285,tblClass_Child!K:K,1,FALSE)</f>
        <v>MX_EMn009</v>
      </c>
      <c r="S285" s="43" t="str">
        <f t="shared" si="18"/>
        <v>MX_FILTER_EMn009</v>
      </c>
      <c r="T285" s="43" t="str">
        <f>IF(ISERROR(VLOOKUP(S285,qryClassChildStatesCheck!A:A,1,FALSE)),"##ERR##","")</f>
        <v/>
      </c>
    </row>
    <row r="286" spans="1:20" ht="30">
      <c r="A286" s="43" t="s">
        <v>850</v>
      </c>
      <c r="B286" s="43" t="s">
        <v>84</v>
      </c>
      <c r="C286" s="43" t="s">
        <v>465</v>
      </c>
      <c r="D286" s="43" t="s">
        <v>1116</v>
      </c>
      <c r="E286" s="43" t="str">
        <f>VLOOKUP(D286,tblInstance!X:Z,3,FALSE)</f>
        <v>EMT_HEX</v>
      </c>
      <c r="F286" s="43" t="str">
        <f>VLOOKUP(D286,tblInstance!X:Y,2,FALSE)</f>
        <v>EMT1</v>
      </c>
      <c r="G286" s="315" t="s">
        <v>2397</v>
      </c>
      <c r="H286" s="43" t="str">
        <f t="shared" si="17"/>
        <v>MX_FILTER_ETn003</v>
      </c>
      <c r="M286" s="120" t="str">
        <f t="shared" si="19"/>
        <v>L "dbCONST".BLK.EMT1.CMD.STOP;
    T #EMT_HEX_CMD;</v>
      </c>
      <c r="N286" s="43" t="s">
        <v>2428</v>
      </c>
      <c r="Q286" s="43" t="str">
        <f>VLOOKUP(B286&amp;"_"&amp;C286,tblClass_State!J:J,1,FALSE)</f>
        <v>MX_FILTER</v>
      </c>
      <c r="R286" s="43" t="str">
        <f>VLOOKUP(B286&amp;"_"&amp;D286,tblClass_Child!K:K,1,FALSE)</f>
        <v>MX_ETn003</v>
      </c>
      <c r="S286" s="43" t="str">
        <f t="shared" si="18"/>
        <v>MX_FILTER_ETn003</v>
      </c>
      <c r="T286" s="43" t="str">
        <f>IF(ISERROR(VLOOKUP(S286,qryClassChildStatesCheck!A:A,1,FALSE)),"##ERR##","")</f>
        <v/>
      </c>
    </row>
    <row r="287" spans="1:20" ht="30">
      <c r="A287" s="43" t="s">
        <v>850</v>
      </c>
      <c r="B287" s="43" t="s">
        <v>84</v>
      </c>
      <c r="C287" s="43" t="s">
        <v>465</v>
      </c>
      <c r="D287" s="43" t="s">
        <v>1594</v>
      </c>
      <c r="E287" s="43" t="str">
        <f>VLOOKUP(D287,tblInstance!X:Z,3,FALSE)</f>
        <v>EMV_VESSEL</v>
      </c>
      <c r="F287" s="43" t="str">
        <f>VLOOKUP(D287,tblInstance!X:Y,2,FALSE)</f>
        <v>EMV1</v>
      </c>
      <c r="G287" s="315" t="s">
        <v>2397</v>
      </c>
      <c r="H287" s="43" t="str">
        <f t="shared" si="17"/>
        <v>MX_FILTER_EVn004</v>
      </c>
      <c r="M287" s="120" t="str">
        <f t="shared" si="19"/>
        <v>L "dbCONST".BLK.EMV1.CMD.STOP;
    T #EMV_VESSEL_CMD;</v>
      </c>
      <c r="N287" s="43" t="s">
        <v>2428</v>
      </c>
      <c r="Q287" s="43" t="str">
        <f>VLOOKUP(B287&amp;"_"&amp;C287,tblClass_State!J:J,1,FALSE)</f>
        <v>MX_FILTER</v>
      </c>
      <c r="R287" s="43" t="str">
        <f>VLOOKUP(B287&amp;"_"&amp;D287,tblClass_Child!K:K,1,FALSE)</f>
        <v>MX_EVn004</v>
      </c>
      <c r="S287" s="43" t="str">
        <f t="shared" si="18"/>
        <v>MX_FILTER_EVn004</v>
      </c>
      <c r="T287" s="43" t="str">
        <f>IF(ISERROR(VLOOKUP(S287,qryClassChildStatesCheck!A:A,1,FALSE)),"##ERR##","")</f>
        <v/>
      </c>
    </row>
    <row r="288" spans="1:20" ht="30">
      <c r="A288" s="43" t="s">
        <v>850</v>
      </c>
      <c r="B288" s="43" t="s">
        <v>84</v>
      </c>
      <c r="C288" s="43" t="s">
        <v>465</v>
      </c>
      <c r="D288" s="43" t="s">
        <v>1595</v>
      </c>
      <c r="E288" s="43" t="str">
        <f>VLOOKUP(D288,tblInstance!X:Z,3,FALSE)</f>
        <v>EMV_INLET</v>
      </c>
      <c r="F288" s="43" t="str">
        <f>VLOOKUP(D288,tblInstance!X:Y,2,FALSE)</f>
        <v>EMV2</v>
      </c>
      <c r="G288" s="315" t="s">
        <v>2397</v>
      </c>
      <c r="H288" s="43" t="str">
        <f t="shared" si="17"/>
        <v>MX_FILTER_EVn008</v>
      </c>
      <c r="M288" s="120" t="str">
        <f t="shared" si="19"/>
        <v>L "dbCONST".BLK.EMV2.CMD.STOP;
    T #EMV_INLET_CMD;</v>
      </c>
      <c r="N288" s="43" t="s">
        <v>2428</v>
      </c>
      <c r="Q288" s="43" t="str">
        <f>VLOOKUP(B288&amp;"_"&amp;C288,tblClass_State!J:J,1,FALSE)</f>
        <v>MX_FILTER</v>
      </c>
      <c r="R288" s="43" t="str">
        <f>VLOOKUP(B288&amp;"_"&amp;D288,tblClass_Child!K:K,1,FALSE)</f>
        <v>MX_EVn008</v>
      </c>
      <c r="S288" s="43" t="str">
        <f t="shared" si="18"/>
        <v>MX_FILTER_EVn008</v>
      </c>
      <c r="T288" s="43" t="str">
        <f>IF(ISERROR(VLOOKUP(S288,qryClassChildStatesCheck!A:A,1,FALSE)),"##ERR##","")</f>
        <v/>
      </c>
    </row>
    <row r="289" spans="1:20" ht="30">
      <c r="A289" s="43" t="s">
        <v>850</v>
      </c>
      <c r="B289" s="43" t="s">
        <v>84</v>
      </c>
      <c r="C289" s="43" t="s">
        <v>465</v>
      </c>
      <c r="D289" s="43" t="s">
        <v>1596</v>
      </c>
      <c r="E289" s="43" t="str">
        <f>VLOOKUP(D289,tblInstance!X:Z,3,FALSE)</f>
        <v>EMX_DRAIN</v>
      </c>
      <c r="F289" s="43" t="str">
        <f>VLOOKUP(D289,tblInstance!X:Y,2,FALSE)</f>
        <v>EMX4</v>
      </c>
      <c r="G289" s="315" t="s">
        <v>2397</v>
      </c>
      <c r="H289" s="43" t="str">
        <f t="shared" si="17"/>
        <v>MX_FILTER_EXn006</v>
      </c>
      <c r="M289" s="120" t="str">
        <f t="shared" si="19"/>
        <v>L "dbCONST".BLK.EMX4.CMD.STOP;
    T #EMX_DRAIN_CMD;</v>
      </c>
      <c r="N289" s="43" t="s">
        <v>2428</v>
      </c>
      <c r="Q289" s="43" t="str">
        <f>VLOOKUP(B289&amp;"_"&amp;C289,tblClass_State!J:J,1,FALSE)</f>
        <v>MX_FILTER</v>
      </c>
      <c r="R289" s="43" t="str">
        <f>VLOOKUP(B289&amp;"_"&amp;D289,tblClass_Child!K:K,1,FALSE)</f>
        <v>MX_EXn006</v>
      </c>
      <c r="S289" s="43" t="str">
        <f t="shared" si="18"/>
        <v>MX_FILTER_EXn006</v>
      </c>
      <c r="T289" s="43" t="str">
        <f>IF(ISERROR(VLOOKUP(S289,qryClassChildStatesCheck!A:A,1,FALSE)),"##ERR##","")</f>
        <v/>
      </c>
    </row>
    <row r="290" spans="1:20" ht="30">
      <c r="A290" s="43" t="s">
        <v>850</v>
      </c>
      <c r="B290" s="43" t="s">
        <v>84</v>
      </c>
      <c r="C290" s="43" t="s">
        <v>465</v>
      </c>
      <c r="D290" s="319" t="s">
        <v>479</v>
      </c>
      <c r="E290" s="43" t="str">
        <f>VLOOKUP(D290,tblInstance!X:Z,3,FALSE)</f>
        <v>EMX_TRANSFER</v>
      </c>
      <c r="F290" s="43" t="str">
        <f>VLOOKUP(D290,tblInstance!X:Y,2,FALSE)</f>
        <v>EMX2</v>
      </c>
      <c r="G290" s="315" t="s">
        <v>2397</v>
      </c>
      <c r="H290" s="43" t="str">
        <f t="shared" si="17"/>
        <v>MX_FILTER_EXn007</v>
      </c>
      <c r="M290" s="120" t="str">
        <f t="shared" si="19"/>
        <v>L "dbCONST".BLK.EMX2.CMD.STOP;
    T #EMX_TRANSFER_CMD;</v>
      </c>
      <c r="N290" s="43" t="s">
        <v>2428</v>
      </c>
      <c r="Q290" s="43" t="str">
        <f>VLOOKUP(B290&amp;"_"&amp;C290,tblClass_State!J:J,1,FALSE)</f>
        <v>MX_FILTER</v>
      </c>
      <c r="R290" s="43" t="str">
        <f>VLOOKUP(B290&amp;"_"&amp;D290,tblClass_Child!K:K,1,FALSE)</f>
        <v>MX_EXn007</v>
      </c>
      <c r="S290" s="43" t="str">
        <f t="shared" si="18"/>
        <v>MX_FILTER_EXn007</v>
      </c>
    </row>
    <row r="291" spans="1:20" ht="30">
      <c r="A291" s="43" t="s">
        <v>850</v>
      </c>
      <c r="B291" s="43" t="s">
        <v>84</v>
      </c>
      <c r="C291" s="43" t="s">
        <v>465</v>
      </c>
      <c r="D291" s="319" t="s">
        <v>1126</v>
      </c>
      <c r="E291" s="43" t="str">
        <f>VLOOKUP(D291,tblInstance!X:Z,3,FALSE)</f>
        <v>EMX_SMFL_DRN</v>
      </c>
      <c r="F291" s="43" t="str">
        <f>VLOOKUP(D291,tblInstance!X:Y,2,FALSE)</f>
        <v>EMX4</v>
      </c>
      <c r="G291" s="315" t="s">
        <v>2397</v>
      </c>
      <c r="H291" s="43" t="str">
        <f t="shared" si="17"/>
        <v>MX_FILTER_EXn011</v>
      </c>
      <c r="M291" s="120" t="str">
        <f t="shared" si="19"/>
        <v>L "dbCONST".BLK.EMX4.CMD.STOP;
    T #EMX_SMFL_DRN_CMD;</v>
      </c>
      <c r="N291" s="43" t="s">
        <v>2428</v>
      </c>
      <c r="Q291" s="43" t="str">
        <f>VLOOKUP(B291&amp;"_"&amp;C291,tblClass_State!J:J,1,FALSE)</f>
        <v>MX_FILTER</v>
      </c>
      <c r="R291" s="43" t="str">
        <f>VLOOKUP(B291&amp;"_"&amp;D291,tblClass_Child!K:K,1,FALSE)</f>
        <v>MX_EXn011</v>
      </c>
      <c r="S291" s="43" t="str">
        <f t="shared" si="18"/>
        <v>MX_FILTER_EXn011</v>
      </c>
    </row>
    <row r="292" spans="1:20" ht="30">
      <c r="A292" s="43" t="s">
        <v>850</v>
      </c>
      <c r="B292" s="43" t="s">
        <v>84</v>
      </c>
      <c r="C292" s="43" t="s">
        <v>465</v>
      </c>
      <c r="D292" s="319" t="s">
        <v>1117</v>
      </c>
      <c r="E292" s="43" t="str">
        <f>VLOOKUP(D292,tblInstance!X:Z,3,FALSE)</f>
        <v>EMX_MMFL</v>
      </c>
      <c r="F292" s="43" t="str">
        <f>VLOOKUP(D292,tblInstance!X:Y,2,FALSE)</f>
        <v>EMX1</v>
      </c>
      <c r="G292" s="315" t="s">
        <v>2397</v>
      </c>
      <c r="H292" s="43" t="str">
        <f t="shared" si="17"/>
        <v>MX_FILTER_EXn014</v>
      </c>
      <c r="M292" s="120" t="str">
        <f t="shared" si="19"/>
        <v>L "dbCONST".BLK.EMX1.CMD.STOP;
    T #EMX_MMFL_CMD;</v>
      </c>
      <c r="N292" s="43" t="s">
        <v>2428</v>
      </c>
      <c r="Q292" s="43" t="str">
        <f>VLOOKUP(B292&amp;"_"&amp;C292,tblClass_State!J:J,1,FALSE)</f>
        <v>MX_FILTER</v>
      </c>
      <c r="R292" s="43" t="str">
        <f>VLOOKUP(B292&amp;"_"&amp;D292,tblClass_Child!K:K,1,FALSE)</f>
        <v>MX_EXn014</v>
      </c>
      <c r="S292" s="43" t="str">
        <f t="shared" si="18"/>
        <v>MX_FILTER_EXn014</v>
      </c>
    </row>
    <row r="293" spans="1:20" ht="30">
      <c r="A293" s="43" t="s">
        <v>850</v>
      </c>
      <c r="B293" s="43" t="s">
        <v>84</v>
      </c>
      <c r="C293" s="43" t="s">
        <v>465</v>
      </c>
      <c r="D293" s="319" t="s">
        <v>2488</v>
      </c>
      <c r="E293" s="43" t="str">
        <f>VLOOKUP(D293,tblInstance!X:Z,3,FALSE)</f>
        <v>EMX_SMFL</v>
      </c>
      <c r="F293" s="43" t="str">
        <f>VLOOKUP(D293,tblInstance!X:Y,2,FALSE)</f>
        <v>EMX6</v>
      </c>
      <c r="G293" s="315" t="s">
        <v>2397</v>
      </c>
      <c r="H293" s="43" t="str">
        <f t="shared" si="17"/>
        <v>MX_FILTER_EXn015</v>
      </c>
      <c r="M293" s="120" t="str">
        <f t="shared" si="19"/>
        <v>L "dbCONST".BLK.EMX6.CMD.STOP;
    T #EMX_SMFL_CMD;</v>
      </c>
      <c r="N293" s="43" t="s">
        <v>2428</v>
      </c>
      <c r="Q293" s="43" t="str">
        <f>VLOOKUP(B293&amp;"_"&amp;C293,tblClass_State!J:J,1,FALSE)</f>
        <v>MX_FILTER</v>
      </c>
      <c r="R293" s="43" t="str">
        <f>VLOOKUP(B293&amp;"_"&amp;D293,tblClass_Child!K:K,1,FALSE)</f>
        <v>MX_EXn015</v>
      </c>
      <c r="S293" s="43" t="str">
        <f t="shared" si="18"/>
        <v>MX_FILTER_EXn015</v>
      </c>
    </row>
    <row r="294" spans="1:20" ht="30">
      <c r="A294" s="43" t="s">
        <v>850</v>
      </c>
      <c r="B294" s="43" t="s">
        <v>84</v>
      </c>
      <c r="C294" s="43" t="s">
        <v>465</v>
      </c>
      <c r="D294" s="319" t="s">
        <v>1729</v>
      </c>
      <c r="E294" s="43" t="str">
        <f>VLOOKUP(D294,tblInstance!X:Z,3,FALSE)</f>
        <v>EMX_FILL</v>
      </c>
      <c r="F294" s="43" t="str">
        <f>VLOOKUP(D294,tblInstance!X:Y,2,FALSE)</f>
        <v>EMX5</v>
      </c>
      <c r="G294" s="315" t="s">
        <v>2396</v>
      </c>
      <c r="H294" s="43" t="str">
        <f t="shared" si="17"/>
        <v>MX_FILTER_EXn402</v>
      </c>
      <c r="M294" s="120" t="str">
        <f t="shared" si="19"/>
        <v>L "dbCONST".BLK.EMX5.CMD.STOP;
    T #EMX_FILL_CMD;</v>
      </c>
      <c r="N294" s="43" t="s">
        <v>2428</v>
      </c>
      <c r="Q294" s="43" t="str">
        <f>VLOOKUP(B294&amp;"_"&amp;C294,tblClass_State!J:J,1,FALSE)</f>
        <v>MX_FILTER</v>
      </c>
      <c r="R294" s="43" t="str">
        <f>VLOOKUP(B294&amp;"_"&amp;D294,tblClass_Child!K:K,1,FALSE)</f>
        <v>MX_EXn402</v>
      </c>
      <c r="S294" s="43" t="str">
        <f t="shared" si="18"/>
        <v>MX_FILTER_EXn402</v>
      </c>
    </row>
    <row r="295" spans="1:20" ht="30">
      <c r="A295" s="43" t="s">
        <v>850</v>
      </c>
      <c r="B295" s="43" t="s">
        <v>84</v>
      </c>
      <c r="C295" s="43" t="s">
        <v>478</v>
      </c>
      <c r="D295" s="43" t="s">
        <v>1730</v>
      </c>
      <c r="E295" s="43" t="str">
        <f>VLOOKUP(D295,tblInstance!X:Z,3,FALSE)</f>
        <v>EMA_VESSEL</v>
      </c>
      <c r="F295" s="43" t="str">
        <f>VLOOKUP(D295,tblInstance!X:Y,2,FALSE)</f>
        <v>EMA1</v>
      </c>
      <c r="G295" s="315" t="s">
        <v>2397</v>
      </c>
      <c r="H295" s="43" t="str">
        <f t="shared" si="17"/>
        <v>MX_MAKE_EAn010</v>
      </c>
      <c r="M295" s="120" t="str">
        <f t="shared" si="19"/>
        <v>L "dbCONST".BLK.EMA1.CMD.STOP;
    T #EMA_VESSEL_CMD;</v>
      </c>
      <c r="N295" s="43" t="s">
        <v>2428</v>
      </c>
      <c r="Q295" s="43" t="str">
        <f>VLOOKUP(B295&amp;"_"&amp;C295,tblClass_State!J:J,1,FALSE)</f>
        <v>MX_MAKE</v>
      </c>
      <c r="R295" s="43" t="str">
        <f>VLOOKUP(B295&amp;"_"&amp;D295,tblClass_Child!K:K,1,FALSE)</f>
        <v>MX_EAn010</v>
      </c>
      <c r="S295" s="43" t="str">
        <f t="shared" si="18"/>
        <v>MX_MAKE_EAn010</v>
      </c>
      <c r="T295" s="43" t="str">
        <f>IF(ISERROR(VLOOKUP(S295,qryClassChildStatesCheck!A:A,1,FALSE)),"##ERR##","")</f>
        <v/>
      </c>
    </row>
    <row r="296" spans="1:20" ht="30">
      <c r="A296" s="43" t="s">
        <v>850</v>
      </c>
      <c r="B296" s="43" t="s">
        <v>84</v>
      </c>
      <c r="C296" s="43" t="s">
        <v>478</v>
      </c>
      <c r="D296" s="43" t="s">
        <v>1127</v>
      </c>
      <c r="E296" s="43" t="str">
        <f>VLOOKUP(D296,tblInstance!X:Z,3,FALSE)</f>
        <v>EMC_GAS</v>
      </c>
      <c r="F296" s="43" t="str">
        <f>VLOOKUP(D296,tblInstance!X:Y,2,FALSE)</f>
        <v>EMC1</v>
      </c>
      <c r="G296" s="315" t="s">
        <v>2397</v>
      </c>
      <c r="H296" s="43" t="str">
        <f t="shared" si="17"/>
        <v>MX_MAKE_ECn001</v>
      </c>
      <c r="M296" s="120" t="str">
        <f t="shared" si="19"/>
        <v>L "dbCONST".BLK.EMC1.CMD.STOP;
    T #EMC_GAS_CMD;</v>
      </c>
      <c r="N296" s="43" t="s">
        <v>2428</v>
      </c>
      <c r="Q296" s="43" t="str">
        <f>VLOOKUP(B296&amp;"_"&amp;C296,tblClass_State!J:J,1,FALSE)</f>
        <v>MX_MAKE</v>
      </c>
      <c r="R296" s="43" t="str">
        <f>VLOOKUP(B296&amp;"_"&amp;D296,tblClass_Child!K:K,1,FALSE)</f>
        <v>MX_ECn001</v>
      </c>
      <c r="S296" s="43" t="str">
        <f t="shared" si="18"/>
        <v>MX_MAKE_ECn001</v>
      </c>
      <c r="T296" s="43" t="str">
        <f>IF(ISERROR(VLOOKUP(S296,qryClassChildStatesCheck!A:A,1,FALSE)),"##ERR##","")</f>
        <v/>
      </c>
    </row>
    <row r="297" spans="1:20" ht="30">
      <c r="A297" s="43" t="s">
        <v>850</v>
      </c>
      <c r="B297" s="43" t="s">
        <v>84</v>
      </c>
      <c r="C297" s="43" t="s">
        <v>478</v>
      </c>
      <c r="D297" s="43" t="s">
        <v>1128</v>
      </c>
      <c r="E297" s="43" t="str">
        <f>VLOOKUP(D297,tblInstance!X:Z,3,FALSE)</f>
        <v>EMC_WATER</v>
      </c>
      <c r="F297" s="43" t="str">
        <f>VLOOKUP(D297,tblInstance!X:Y,2,FALSE)</f>
        <v>EMC2</v>
      </c>
      <c r="G297" s="315" t="s">
        <v>2397</v>
      </c>
      <c r="H297" s="43" t="str">
        <f t="shared" si="17"/>
        <v>MX_MAKE_ECn002</v>
      </c>
      <c r="M297" s="120" t="str">
        <f t="shared" si="19"/>
        <v>L "dbCONST".BLK.EMC2.CMD.STOP;
    T #EMC_WATER_CMD;</v>
      </c>
      <c r="N297" s="43" t="s">
        <v>2428</v>
      </c>
      <c r="Q297" s="43" t="str">
        <f>VLOOKUP(B297&amp;"_"&amp;C297,tblClass_State!J:J,1,FALSE)</f>
        <v>MX_MAKE</v>
      </c>
      <c r="R297" s="43" t="str">
        <f>VLOOKUP(B297&amp;"_"&amp;D297,tblClass_Child!K:K,1,FALSE)</f>
        <v>MX_ECn002</v>
      </c>
      <c r="S297" s="43" t="str">
        <f t="shared" si="18"/>
        <v>MX_MAKE_ECn002</v>
      </c>
      <c r="T297" s="43" t="str">
        <f>IF(ISERROR(VLOOKUP(S297,qryClassChildStatesCheck!A:A,1,FALSE)),"##ERR##","")</f>
        <v/>
      </c>
    </row>
    <row r="298" spans="1:20" ht="30">
      <c r="A298" s="43" t="s">
        <v>850</v>
      </c>
      <c r="B298" s="43" t="s">
        <v>84</v>
      </c>
      <c r="C298" s="43" t="s">
        <v>478</v>
      </c>
      <c r="D298" s="43" t="s">
        <v>1129</v>
      </c>
      <c r="E298" s="43" t="str">
        <f>VLOOKUP(D298,tblInstance!X:Z,3,FALSE)</f>
        <v>EMC_VACUUM</v>
      </c>
      <c r="F298" s="43" t="str">
        <f>VLOOKUP(D298,tblInstance!X:Y,2,FALSE)</f>
        <v>EMC5</v>
      </c>
      <c r="G298" s="315" t="s">
        <v>2396</v>
      </c>
      <c r="H298" s="43" t="str">
        <f t="shared" si="17"/>
        <v>MX_MAKE_ECn012</v>
      </c>
      <c r="M298" s="120" t="str">
        <f t="shared" si="19"/>
        <v>L "dbCONST".BLK.EMC5.CMD.STOP;
    T #EMC_VACUUM_CMD;</v>
      </c>
      <c r="N298" s="43" t="s">
        <v>2428</v>
      </c>
      <c r="Q298" s="43" t="str">
        <f>VLOOKUP(B298&amp;"_"&amp;C298,tblClass_State!J:J,1,FALSE)</f>
        <v>MX_MAKE</v>
      </c>
      <c r="R298" s="43" t="str">
        <f>VLOOKUP(B298&amp;"_"&amp;D298,tblClass_Child!K:K,1,FALSE)</f>
        <v>MX_ECn012</v>
      </c>
      <c r="S298" s="43" t="str">
        <f t="shared" si="18"/>
        <v>MX_MAKE_ECn012</v>
      </c>
      <c r="T298" s="43" t="str">
        <f>IF(ISERROR(VLOOKUP(S298,qryClassChildStatesCheck!A:A,1,FALSE)),"##ERR##","")</f>
        <v/>
      </c>
    </row>
    <row r="299" spans="1:20" ht="30">
      <c r="A299" s="43" t="s">
        <v>850</v>
      </c>
      <c r="B299" s="43" t="s">
        <v>84</v>
      </c>
      <c r="C299" s="43" t="s">
        <v>478</v>
      </c>
      <c r="D299" s="43" t="s">
        <v>2613</v>
      </c>
      <c r="E299" s="43" t="str">
        <f>VLOOKUP(D299,tblInstance!X:Z,3,FALSE)</f>
        <v>EMS_ESTOP</v>
      </c>
      <c r="F299" s="43" t="str">
        <f>VLOOKUP(D299,tblInstance!X:Y,2,FALSE)</f>
        <v>EMS1</v>
      </c>
      <c r="G299" s="315" t="s">
        <v>2397</v>
      </c>
      <c r="H299" s="43" t="str">
        <f t="shared" si="17"/>
        <v>MX_MAKE_EEn013</v>
      </c>
      <c r="M299" s="120" t="str">
        <f t="shared" si="19"/>
        <v>L "dbCONST".BLK.EMS1.CMD.STOP;
    T #EMS_ESTOP_CMD;</v>
      </c>
      <c r="N299" s="43" t="s">
        <v>2428</v>
      </c>
      <c r="Q299" s="43" t="str">
        <f>VLOOKUP(B299&amp;"_"&amp;C299,tblClass_State!J:J,1,FALSE)</f>
        <v>MX_MAKE</v>
      </c>
      <c r="R299" s="43" t="str">
        <f>VLOOKUP(B299&amp;"_"&amp;D299,tblClass_Child!K:K,1,FALSE)</f>
        <v>MX_EEn013</v>
      </c>
      <c r="S299" s="43" t="str">
        <f t="shared" si="18"/>
        <v>MX_MAKE_EEn013</v>
      </c>
      <c r="T299" s="43" t="str">
        <f>IF(ISERROR(VLOOKUP(S299,qryClassChildStatesCheck!A:A,1,FALSE)),"##ERR##","")</f>
        <v/>
      </c>
    </row>
    <row r="300" spans="1:20" ht="30">
      <c r="A300" s="43" t="s">
        <v>850</v>
      </c>
      <c r="B300" s="43" t="s">
        <v>84</v>
      </c>
      <c r="C300" s="43" t="s">
        <v>478</v>
      </c>
      <c r="D300" s="43" t="s">
        <v>2611</v>
      </c>
      <c r="E300" s="43" t="str">
        <f>VLOOKUP(D300,tblInstance!X:Z,3,FALSE)</f>
        <v>EMS_ESTOP_AUX</v>
      </c>
      <c r="F300" s="43" t="str">
        <f>VLOOKUP(D300,tblInstance!X:Y,2,FALSE)</f>
        <v>EMS2</v>
      </c>
      <c r="G300" s="315" t="s">
        <v>2397</v>
      </c>
      <c r="H300" s="43" t="str">
        <f t="shared" si="17"/>
        <v>MX_MAKE_EEnnnn</v>
      </c>
      <c r="M300" s="120" t="str">
        <f t="shared" si="19"/>
        <v>L "dbCONST".BLK.EMS2.CMD.STOP;
    T #EMS_ESTOP_AUX_CMD;</v>
      </c>
      <c r="N300" s="43" t="s">
        <v>2428</v>
      </c>
      <c r="Q300" s="43" t="str">
        <f>VLOOKUP(B300&amp;"_"&amp;C300,tblClass_State!J:J,1,FALSE)</f>
        <v>MX_MAKE</v>
      </c>
      <c r="R300" s="43" t="str">
        <f>VLOOKUP(B300&amp;"_"&amp;D300,tblClass_Child!K:K,1,FALSE)</f>
        <v>MX_EEnnnn</v>
      </c>
      <c r="S300" s="43" t="str">
        <f t="shared" si="18"/>
        <v>MX_MAKE_EEnnnn</v>
      </c>
      <c r="T300" s="43" t="str">
        <f>IF(ISERROR(VLOOKUP(S300,qryClassChildStatesCheck!A:A,1,FALSE)),"##ERR##","")</f>
        <v/>
      </c>
    </row>
    <row r="301" spans="1:20" ht="30">
      <c r="A301" s="43" t="s">
        <v>850</v>
      </c>
      <c r="B301" s="43" t="s">
        <v>84</v>
      </c>
      <c r="C301" s="43" t="s">
        <v>478</v>
      </c>
      <c r="D301" s="43" t="s">
        <v>1597</v>
      </c>
      <c r="E301" s="43" t="str">
        <f>VLOOKUP(D301,tblInstance!X:Z,3,FALSE)</f>
        <v>EMG_FILTER</v>
      </c>
      <c r="F301" s="43" t="str">
        <f>VLOOKUP(D301,tblInstance!X:Y,2,FALSE)</f>
        <v>EMG1</v>
      </c>
      <c r="G301" s="315" t="s">
        <v>2397</v>
      </c>
      <c r="H301" s="43" t="str">
        <f t="shared" si="17"/>
        <v>MX_MAKE_EGn005</v>
      </c>
      <c r="M301" s="120" t="str">
        <f t="shared" si="19"/>
        <v>L "dbCONST".BLK.EMG1.CMD.STOP;
    T #EMG_FILTER_CMD;</v>
      </c>
      <c r="N301" s="43" t="s">
        <v>2428</v>
      </c>
      <c r="Q301" s="43" t="str">
        <f>VLOOKUP(B301&amp;"_"&amp;C301,tblClass_State!J:J,1,FALSE)</f>
        <v>MX_MAKE</v>
      </c>
      <c r="R301" s="43" t="str">
        <f>VLOOKUP(B301&amp;"_"&amp;D301,tblClass_Child!K:K,1,FALSE)</f>
        <v>MX_EGn005</v>
      </c>
      <c r="S301" s="43" t="str">
        <f t="shared" si="18"/>
        <v>MX_MAKE_EGn005</v>
      </c>
      <c r="T301" s="43" t="str">
        <f>IF(ISERROR(VLOOKUP(S301,qryClassChildStatesCheck!A:A,1,FALSE)),"##ERR##","")</f>
        <v/>
      </c>
    </row>
    <row r="302" spans="1:20" ht="30">
      <c r="A302" s="43" t="s">
        <v>850</v>
      </c>
      <c r="B302" s="43" t="s">
        <v>84</v>
      </c>
      <c r="C302" s="43" t="s">
        <v>478</v>
      </c>
      <c r="D302" s="43" t="s">
        <v>1731</v>
      </c>
      <c r="E302" s="43" t="str">
        <f>VLOOKUP(D302,tblInstance!X:Z,3,FALSE)</f>
        <v>EMM_VESSEL</v>
      </c>
      <c r="F302" s="43" t="str">
        <f>VLOOKUP(D302,tblInstance!X:Y,2,FALSE)</f>
        <v>EMM1</v>
      </c>
      <c r="G302" s="315" t="s">
        <v>2397</v>
      </c>
      <c r="H302" s="43" t="str">
        <f t="shared" si="17"/>
        <v>MX_MAKE_EMn009</v>
      </c>
      <c r="M302" s="120" t="str">
        <f t="shared" si="19"/>
        <v>L "dbCONST".BLK.EMM1.CMD.STOP;
    T #EMM_VESSEL_CMD;</v>
      </c>
      <c r="N302" s="43" t="s">
        <v>2428</v>
      </c>
      <c r="Q302" s="43" t="str">
        <f>VLOOKUP(B302&amp;"_"&amp;C302,tblClass_State!J:J,1,FALSE)</f>
        <v>MX_MAKE</v>
      </c>
      <c r="R302" s="43" t="str">
        <f>VLOOKUP(B302&amp;"_"&amp;D302,tblClass_Child!K:K,1,FALSE)</f>
        <v>MX_EMn009</v>
      </c>
      <c r="S302" s="43" t="str">
        <f t="shared" si="18"/>
        <v>MX_MAKE_EMn009</v>
      </c>
      <c r="T302" s="43" t="str">
        <f>IF(ISERROR(VLOOKUP(S302,qryClassChildStatesCheck!A:A,1,FALSE)),"##ERR##","")</f>
        <v/>
      </c>
    </row>
    <row r="303" spans="1:20" ht="30">
      <c r="A303" s="43" t="s">
        <v>850</v>
      </c>
      <c r="B303" s="43" t="s">
        <v>84</v>
      </c>
      <c r="C303" s="43" t="s">
        <v>478</v>
      </c>
      <c r="D303" s="43" t="s">
        <v>1116</v>
      </c>
      <c r="E303" s="43" t="str">
        <f>VLOOKUP(D303,tblInstance!X:Z,3,FALSE)</f>
        <v>EMT_HEX</v>
      </c>
      <c r="F303" s="43" t="str">
        <f>VLOOKUP(D303,tblInstance!X:Y,2,FALSE)</f>
        <v>EMT1</v>
      </c>
      <c r="G303" s="315" t="s">
        <v>2397</v>
      </c>
      <c r="H303" s="43" t="str">
        <f t="shared" si="17"/>
        <v>MX_MAKE_ETn003</v>
      </c>
      <c r="M303" s="120" t="str">
        <f t="shared" si="19"/>
        <v>L "dbCONST".BLK.EMT1.CMD.STOP;
    T #EMT_HEX_CMD;</v>
      </c>
      <c r="N303" s="43" t="s">
        <v>2428</v>
      </c>
      <c r="Q303" s="43" t="str">
        <f>VLOOKUP(B303&amp;"_"&amp;C303,tblClass_State!J:J,1,FALSE)</f>
        <v>MX_MAKE</v>
      </c>
      <c r="R303" s="43" t="str">
        <f>VLOOKUP(B303&amp;"_"&amp;D303,tblClass_Child!K:K,1,FALSE)</f>
        <v>MX_ETn003</v>
      </c>
      <c r="S303" s="43" t="str">
        <f t="shared" si="18"/>
        <v>MX_MAKE_ETn003</v>
      </c>
      <c r="T303" s="43" t="str">
        <f>IF(ISERROR(VLOOKUP(S303,qryClassChildStatesCheck!A:A,1,FALSE)),"##ERR##","")</f>
        <v/>
      </c>
    </row>
    <row r="304" spans="1:20" ht="30">
      <c r="A304" s="43" t="s">
        <v>850</v>
      </c>
      <c r="B304" s="43" t="s">
        <v>84</v>
      </c>
      <c r="C304" s="43" t="s">
        <v>478</v>
      </c>
      <c r="D304" s="43" t="s">
        <v>1594</v>
      </c>
      <c r="E304" s="43" t="str">
        <f>VLOOKUP(D304,tblInstance!X:Z,3,FALSE)</f>
        <v>EMV_VESSEL</v>
      </c>
      <c r="F304" s="43" t="str">
        <f>VLOOKUP(D304,tblInstance!X:Y,2,FALSE)</f>
        <v>EMV1</v>
      </c>
      <c r="G304" s="315" t="s">
        <v>2397</v>
      </c>
      <c r="H304" s="43" t="str">
        <f t="shared" si="17"/>
        <v>MX_MAKE_EVn004</v>
      </c>
      <c r="M304" s="120" t="str">
        <f t="shared" si="19"/>
        <v>L "dbCONST".BLK.EMV1.CMD.STOP;
    T #EMV_VESSEL_CMD;</v>
      </c>
      <c r="N304" s="43" t="s">
        <v>2428</v>
      </c>
      <c r="Q304" s="43" t="str">
        <f>VLOOKUP(B304&amp;"_"&amp;C304,tblClass_State!J:J,1,FALSE)</f>
        <v>MX_MAKE</v>
      </c>
      <c r="R304" s="43" t="str">
        <f>VLOOKUP(B304&amp;"_"&amp;D304,tblClass_Child!K:K,1,FALSE)</f>
        <v>MX_EVn004</v>
      </c>
      <c r="S304" s="43" t="str">
        <f t="shared" si="18"/>
        <v>MX_MAKE_EVn004</v>
      </c>
      <c r="T304" s="43" t="str">
        <f>IF(ISERROR(VLOOKUP(S304,qryClassChildStatesCheck!A:A,1,FALSE)),"##ERR##","")</f>
        <v/>
      </c>
    </row>
    <row r="305" spans="1:20" ht="30">
      <c r="A305" s="43" t="s">
        <v>850</v>
      </c>
      <c r="B305" s="43" t="s">
        <v>84</v>
      </c>
      <c r="C305" s="43" t="s">
        <v>478</v>
      </c>
      <c r="D305" s="43" t="s">
        <v>1595</v>
      </c>
      <c r="E305" s="43" t="str">
        <f>VLOOKUP(D305,tblInstance!X:Z,3,FALSE)</f>
        <v>EMV_INLET</v>
      </c>
      <c r="F305" s="43" t="str">
        <f>VLOOKUP(D305,tblInstance!X:Y,2,FALSE)</f>
        <v>EMV2</v>
      </c>
      <c r="G305" s="315" t="s">
        <v>2397</v>
      </c>
      <c r="H305" s="43" t="str">
        <f t="shared" si="17"/>
        <v>MX_MAKE_EVn008</v>
      </c>
      <c r="M305" s="120" t="str">
        <f t="shared" si="19"/>
        <v>L "dbCONST".BLK.EMV2.CMD.STOP;
    T #EMV_INLET_CMD;</v>
      </c>
      <c r="N305" s="43" t="s">
        <v>2428</v>
      </c>
      <c r="Q305" s="43" t="str">
        <f>VLOOKUP(B305&amp;"_"&amp;C305,tblClass_State!J:J,1,FALSE)</f>
        <v>MX_MAKE</v>
      </c>
      <c r="R305" s="43" t="str">
        <f>VLOOKUP(B305&amp;"_"&amp;D305,tblClass_Child!K:K,1,FALSE)</f>
        <v>MX_EVn008</v>
      </c>
      <c r="S305" s="43" t="str">
        <f t="shared" si="18"/>
        <v>MX_MAKE_EVn008</v>
      </c>
      <c r="T305" s="43" t="str">
        <f>IF(ISERROR(VLOOKUP(S305,qryClassChildStatesCheck!A:A,1,FALSE)),"##ERR##","")</f>
        <v/>
      </c>
    </row>
    <row r="306" spans="1:20" ht="30">
      <c r="A306" s="43" t="s">
        <v>850</v>
      </c>
      <c r="B306" s="43" t="s">
        <v>84</v>
      </c>
      <c r="C306" s="43" t="s">
        <v>478</v>
      </c>
      <c r="D306" s="43" t="s">
        <v>1596</v>
      </c>
      <c r="E306" s="43" t="str">
        <f>VLOOKUP(D306,tblInstance!X:Z,3,FALSE)</f>
        <v>EMX_DRAIN</v>
      </c>
      <c r="F306" s="43" t="str">
        <f>VLOOKUP(D306,tblInstance!X:Y,2,FALSE)</f>
        <v>EMX4</v>
      </c>
      <c r="G306" s="315" t="s">
        <v>2397</v>
      </c>
      <c r="H306" s="43" t="str">
        <f t="shared" si="17"/>
        <v>MX_MAKE_EXn006</v>
      </c>
      <c r="M306" s="120" t="str">
        <f t="shared" si="19"/>
        <v>L "dbCONST".BLK.EMX4.CMD.STOP;
    T #EMX_DRAIN_CMD;</v>
      </c>
      <c r="N306" s="43" t="s">
        <v>2428</v>
      </c>
      <c r="Q306" s="43" t="str">
        <f>VLOOKUP(B306&amp;"_"&amp;C306,tblClass_State!J:J,1,FALSE)</f>
        <v>MX_MAKE</v>
      </c>
      <c r="R306" s="43" t="str">
        <f>VLOOKUP(B306&amp;"_"&amp;D306,tblClass_Child!K:K,1,FALSE)</f>
        <v>MX_EXn006</v>
      </c>
      <c r="S306" s="43" t="str">
        <f t="shared" si="18"/>
        <v>MX_MAKE_EXn006</v>
      </c>
      <c r="T306" s="43" t="str">
        <f>IF(ISERROR(VLOOKUP(S306,qryClassChildStatesCheck!A:A,1,FALSE)),"##ERR##","")</f>
        <v/>
      </c>
    </row>
    <row r="307" spans="1:20" ht="30">
      <c r="A307" s="43" t="s">
        <v>850</v>
      </c>
      <c r="B307" s="43" t="s">
        <v>84</v>
      </c>
      <c r="C307" s="43" t="s">
        <v>478</v>
      </c>
      <c r="D307" s="319" t="s">
        <v>479</v>
      </c>
      <c r="E307" s="43" t="str">
        <f>VLOOKUP(D307,tblInstance!X:Z,3,FALSE)</f>
        <v>EMX_TRANSFER</v>
      </c>
      <c r="F307" s="43" t="str">
        <f>VLOOKUP(D307,tblInstance!X:Y,2,FALSE)</f>
        <v>EMX2</v>
      </c>
      <c r="G307" s="315" t="s">
        <v>2396</v>
      </c>
      <c r="H307" s="43" t="str">
        <f t="shared" si="17"/>
        <v>MX_MAKE_EXn007</v>
      </c>
      <c r="M307" s="120" t="str">
        <f t="shared" si="19"/>
        <v>L "dbCONST".BLK.EMX2.CMD.STOP;
    T #EMX_TRANSFER_CMD;</v>
      </c>
      <c r="N307" s="43" t="s">
        <v>2428</v>
      </c>
      <c r="Q307" s="43" t="str">
        <f>VLOOKUP(B307&amp;"_"&amp;C307,tblClass_State!J:J,1,FALSE)</f>
        <v>MX_MAKE</v>
      </c>
      <c r="R307" s="43" t="str">
        <f>VLOOKUP(B307&amp;"_"&amp;D307,tblClass_Child!K:K,1,FALSE)</f>
        <v>MX_EXn007</v>
      </c>
      <c r="S307" s="43" t="str">
        <f t="shared" si="18"/>
        <v>MX_MAKE_EXn007</v>
      </c>
    </row>
    <row r="308" spans="1:20" ht="30">
      <c r="A308" s="43" t="s">
        <v>850</v>
      </c>
      <c r="B308" s="43" t="s">
        <v>84</v>
      </c>
      <c r="C308" s="43" t="s">
        <v>478</v>
      </c>
      <c r="D308" s="319" t="s">
        <v>1126</v>
      </c>
      <c r="E308" s="43" t="str">
        <f>VLOOKUP(D308,tblInstance!X:Z,3,FALSE)</f>
        <v>EMX_SMFL_DRN</v>
      </c>
      <c r="F308" s="43" t="str">
        <f>VLOOKUP(D308,tblInstance!X:Y,2,FALSE)</f>
        <v>EMX4</v>
      </c>
      <c r="G308" s="315" t="s">
        <v>2396</v>
      </c>
      <c r="H308" s="43" t="str">
        <f t="shared" si="17"/>
        <v>MX_MAKE_EXn011</v>
      </c>
      <c r="M308" s="120" t="str">
        <f t="shared" si="19"/>
        <v>L "dbCONST".BLK.EMX4.CMD.STOP;
    T #EMX_SMFL_DRN_CMD;</v>
      </c>
      <c r="N308" s="43" t="s">
        <v>2428</v>
      </c>
      <c r="Q308" s="43" t="str">
        <f>VLOOKUP(B308&amp;"_"&amp;C308,tblClass_State!J:J,1,FALSE)</f>
        <v>MX_MAKE</v>
      </c>
      <c r="R308" s="43" t="str">
        <f>VLOOKUP(B308&amp;"_"&amp;D308,tblClass_Child!K:K,1,FALSE)</f>
        <v>MX_EXn011</v>
      </c>
      <c r="S308" s="43" t="str">
        <f t="shared" si="18"/>
        <v>MX_MAKE_EXn011</v>
      </c>
    </row>
    <row r="309" spans="1:20" ht="30">
      <c r="A309" s="43" t="s">
        <v>850</v>
      </c>
      <c r="B309" s="43" t="s">
        <v>84</v>
      </c>
      <c r="C309" s="43" t="s">
        <v>478</v>
      </c>
      <c r="D309" s="319" t="s">
        <v>1117</v>
      </c>
      <c r="E309" s="43" t="str">
        <f>VLOOKUP(D309,tblInstance!X:Z,3,FALSE)</f>
        <v>EMX_MMFL</v>
      </c>
      <c r="F309" s="43" t="str">
        <f>VLOOKUP(D309,tblInstance!X:Y,2,FALSE)</f>
        <v>EMX1</v>
      </c>
      <c r="G309" s="315" t="s">
        <v>2396</v>
      </c>
      <c r="H309" s="43" t="str">
        <f t="shared" si="17"/>
        <v>MX_MAKE_EXn014</v>
      </c>
      <c r="M309" s="120" t="str">
        <f t="shared" si="19"/>
        <v>L "dbCONST".BLK.EMX1.CMD.STOP;
    T #EMX_MMFL_CMD;</v>
      </c>
      <c r="N309" s="43" t="s">
        <v>2428</v>
      </c>
      <c r="Q309" s="43" t="str">
        <f>VLOOKUP(B309&amp;"_"&amp;C309,tblClass_State!J:J,1,FALSE)</f>
        <v>MX_MAKE</v>
      </c>
      <c r="R309" s="43" t="str">
        <f>VLOOKUP(B309&amp;"_"&amp;D309,tblClass_Child!K:K,1,FALSE)</f>
        <v>MX_EXn014</v>
      </c>
      <c r="S309" s="43" t="str">
        <f t="shared" si="18"/>
        <v>MX_MAKE_EXn014</v>
      </c>
    </row>
    <row r="310" spans="1:20" ht="30">
      <c r="A310" s="43" t="s">
        <v>850</v>
      </c>
      <c r="B310" s="43" t="s">
        <v>84</v>
      </c>
      <c r="C310" s="43" t="s">
        <v>478</v>
      </c>
      <c r="D310" s="319" t="s">
        <v>2488</v>
      </c>
      <c r="E310" s="43" t="str">
        <f>VLOOKUP(D310,tblInstance!X:Z,3,FALSE)</f>
        <v>EMX_SMFL</v>
      </c>
      <c r="F310" s="43" t="str">
        <f>VLOOKUP(D310,tblInstance!X:Y,2,FALSE)</f>
        <v>EMX6</v>
      </c>
      <c r="G310" s="315" t="s">
        <v>2396</v>
      </c>
      <c r="H310" s="43" t="str">
        <f t="shared" si="17"/>
        <v>MX_MAKE_EXn015</v>
      </c>
      <c r="M310" s="120" t="str">
        <f t="shared" si="19"/>
        <v>L "dbCONST".BLK.EMX6.CMD.STOP;
    T #EMX_SMFL_CMD;</v>
      </c>
      <c r="N310" s="43" t="s">
        <v>2428</v>
      </c>
      <c r="Q310" s="43" t="str">
        <f>VLOOKUP(B310&amp;"_"&amp;C310,tblClass_State!J:J,1,FALSE)</f>
        <v>MX_MAKE</v>
      </c>
      <c r="R310" s="43" t="str">
        <f>VLOOKUP(B310&amp;"_"&amp;D310,tblClass_Child!K:K,1,FALSE)</f>
        <v>MX_EXn015</v>
      </c>
      <c r="S310" s="43" t="str">
        <f t="shared" si="18"/>
        <v>MX_MAKE_EXn015</v>
      </c>
    </row>
    <row r="311" spans="1:20" ht="30">
      <c r="A311" s="43" t="s">
        <v>850</v>
      </c>
      <c r="B311" s="43" t="s">
        <v>84</v>
      </c>
      <c r="C311" s="43" t="s">
        <v>478</v>
      </c>
      <c r="D311" s="319" t="s">
        <v>1729</v>
      </c>
      <c r="E311" s="43" t="str">
        <f>VLOOKUP(D311,tblInstance!X:Z,3,FALSE)</f>
        <v>EMX_FILL</v>
      </c>
      <c r="F311" s="43" t="str">
        <f>VLOOKUP(D311,tblInstance!X:Y,2,FALSE)</f>
        <v>EMX5</v>
      </c>
      <c r="G311" s="315" t="s">
        <v>2396</v>
      </c>
      <c r="H311" s="43" t="str">
        <f t="shared" si="17"/>
        <v>MX_MAKE_EXn402</v>
      </c>
      <c r="M311" s="120" t="str">
        <f t="shared" si="19"/>
        <v>L "dbCONST".BLK.EMX5.CMD.STOP;
    T #EMX_FILL_CMD;</v>
      </c>
      <c r="N311" s="43" t="s">
        <v>2428</v>
      </c>
      <c r="Q311" s="43" t="str">
        <f>VLOOKUP(B311&amp;"_"&amp;C311,tblClass_State!J:J,1,FALSE)</f>
        <v>MX_MAKE</v>
      </c>
      <c r="R311" s="43" t="str">
        <f>VLOOKUP(B311&amp;"_"&amp;D311,tblClass_Child!K:K,1,FALSE)</f>
        <v>MX_EXn402</v>
      </c>
      <c r="S311" s="43" t="str">
        <f t="shared" si="18"/>
        <v>MX_MAKE_EXn402</v>
      </c>
    </row>
    <row r="312" spans="1:20" ht="30">
      <c r="A312" s="43" t="s">
        <v>850</v>
      </c>
      <c r="B312" s="43" t="s">
        <v>84</v>
      </c>
      <c r="C312" s="18" t="s">
        <v>452</v>
      </c>
      <c r="D312" s="43" t="s">
        <v>1730</v>
      </c>
      <c r="E312" s="43" t="str">
        <f>VLOOKUP(D312,tblInstance!X:Z,3,FALSE)</f>
        <v>EMA_VESSEL</v>
      </c>
      <c r="F312" s="43" t="str">
        <f>VLOOKUP(D312,tblInstance!X:Y,2,FALSE)</f>
        <v>EMA1</v>
      </c>
      <c r="G312" s="315" t="s">
        <v>2397</v>
      </c>
      <c r="H312" s="43" t="str">
        <f t="shared" si="17"/>
        <v>MX_SETUP_EAn010</v>
      </c>
      <c r="M312" s="120" t="str">
        <f t="shared" si="19"/>
        <v>L "dbCONST".BLK.EMA1.CMD.STOP;
    T #EMA_VESSEL_CMD;</v>
      </c>
      <c r="N312" s="43" t="s">
        <v>2428</v>
      </c>
      <c r="Q312" s="43" t="str">
        <f>VLOOKUP(B312&amp;"_"&amp;C312,tblClass_State!J:J,1,FALSE)</f>
        <v>MX_SETUP</v>
      </c>
      <c r="R312" s="43" t="str">
        <f>VLOOKUP(B312&amp;"_"&amp;D312,tblClass_Child!K:K,1,FALSE)</f>
        <v>MX_EAn010</v>
      </c>
      <c r="S312" s="43" t="str">
        <f t="shared" si="18"/>
        <v>MX_SETUP_EAn010</v>
      </c>
      <c r="T312" s="43" t="str">
        <f>IF(ISERROR(VLOOKUP(S312,qryClassChildStatesCheck!A:A,1,FALSE)),"##ERR##","")</f>
        <v/>
      </c>
    </row>
    <row r="313" spans="1:20" ht="30">
      <c r="A313" s="43" t="s">
        <v>850</v>
      </c>
      <c r="B313" s="43" t="s">
        <v>84</v>
      </c>
      <c r="C313" s="18" t="s">
        <v>452</v>
      </c>
      <c r="D313" s="43" t="s">
        <v>1127</v>
      </c>
      <c r="E313" s="43" t="str">
        <f>VLOOKUP(D313,tblInstance!X:Z,3,FALSE)</f>
        <v>EMC_GAS</v>
      </c>
      <c r="F313" s="43" t="str">
        <f>VLOOKUP(D313,tblInstance!X:Y,2,FALSE)</f>
        <v>EMC1</v>
      </c>
      <c r="G313" s="315" t="s">
        <v>2397</v>
      </c>
      <c r="H313" s="43" t="str">
        <f t="shared" si="17"/>
        <v>MX_SETUP_ECn001</v>
      </c>
      <c r="M313" s="120" t="str">
        <f t="shared" si="19"/>
        <v>L "dbCONST".BLK.EMC1.CMD.STOP;
    T #EMC_GAS_CMD;</v>
      </c>
      <c r="N313" s="43" t="s">
        <v>2428</v>
      </c>
      <c r="Q313" s="43" t="str">
        <f>VLOOKUP(B313&amp;"_"&amp;C313,tblClass_State!J:J,1,FALSE)</f>
        <v>MX_SETUP</v>
      </c>
      <c r="R313" s="43" t="str">
        <f>VLOOKUP(B313&amp;"_"&amp;D313,tblClass_Child!K:K,1,FALSE)</f>
        <v>MX_ECn001</v>
      </c>
      <c r="S313" s="43" t="str">
        <f t="shared" si="18"/>
        <v>MX_SETUP_ECn001</v>
      </c>
      <c r="T313" s="43" t="str">
        <f>IF(ISERROR(VLOOKUP(S313,qryClassChildStatesCheck!A:A,1,FALSE)),"##ERR##","")</f>
        <v/>
      </c>
    </row>
    <row r="314" spans="1:20" ht="30">
      <c r="A314" s="43" t="s">
        <v>850</v>
      </c>
      <c r="B314" s="43" t="s">
        <v>84</v>
      </c>
      <c r="C314" s="18" t="s">
        <v>452</v>
      </c>
      <c r="D314" s="43" t="s">
        <v>1128</v>
      </c>
      <c r="E314" s="43" t="str">
        <f>VLOOKUP(D314,tblInstance!X:Z,3,FALSE)</f>
        <v>EMC_WATER</v>
      </c>
      <c r="F314" s="43" t="str">
        <f>VLOOKUP(D314,tblInstance!X:Y,2,FALSE)</f>
        <v>EMC2</v>
      </c>
      <c r="G314" s="315" t="s">
        <v>2397</v>
      </c>
      <c r="H314" s="43" t="str">
        <f t="shared" si="17"/>
        <v>MX_SETUP_ECn002</v>
      </c>
      <c r="M314" s="120" t="str">
        <f t="shared" si="19"/>
        <v>L "dbCONST".BLK.EMC2.CMD.STOP;
    T #EMC_WATER_CMD;</v>
      </c>
      <c r="N314" s="43" t="s">
        <v>2428</v>
      </c>
      <c r="Q314" s="43" t="str">
        <f>VLOOKUP(B314&amp;"_"&amp;C314,tblClass_State!J:J,1,FALSE)</f>
        <v>MX_SETUP</v>
      </c>
      <c r="R314" s="43" t="str">
        <f>VLOOKUP(B314&amp;"_"&amp;D314,tblClass_Child!K:K,1,FALSE)</f>
        <v>MX_ECn002</v>
      </c>
      <c r="S314" s="43" t="str">
        <f t="shared" si="18"/>
        <v>MX_SETUP_ECn002</v>
      </c>
      <c r="T314" s="43" t="str">
        <f>IF(ISERROR(VLOOKUP(S314,qryClassChildStatesCheck!A:A,1,FALSE)),"##ERR##","")</f>
        <v/>
      </c>
    </row>
    <row r="315" spans="1:20" ht="30">
      <c r="A315" s="43" t="s">
        <v>850</v>
      </c>
      <c r="B315" s="43" t="s">
        <v>84</v>
      </c>
      <c r="C315" s="18" t="s">
        <v>452</v>
      </c>
      <c r="D315" s="43" t="s">
        <v>1129</v>
      </c>
      <c r="E315" s="43" t="str">
        <f>VLOOKUP(D315,tblInstance!X:Z,3,FALSE)</f>
        <v>EMC_VACUUM</v>
      </c>
      <c r="F315" s="43" t="str">
        <f>VLOOKUP(D315,tblInstance!X:Y,2,FALSE)</f>
        <v>EMC5</v>
      </c>
      <c r="G315" s="315" t="s">
        <v>2397</v>
      </c>
      <c r="H315" s="43" t="str">
        <f t="shared" si="17"/>
        <v>MX_SETUP_ECn012</v>
      </c>
      <c r="M315" s="120" t="str">
        <f t="shared" si="19"/>
        <v>L "dbCONST".BLK.EMC5.CMD.STOP;
    T #EMC_VACUUM_CMD;</v>
      </c>
      <c r="N315" s="43" t="s">
        <v>2428</v>
      </c>
      <c r="Q315" s="43" t="str">
        <f>VLOOKUP(B315&amp;"_"&amp;C315,tblClass_State!J:J,1,FALSE)</f>
        <v>MX_SETUP</v>
      </c>
      <c r="R315" s="43" t="str">
        <f>VLOOKUP(B315&amp;"_"&amp;D315,tblClass_Child!K:K,1,FALSE)</f>
        <v>MX_ECn012</v>
      </c>
      <c r="S315" s="43" t="str">
        <f t="shared" si="18"/>
        <v>MX_SETUP_ECn012</v>
      </c>
      <c r="T315" s="43" t="str">
        <f>IF(ISERROR(VLOOKUP(S315,qryClassChildStatesCheck!A:A,1,FALSE)),"##ERR##","")</f>
        <v/>
      </c>
    </row>
    <row r="316" spans="1:20" ht="30">
      <c r="A316" s="43" t="s">
        <v>850</v>
      </c>
      <c r="B316" s="43" t="s">
        <v>84</v>
      </c>
      <c r="C316" s="18" t="s">
        <v>452</v>
      </c>
      <c r="D316" s="43" t="s">
        <v>2613</v>
      </c>
      <c r="E316" s="43" t="str">
        <f>VLOOKUP(D316,tblInstance!X:Z,3,FALSE)</f>
        <v>EMS_ESTOP</v>
      </c>
      <c r="F316" s="43" t="str">
        <f>VLOOKUP(D316,tblInstance!X:Y,2,FALSE)</f>
        <v>EMS1</v>
      </c>
      <c r="G316" s="315" t="s">
        <v>2397</v>
      </c>
      <c r="H316" s="43" t="str">
        <f t="shared" si="17"/>
        <v>MX_SETUP_EEn013</v>
      </c>
      <c r="M316" s="120" t="str">
        <f t="shared" si="19"/>
        <v>L "dbCONST".BLK.EMS1.CMD.STOP;
    T #EMS_ESTOP_CMD;</v>
      </c>
      <c r="N316" s="43" t="s">
        <v>2428</v>
      </c>
      <c r="Q316" s="43" t="str">
        <f>VLOOKUP(B316&amp;"_"&amp;C316,tblClass_State!J:J,1,FALSE)</f>
        <v>MX_SETUP</v>
      </c>
      <c r="R316" s="43" t="str">
        <f>VLOOKUP(B316&amp;"_"&amp;D316,tblClass_Child!K:K,1,FALSE)</f>
        <v>MX_EEn013</v>
      </c>
      <c r="S316" s="43" t="str">
        <f t="shared" si="18"/>
        <v>MX_SETUP_EEn013</v>
      </c>
      <c r="T316" s="43" t="str">
        <f>IF(ISERROR(VLOOKUP(S316,qryClassChildStatesCheck!A:A,1,FALSE)),"##ERR##","")</f>
        <v/>
      </c>
    </row>
    <row r="317" spans="1:20" ht="30">
      <c r="A317" s="43" t="s">
        <v>850</v>
      </c>
      <c r="B317" s="43" t="s">
        <v>84</v>
      </c>
      <c r="C317" s="18" t="s">
        <v>452</v>
      </c>
      <c r="D317" s="43" t="s">
        <v>2611</v>
      </c>
      <c r="E317" s="43" t="str">
        <f>VLOOKUP(D317,tblInstance!X:Z,3,FALSE)</f>
        <v>EMS_ESTOP_AUX</v>
      </c>
      <c r="F317" s="43" t="str">
        <f>VLOOKUP(D317,tblInstance!X:Y,2,FALSE)</f>
        <v>EMS2</v>
      </c>
      <c r="G317" s="315" t="s">
        <v>2397</v>
      </c>
      <c r="H317" s="43" t="str">
        <f t="shared" si="17"/>
        <v>MX_SETUP_EEnnnn</v>
      </c>
      <c r="M317" s="120" t="str">
        <f t="shared" si="19"/>
        <v>L "dbCONST".BLK.EMS2.CMD.STOP;
    T #EMS_ESTOP_AUX_CMD;</v>
      </c>
      <c r="N317" s="43" t="s">
        <v>2428</v>
      </c>
      <c r="Q317" s="43" t="str">
        <f>VLOOKUP(B317&amp;"_"&amp;C317,tblClass_State!J:J,1,FALSE)</f>
        <v>MX_SETUP</v>
      </c>
      <c r="R317" s="43" t="str">
        <f>VLOOKUP(B317&amp;"_"&amp;D317,tblClass_Child!K:K,1,FALSE)</f>
        <v>MX_EEnnnn</v>
      </c>
      <c r="S317" s="43" t="str">
        <f t="shared" si="18"/>
        <v>MX_SETUP_EEnnnn</v>
      </c>
      <c r="T317" s="43" t="str">
        <f>IF(ISERROR(VLOOKUP(S317,qryClassChildStatesCheck!A:A,1,FALSE)),"##ERR##","")</f>
        <v/>
      </c>
    </row>
    <row r="318" spans="1:20" ht="30">
      <c r="A318" s="43" t="s">
        <v>850</v>
      </c>
      <c r="B318" s="43" t="s">
        <v>84</v>
      </c>
      <c r="C318" s="18" t="s">
        <v>452</v>
      </c>
      <c r="D318" s="43" t="s">
        <v>1597</v>
      </c>
      <c r="E318" s="43" t="str">
        <f>VLOOKUP(D318,tblInstance!X:Z,3,FALSE)</f>
        <v>EMG_FILTER</v>
      </c>
      <c r="F318" s="43" t="str">
        <f>VLOOKUP(D318,tblInstance!X:Y,2,FALSE)</f>
        <v>EMG1</v>
      </c>
      <c r="G318" s="315" t="s">
        <v>2397</v>
      </c>
      <c r="H318" s="43" t="str">
        <f t="shared" si="17"/>
        <v>MX_SETUP_EGn005</v>
      </c>
      <c r="M318" s="120" t="str">
        <f t="shared" si="19"/>
        <v>L "dbCONST".BLK.EMG1.CMD.STOP;
    T #EMG_FILTER_CMD;</v>
      </c>
      <c r="N318" s="43" t="s">
        <v>2428</v>
      </c>
      <c r="Q318" s="43" t="str">
        <f>VLOOKUP(B318&amp;"_"&amp;C318,tblClass_State!J:J,1,FALSE)</f>
        <v>MX_SETUP</v>
      </c>
      <c r="R318" s="43" t="str">
        <f>VLOOKUP(B318&amp;"_"&amp;D318,tblClass_Child!K:K,1,FALSE)</f>
        <v>MX_EGn005</v>
      </c>
      <c r="S318" s="43" t="str">
        <f t="shared" si="18"/>
        <v>MX_SETUP_EGn005</v>
      </c>
      <c r="T318" s="43" t="str">
        <f>IF(ISERROR(VLOOKUP(S318,qryClassChildStatesCheck!A:A,1,FALSE)),"##ERR##","")</f>
        <v/>
      </c>
    </row>
    <row r="319" spans="1:20" ht="30">
      <c r="A319" s="43" t="s">
        <v>850</v>
      </c>
      <c r="B319" s="43" t="s">
        <v>84</v>
      </c>
      <c r="C319" s="18" t="s">
        <v>452</v>
      </c>
      <c r="D319" s="43" t="s">
        <v>1731</v>
      </c>
      <c r="E319" s="43" t="str">
        <f>VLOOKUP(D319,tblInstance!X:Z,3,FALSE)</f>
        <v>EMM_VESSEL</v>
      </c>
      <c r="F319" s="43" t="str">
        <f>VLOOKUP(D319,tblInstance!X:Y,2,FALSE)</f>
        <v>EMM1</v>
      </c>
      <c r="G319" s="315" t="s">
        <v>2397</v>
      </c>
      <c r="H319" s="43" t="str">
        <f t="shared" si="17"/>
        <v>MX_SETUP_EMn009</v>
      </c>
      <c r="M319" s="120" t="str">
        <f t="shared" si="19"/>
        <v>L "dbCONST".BLK.EMM1.CMD.STOP;
    T #EMM_VESSEL_CMD;</v>
      </c>
      <c r="N319" s="43" t="s">
        <v>2428</v>
      </c>
      <c r="Q319" s="43" t="str">
        <f>VLOOKUP(B319&amp;"_"&amp;C319,tblClass_State!J:J,1,FALSE)</f>
        <v>MX_SETUP</v>
      </c>
      <c r="R319" s="43" t="str">
        <f>VLOOKUP(B319&amp;"_"&amp;D319,tblClass_Child!K:K,1,FALSE)</f>
        <v>MX_EMn009</v>
      </c>
      <c r="S319" s="43" t="str">
        <f t="shared" si="18"/>
        <v>MX_SETUP_EMn009</v>
      </c>
      <c r="T319" s="43" t="str">
        <f>IF(ISERROR(VLOOKUP(S319,qryClassChildStatesCheck!A:A,1,FALSE)),"##ERR##","")</f>
        <v/>
      </c>
    </row>
    <row r="320" spans="1:20" ht="30">
      <c r="A320" s="43" t="s">
        <v>850</v>
      </c>
      <c r="B320" s="43" t="s">
        <v>84</v>
      </c>
      <c r="C320" s="18" t="s">
        <v>452</v>
      </c>
      <c r="D320" s="43" t="s">
        <v>1116</v>
      </c>
      <c r="E320" s="43" t="str">
        <f>VLOOKUP(D320,tblInstance!X:Z,3,FALSE)</f>
        <v>EMT_HEX</v>
      </c>
      <c r="F320" s="43" t="str">
        <f>VLOOKUP(D320,tblInstance!X:Y,2,FALSE)</f>
        <v>EMT1</v>
      </c>
      <c r="G320" s="315" t="s">
        <v>2397</v>
      </c>
      <c r="H320" s="43" t="str">
        <f t="shared" si="17"/>
        <v>MX_SETUP_ETn003</v>
      </c>
      <c r="M320" s="120" t="str">
        <f t="shared" si="19"/>
        <v>L "dbCONST".BLK.EMT1.CMD.STOP;
    T #EMT_HEX_CMD;</v>
      </c>
      <c r="N320" s="43" t="s">
        <v>2428</v>
      </c>
      <c r="Q320" s="43" t="str">
        <f>VLOOKUP(B320&amp;"_"&amp;C320,tblClass_State!J:J,1,FALSE)</f>
        <v>MX_SETUP</v>
      </c>
      <c r="R320" s="43" t="str">
        <f>VLOOKUP(B320&amp;"_"&amp;D320,tblClass_Child!K:K,1,FALSE)</f>
        <v>MX_ETn003</v>
      </c>
      <c r="S320" s="43" t="str">
        <f t="shared" si="18"/>
        <v>MX_SETUP_ETn003</v>
      </c>
      <c r="T320" s="43" t="str">
        <f>IF(ISERROR(VLOOKUP(S320,qryClassChildStatesCheck!A:A,1,FALSE)),"##ERR##","")</f>
        <v/>
      </c>
    </row>
    <row r="321" spans="1:20" ht="30">
      <c r="A321" s="43" t="s">
        <v>850</v>
      </c>
      <c r="B321" s="43" t="s">
        <v>84</v>
      </c>
      <c r="C321" s="18" t="s">
        <v>452</v>
      </c>
      <c r="D321" s="43" t="s">
        <v>1594</v>
      </c>
      <c r="E321" s="43" t="str">
        <f>VLOOKUP(D321,tblInstance!X:Z,3,FALSE)</f>
        <v>EMV_VESSEL</v>
      </c>
      <c r="F321" s="43" t="str">
        <f>VLOOKUP(D321,tblInstance!X:Y,2,FALSE)</f>
        <v>EMV1</v>
      </c>
      <c r="G321" s="315" t="s">
        <v>2397</v>
      </c>
      <c r="H321" s="43" t="str">
        <f t="shared" si="17"/>
        <v>MX_SETUP_EVn004</v>
      </c>
      <c r="M321" s="120" t="str">
        <f t="shared" si="19"/>
        <v>L "dbCONST".BLK.EMV1.CMD.STOP;
    T #EMV_VESSEL_CMD;</v>
      </c>
      <c r="N321" s="43" t="s">
        <v>2428</v>
      </c>
      <c r="Q321" s="43" t="str">
        <f>VLOOKUP(B321&amp;"_"&amp;C321,tblClass_State!J:J,1,FALSE)</f>
        <v>MX_SETUP</v>
      </c>
      <c r="R321" s="43" t="str">
        <f>VLOOKUP(B321&amp;"_"&amp;D321,tblClass_Child!K:K,1,FALSE)</f>
        <v>MX_EVn004</v>
      </c>
      <c r="S321" s="43" t="str">
        <f t="shared" si="18"/>
        <v>MX_SETUP_EVn004</v>
      </c>
      <c r="T321" s="43" t="str">
        <f>IF(ISERROR(VLOOKUP(S321,qryClassChildStatesCheck!A:A,1,FALSE)),"##ERR##","")</f>
        <v/>
      </c>
    </row>
    <row r="322" spans="1:20" ht="30">
      <c r="A322" s="43" t="s">
        <v>850</v>
      </c>
      <c r="B322" s="43" t="s">
        <v>84</v>
      </c>
      <c r="C322" s="18" t="s">
        <v>452</v>
      </c>
      <c r="D322" s="43" t="s">
        <v>1595</v>
      </c>
      <c r="E322" s="43" t="str">
        <f>VLOOKUP(D322,tblInstance!X:Z,3,FALSE)</f>
        <v>EMV_INLET</v>
      </c>
      <c r="F322" s="43" t="str">
        <f>VLOOKUP(D322,tblInstance!X:Y,2,FALSE)</f>
        <v>EMV2</v>
      </c>
      <c r="G322" s="315" t="s">
        <v>2397</v>
      </c>
      <c r="H322" s="43" t="str">
        <f t="shared" ref="H322:H385" si="20">B322&amp;"_"&amp;C322&amp;"_"&amp;D322</f>
        <v>MX_SETUP_EVn008</v>
      </c>
      <c r="M322" s="120" t="str">
        <f t="shared" si="19"/>
        <v>L "dbCONST".BLK.EMV2.CMD.STOP;
    T #EMV_INLET_CMD;</v>
      </c>
      <c r="N322" s="43" t="s">
        <v>2428</v>
      </c>
      <c r="Q322" s="43" t="str">
        <f>VLOOKUP(B322&amp;"_"&amp;C322,tblClass_State!J:J,1,FALSE)</f>
        <v>MX_SETUP</v>
      </c>
      <c r="R322" s="43" t="str">
        <f>VLOOKUP(B322&amp;"_"&amp;D322,tblClass_Child!K:K,1,FALSE)</f>
        <v>MX_EVn008</v>
      </c>
      <c r="S322" s="43" t="str">
        <f t="shared" ref="S322:S385" si="21">B322&amp;"_"&amp;C322&amp;"_"&amp;D322</f>
        <v>MX_SETUP_EVn008</v>
      </c>
      <c r="T322" s="43" t="str">
        <f>IF(ISERROR(VLOOKUP(S322,qryClassChildStatesCheck!A:A,1,FALSE)),"##ERR##","")</f>
        <v/>
      </c>
    </row>
    <row r="323" spans="1:20" ht="30">
      <c r="A323" s="43" t="s">
        <v>850</v>
      </c>
      <c r="B323" s="43" t="s">
        <v>84</v>
      </c>
      <c r="C323" s="18" t="s">
        <v>452</v>
      </c>
      <c r="D323" s="43" t="s">
        <v>1596</v>
      </c>
      <c r="E323" s="43" t="str">
        <f>VLOOKUP(D323,tblInstance!X:Z,3,FALSE)</f>
        <v>EMX_DRAIN</v>
      </c>
      <c r="F323" s="43" t="str">
        <f>VLOOKUP(D323,tblInstance!X:Y,2,FALSE)</f>
        <v>EMX4</v>
      </c>
      <c r="G323" s="315" t="s">
        <v>2397</v>
      </c>
      <c r="H323" s="43" t="str">
        <f t="shared" si="20"/>
        <v>MX_SETUP_EXn006</v>
      </c>
      <c r="M323" s="120" t="str">
        <f t="shared" si="19"/>
        <v>L "dbCONST".BLK.EMX4.CMD.STOP;
    T #EMX_DRAIN_CMD;</v>
      </c>
      <c r="N323" s="43" t="s">
        <v>2428</v>
      </c>
      <c r="Q323" s="43" t="str">
        <f>VLOOKUP(B323&amp;"_"&amp;C323,tblClass_State!J:J,1,FALSE)</f>
        <v>MX_SETUP</v>
      </c>
      <c r="R323" s="43" t="str">
        <f>VLOOKUP(B323&amp;"_"&amp;D323,tblClass_Child!K:K,1,FALSE)</f>
        <v>MX_EXn006</v>
      </c>
      <c r="S323" s="43" t="str">
        <f t="shared" si="21"/>
        <v>MX_SETUP_EXn006</v>
      </c>
      <c r="T323" s="43" t="str">
        <f>IF(ISERROR(VLOOKUP(S323,qryClassChildStatesCheck!A:A,1,FALSE)),"##ERR##","")</f>
        <v/>
      </c>
    </row>
    <row r="324" spans="1:20" ht="30">
      <c r="A324" s="43" t="s">
        <v>850</v>
      </c>
      <c r="B324" s="43" t="s">
        <v>84</v>
      </c>
      <c r="C324" s="18" t="s">
        <v>452</v>
      </c>
      <c r="D324" s="319" t="s">
        <v>479</v>
      </c>
      <c r="E324" s="43" t="str">
        <f>VLOOKUP(D324,tblInstance!X:Z,3,FALSE)</f>
        <v>EMX_TRANSFER</v>
      </c>
      <c r="F324" s="43" t="str">
        <f>VLOOKUP(D324,tblInstance!X:Y,2,FALSE)</f>
        <v>EMX2</v>
      </c>
      <c r="G324" s="315" t="s">
        <v>2396</v>
      </c>
      <c r="H324" s="43" t="str">
        <f t="shared" si="20"/>
        <v>MX_SETUP_EXn007</v>
      </c>
      <c r="M324" s="120" t="str">
        <f t="shared" si="19"/>
        <v>L "dbCONST".BLK.EMX2.CMD.STOP;
    T #EMX_TRANSFER_CMD;</v>
      </c>
      <c r="N324" s="43" t="s">
        <v>2428</v>
      </c>
      <c r="Q324" s="43" t="str">
        <f>VLOOKUP(B324&amp;"_"&amp;C324,tblClass_State!J:J,1,FALSE)</f>
        <v>MX_SETUP</v>
      </c>
      <c r="R324" s="43" t="str">
        <f>VLOOKUP(B324&amp;"_"&amp;D324,tblClass_Child!K:K,1,FALSE)</f>
        <v>MX_EXn007</v>
      </c>
      <c r="S324" s="43" t="str">
        <f t="shared" si="21"/>
        <v>MX_SETUP_EXn007</v>
      </c>
    </row>
    <row r="325" spans="1:20" ht="30">
      <c r="A325" s="43" t="s">
        <v>850</v>
      </c>
      <c r="B325" s="43" t="s">
        <v>84</v>
      </c>
      <c r="C325" s="18" t="s">
        <v>452</v>
      </c>
      <c r="D325" s="319" t="s">
        <v>1126</v>
      </c>
      <c r="E325" s="43" t="str">
        <f>VLOOKUP(D325,tblInstance!X:Z,3,FALSE)</f>
        <v>EMX_SMFL_DRN</v>
      </c>
      <c r="F325" s="43" t="str">
        <f>VLOOKUP(D325,tblInstance!X:Y,2,FALSE)</f>
        <v>EMX4</v>
      </c>
      <c r="G325" s="315" t="s">
        <v>2396</v>
      </c>
      <c r="H325" s="43" t="str">
        <f t="shared" si="20"/>
        <v>MX_SETUP_EXn011</v>
      </c>
      <c r="M325" s="120" t="str">
        <f t="shared" si="19"/>
        <v>L "dbCONST".BLK.EMX4.CMD.STOP;
    T #EMX_SMFL_DRN_CMD;</v>
      </c>
      <c r="N325" s="43" t="s">
        <v>2428</v>
      </c>
      <c r="Q325" s="43" t="str">
        <f>VLOOKUP(B325&amp;"_"&amp;C325,tblClass_State!J:J,1,FALSE)</f>
        <v>MX_SETUP</v>
      </c>
      <c r="R325" s="43" t="str">
        <f>VLOOKUP(B325&amp;"_"&amp;D325,tblClass_Child!K:K,1,FALSE)</f>
        <v>MX_EXn011</v>
      </c>
      <c r="S325" s="43" t="str">
        <f t="shared" si="21"/>
        <v>MX_SETUP_EXn011</v>
      </c>
    </row>
    <row r="326" spans="1:20" ht="30">
      <c r="A326" s="43" t="s">
        <v>850</v>
      </c>
      <c r="B326" s="43" t="s">
        <v>84</v>
      </c>
      <c r="C326" s="18" t="s">
        <v>452</v>
      </c>
      <c r="D326" s="319" t="s">
        <v>1117</v>
      </c>
      <c r="E326" s="43" t="str">
        <f>VLOOKUP(D326,tblInstance!X:Z,3,FALSE)</f>
        <v>EMX_MMFL</v>
      </c>
      <c r="F326" s="43" t="str">
        <f>VLOOKUP(D326,tblInstance!X:Y,2,FALSE)</f>
        <v>EMX1</v>
      </c>
      <c r="G326" s="315" t="s">
        <v>2397</v>
      </c>
      <c r="H326" s="43" t="str">
        <f t="shared" si="20"/>
        <v>MX_SETUP_EXn014</v>
      </c>
      <c r="M326" s="120" t="str">
        <f t="shared" ref="M326:M389" si="22">"L "&amp;""""&amp;"dbCONST"&amp;""""&amp;".BLK."&amp;$F326&amp;".CMD."&amp;N326&amp;";
    T #"&amp;$E326&amp;"_CMD;"</f>
        <v>L "dbCONST".BLK.EMX1.CMD.STOP;
    T #EMX_MMFL_CMD;</v>
      </c>
      <c r="N326" s="43" t="s">
        <v>2428</v>
      </c>
      <c r="Q326" s="43" t="str">
        <f>VLOOKUP(B326&amp;"_"&amp;C326,tblClass_State!J:J,1,FALSE)</f>
        <v>MX_SETUP</v>
      </c>
      <c r="R326" s="43" t="str">
        <f>VLOOKUP(B326&amp;"_"&amp;D326,tblClass_Child!K:K,1,FALSE)</f>
        <v>MX_EXn014</v>
      </c>
      <c r="S326" s="43" t="str">
        <f t="shared" si="21"/>
        <v>MX_SETUP_EXn014</v>
      </c>
    </row>
    <row r="327" spans="1:20" ht="30">
      <c r="A327" s="43" t="s">
        <v>850</v>
      </c>
      <c r="B327" s="43" t="s">
        <v>84</v>
      </c>
      <c r="C327" s="18" t="s">
        <v>452</v>
      </c>
      <c r="D327" s="319" t="s">
        <v>2488</v>
      </c>
      <c r="E327" s="43" t="str">
        <f>VLOOKUP(D327,tblInstance!X:Z,3,FALSE)</f>
        <v>EMX_SMFL</v>
      </c>
      <c r="F327" s="43" t="str">
        <f>VLOOKUP(D327,tblInstance!X:Y,2,FALSE)</f>
        <v>EMX6</v>
      </c>
      <c r="G327" s="315" t="s">
        <v>2396</v>
      </c>
      <c r="H327" s="43" t="str">
        <f t="shared" si="20"/>
        <v>MX_SETUP_EXn015</v>
      </c>
      <c r="M327" s="120" t="str">
        <f t="shared" si="22"/>
        <v>L "dbCONST".BLK.EMX6.CMD.STOP;
    T #EMX_SMFL_CMD;</v>
      </c>
      <c r="N327" s="43" t="s">
        <v>2428</v>
      </c>
      <c r="Q327" s="43" t="str">
        <f>VLOOKUP(B327&amp;"_"&amp;C327,tblClass_State!J:J,1,FALSE)</f>
        <v>MX_SETUP</v>
      </c>
      <c r="R327" s="43" t="str">
        <f>VLOOKUP(B327&amp;"_"&amp;D327,tblClass_Child!K:K,1,FALSE)</f>
        <v>MX_EXn015</v>
      </c>
      <c r="S327" s="43" t="str">
        <f t="shared" si="21"/>
        <v>MX_SETUP_EXn015</v>
      </c>
    </row>
    <row r="328" spans="1:20" ht="30">
      <c r="A328" s="43" t="s">
        <v>850</v>
      </c>
      <c r="B328" s="43" t="s">
        <v>84</v>
      </c>
      <c r="C328" s="18" t="s">
        <v>452</v>
      </c>
      <c r="D328" s="319" t="s">
        <v>1729</v>
      </c>
      <c r="E328" s="43" t="str">
        <f>VLOOKUP(D328,tblInstance!X:Z,3,FALSE)</f>
        <v>EMX_FILL</v>
      </c>
      <c r="F328" s="43" t="str">
        <f>VLOOKUP(D328,tblInstance!X:Y,2,FALSE)</f>
        <v>EMX5</v>
      </c>
      <c r="G328" s="315" t="s">
        <v>2396</v>
      </c>
      <c r="H328" s="43" t="str">
        <f t="shared" si="20"/>
        <v>MX_SETUP_EXn402</v>
      </c>
      <c r="M328" s="120" t="str">
        <f t="shared" si="22"/>
        <v>L "dbCONST".BLK.EMX5.CMD.STOP;
    T #EMX_FILL_CMD;</v>
      </c>
      <c r="N328" s="43" t="s">
        <v>2428</v>
      </c>
      <c r="Q328" s="43" t="str">
        <f>VLOOKUP(B328&amp;"_"&amp;C328,tblClass_State!J:J,1,FALSE)</f>
        <v>MX_SETUP</v>
      </c>
      <c r="R328" s="43" t="str">
        <f>VLOOKUP(B328&amp;"_"&amp;D328,tblClass_Child!K:K,1,FALSE)</f>
        <v>MX_EXn402</v>
      </c>
      <c r="S328" s="43" t="str">
        <f t="shared" si="21"/>
        <v>MX_SETUP_EXn402</v>
      </c>
    </row>
    <row r="329" spans="1:20" ht="30">
      <c r="A329" s="43" t="s">
        <v>850</v>
      </c>
      <c r="B329" s="43" t="s">
        <v>84</v>
      </c>
      <c r="C329" s="43" t="s">
        <v>440</v>
      </c>
      <c r="D329" s="43" t="s">
        <v>1730</v>
      </c>
      <c r="E329" s="43" t="str">
        <f>VLOOKUP(D329,tblInstance!X:Z,3,FALSE)</f>
        <v>EMA_VESSEL</v>
      </c>
      <c r="F329" s="43" t="str">
        <f>VLOOKUP(D329,tblInstance!X:Y,2,FALSE)</f>
        <v>EMA1</v>
      </c>
      <c r="G329" s="315" t="s">
        <v>2397</v>
      </c>
      <c r="H329" s="43" t="str">
        <f t="shared" si="20"/>
        <v>MX_SIP_EAn010</v>
      </c>
      <c r="M329" s="120" t="str">
        <f t="shared" si="22"/>
        <v>L "dbCONST".BLK.EMA1.CMD.STOP;
    T #EMA_VESSEL_CMD;</v>
      </c>
      <c r="N329" s="43" t="s">
        <v>2428</v>
      </c>
      <c r="Q329" s="43" t="str">
        <f>VLOOKUP(B329&amp;"_"&amp;C329,tblClass_State!J:J,1,FALSE)</f>
        <v>MX_SIP</v>
      </c>
      <c r="R329" s="43" t="str">
        <f>VLOOKUP(B329&amp;"_"&amp;D329,tblClass_Child!K:K,1,FALSE)</f>
        <v>MX_EAn010</v>
      </c>
      <c r="S329" s="43" t="str">
        <f t="shared" si="21"/>
        <v>MX_SIP_EAn010</v>
      </c>
      <c r="T329" s="43" t="str">
        <f>IF(ISERROR(VLOOKUP(S329,qryClassChildStatesCheck!A:A,1,FALSE)),"##ERR##","")</f>
        <v/>
      </c>
    </row>
    <row r="330" spans="1:20" ht="30">
      <c r="A330" s="43" t="s">
        <v>850</v>
      </c>
      <c r="B330" s="43" t="s">
        <v>84</v>
      </c>
      <c r="C330" s="43" t="s">
        <v>440</v>
      </c>
      <c r="D330" s="43" t="s">
        <v>1127</v>
      </c>
      <c r="E330" s="43" t="str">
        <f>VLOOKUP(D330,tblInstance!X:Z,3,FALSE)</f>
        <v>EMC_GAS</v>
      </c>
      <c r="F330" s="43" t="str">
        <f>VLOOKUP(D330,tblInstance!X:Y,2,FALSE)</f>
        <v>EMC1</v>
      </c>
      <c r="G330" s="315" t="s">
        <v>2397</v>
      </c>
      <c r="H330" s="43" t="str">
        <f t="shared" si="20"/>
        <v>MX_SIP_ECn001</v>
      </c>
      <c r="M330" s="120" t="str">
        <f t="shared" si="22"/>
        <v>L "dbCONST".BLK.EMC1.CMD.STOP;
    T #EMC_GAS_CMD;</v>
      </c>
      <c r="N330" s="43" t="s">
        <v>2428</v>
      </c>
      <c r="Q330" s="43" t="str">
        <f>VLOOKUP(B330&amp;"_"&amp;C330,tblClass_State!J:J,1,FALSE)</f>
        <v>MX_SIP</v>
      </c>
      <c r="R330" s="43" t="str">
        <f>VLOOKUP(B330&amp;"_"&amp;D330,tblClass_Child!K:K,1,FALSE)</f>
        <v>MX_ECn001</v>
      </c>
      <c r="S330" s="43" t="str">
        <f t="shared" si="21"/>
        <v>MX_SIP_ECn001</v>
      </c>
      <c r="T330" s="43" t="str">
        <f>IF(ISERROR(VLOOKUP(S330,qryClassChildStatesCheck!A:A,1,FALSE)),"##ERR##","")</f>
        <v/>
      </c>
    </row>
    <row r="331" spans="1:20" ht="30">
      <c r="A331" s="43" t="s">
        <v>850</v>
      </c>
      <c r="B331" s="43" t="s">
        <v>84</v>
      </c>
      <c r="C331" s="43" t="s">
        <v>440</v>
      </c>
      <c r="D331" s="43" t="s">
        <v>1128</v>
      </c>
      <c r="E331" s="43" t="str">
        <f>VLOOKUP(D331,tblInstance!X:Z,3,FALSE)</f>
        <v>EMC_WATER</v>
      </c>
      <c r="F331" s="43" t="str">
        <f>VLOOKUP(D331,tblInstance!X:Y,2,FALSE)</f>
        <v>EMC2</v>
      </c>
      <c r="G331" s="315" t="s">
        <v>2397</v>
      </c>
      <c r="H331" s="43" t="str">
        <f t="shared" si="20"/>
        <v>MX_SIP_ECn002</v>
      </c>
      <c r="M331" s="120" t="str">
        <f t="shared" si="22"/>
        <v>L "dbCONST".BLK.EMC2.CMD.STOP;
    T #EMC_WATER_CMD;</v>
      </c>
      <c r="N331" s="43" t="s">
        <v>2428</v>
      </c>
      <c r="Q331" s="43" t="str">
        <f>VLOOKUP(B331&amp;"_"&amp;C331,tblClass_State!J:J,1,FALSE)</f>
        <v>MX_SIP</v>
      </c>
      <c r="R331" s="43" t="str">
        <f>VLOOKUP(B331&amp;"_"&amp;D331,tblClass_Child!K:K,1,FALSE)</f>
        <v>MX_ECn002</v>
      </c>
      <c r="S331" s="43" t="str">
        <f t="shared" si="21"/>
        <v>MX_SIP_ECn002</v>
      </c>
      <c r="T331" s="43" t="str">
        <f>IF(ISERROR(VLOOKUP(S331,qryClassChildStatesCheck!A:A,1,FALSE)),"##ERR##","")</f>
        <v/>
      </c>
    </row>
    <row r="332" spans="1:20" ht="30">
      <c r="A332" s="43" t="s">
        <v>850</v>
      </c>
      <c r="B332" s="43" t="s">
        <v>84</v>
      </c>
      <c r="C332" s="43" t="s">
        <v>440</v>
      </c>
      <c r="D332" s="43" t="s">
        <v>1129</v>
      </c>
      <c r="E332" s="43" t="str">
        <f>VLOOKUP(D332,tblInstance!X:Z,3,FALSE)</f>
        <v>EMC_VACUUM</v>
      </c>
      <c r="F332" s="43" t="str">
        <f>VLOOKUP(D332,tblInstance!X:Y,2,FALSE)</f>
        <v>EMC5</v>
      </c>
      <c r="G332" s="315" t="s">
        <v>2397</v>
      </c>
      <c r="H332" s="43" t="str">
        <f t="shared" si="20"/>
        <v>MX_SIP_ECn012</v>
      </c>
      <c r="M332" s="120" t="str">
        <f t="shared" si="22"/>
        <v>L "dbCONST".BLK.EMC5.CMD.STOP;
    T #EMC_VACUUM_CMD;</v>
      </c>
      <c r="N332" s="43" t="s">
        <v>2428</v>
      </c>
      <c r="Q332" s="43" t="str">
        <f>VLOOKUP(B332&amp;"_"&amp;C332,tblClass_State!J:J,1,FALSE)</f>
        <v>MX_SIP</v>
      </c>
      <c r="R332" s="43" t="str">
        <f>VLOOKUP(B332&amp;"_"&amp;D332,tblClass_Child!K:K,1,FALSE)</f>
        <v>MX_ECn012</v>
      </c>
      <c r="S332" s="43" t="str">
        <f t="shared" si="21"/>
        <v>MX_SIP_ECn012</v>
      </c>
      <c r="T332" s="43" t="str">
        <f>IF(ISERROR(VLOOKUP(S332,qryClassChildStatesCheck!A:A,1,FALSE)),"##ERR##","")</f>
        <v/>
      </c>
    </row>
    <row r="333" spans="1:20" ht="30">
      <c r="A333" s="43" t="s">
        <v>850</v>
      </c>
      <c r="B333" s="43" t="s">
        <v>84</v>
      </c>
      <c r="C333" s="43" t="s">
        <v>440</v>
      </c>
      <c r="D333" s="43" t="s">
        <v>2613</v>
      </c>
      <c r="E333" s="43" t="str">
        <f>VLOOKUP(D333,tblInstance!X:Z,3,FALSE)</f>
        <v>EMS_ESTOP</v>
      </c>
      <c r="F333" s="43" t="str">
        <f>VLOOKUP(D333,tblInstance!X:Y,2,FALSE)</f>
        <v>EMS1</v>
      </c>
      <c r="G333" s="315" t="s">
        <v>2397</v>
      </c>
      <c r="H333" s="43" t="str">
        <f t="shared" si="20"/>
        <v>MX_SIP_EEn013</v>
      </c>
      <c r="M333" s="120" t="str">
        <f t="shared" si="22"/>
        <v>L "dbCONST".BLK.EMS1.CMD.STOP;
    T #EMS_ESTOP_CMD;</v>
      </c>
      <c r="N333" s="43" t="s">
        <v>2428</v>
      </c>
      <c r="Q333" s="43" t="str">
        <f>VLOOKUP(B333&amp;"_"&amp;C333,tblClass_State!J:J,1,FALSE)</f>
        <v>MX_SIP</v>
      </c>
      <c r="R333" s="43" t="str">
        <f>VLOOKUP(B333&amp;"_"&amp;D333,tblClass_Child!K:K,1,FALSE)</f>
        <v>MX_EEn013</v>
      </c>
      <c r="S333" s="43" t="str">
        <f t="shared" si="21"/>
        <v>MX_SIP_EEn013</v>
      </c>
      <c r="T333" s="43" t="str">
        <f>IF(ISERROR(VLOOKUP(S333,qryClassChildStatesCheck!A:A,1,FALSE)),"##ERR##","")</f>
        <v/>
      </c>
    </row>
    <row r="334" spans="1:20" ht="30">
      <c r="A334" s="43" t="s">
        <v>850</v>
      </c>
      <c r="B334" s="43" t="s">
        <v>84</v>
      </c>
      <c r="C334" s="43" t="s">
        <v>440</v>
      </c>
      <c r="D334" s="43" t="s">
        <v>2611</v>
      </c>
      <c r="E334" s="43" t="str">
        <f>VLOOKUP(D334,tblInstance!X:Z,3,FALSE)</f>
        <v>EMS_ESTOP_AUX</v>
      </c>
      <c r="F334" s="43" t="str">
        <f>VLOOKUP(D334,tblInstance!X:Y,2,FALSE)</f>
        <v>EMS2</v>
      </c>
      <c r="G334" s="315" t="s">
        <v>2397</v>
      </c>
      <c r="H334" s="43" t="str">
        <f t="shared" si="20"/>
        <v>MX_SIP_EEnnnn</v>
      </c>
      <c r="M334" s="120" t="str">
        <f t="shared" si="22"/>
        <v>L "dbCONST".BLK.EMS2.CMD.STOP;
    T #EMS_ESTOP_AUX_CMD;</v>
      </c>
      <c r="N334" s="43" t="s">
        <v>2428</v>
      </c>
      <c r="Q334" s="43" t="str">
        <f>VLOOKUP(B334&amp;"_"&amp;C334,tblClass_State!J:J,1,FALSE)</f>
        <v>MX_SIP</v>
      </c>
      <c r="R334" s="43" t="str">
        <f>VLOOKUP(B334&amp;"_"&amp;D334,tblClass_Child!K:K,1,FALSE)</f>
        <v>MX_EEnnnn</v>
      </c>
      <c r="S334" s="43" t="str">
        <f t="shared" si="21"/>
        <v>MX_SIP_EEnnnn</v>
      </c>
      <c r="T334" s="43" t="str">
        <f>IF(ISERROR(VLOOKUP(S334,qryClassChildStatesCheck!A:A,1,FALSE)),"##ERR##","")</f>
        <v/>
      </c>
    </row>
    <row r="335" spans="1:20" ht="30">
      <c r="A335" s="43" t="s">
        <v>850</v>
      </c>
      <c r="B335" s="43" t="s">
        <v>84</v>
      </c>
      <c r="C335" s="43" t="s">
        <v>440</v>
      </c>
      <c r="D335" s="43" t="s">
        <v>1597</v>
      </c>
      <c r="E335" s="43" t="str">
        <f>VLOOKUP(D335,tblInstance!X:Z,3,FALSE)</f>
        <v>EMG_FILTER</v>
      </c>
      <c r="F335" s="43" t="str">
        <f>VLOOKUP(D335,tblInstance!X:Y,2,FALSE)</f>
        <v>EMG1</v>
      </c>
      <c r="G335" s="315" t="s">
        <v>2397</v>
      </c>
      <c r="H335" s="43" t="str">
        <f t="shared" si="20"/>
        <v>MX_SIP_EGn005</v>
      </c>
      <c r="M335" s="120" t="str">
        <f t="shared" si="22"/>
        <v>L "dbCONST".BLK.EMG1.CMD.STOP;
    T #EMG_FILTER_CMD;</v>
      </c>
      <c r="N335" s="43" t="s">
        <v>2428</v>
      </c>
      <c r="Q335" s="43" t="str">
        <f>VLOOKUP(B335&amp;"_"&amp;C335,tblClass_State!J:J,1,FALSE)</f>
        <v>MX_SIP</v>
      </c>
      <c r="R335" s="43" t="str">
        <f>VLOOKUP(B335&amp;"_"&amp;D335,tblClass_Child!K:K,1,FALSE)</f>
        <v>MX_EGn005</v>
      </c>
      <c r="S335" s="43" t="str">
        <f t="shared" si="21"/>
        <v>MX_SIP_EGn005</v>
      </c>
      <c r="T335" s="43" t="str">
        <f>IF(ISERROR(VLOOKUP(S335,qryClassChildStatesCheck!A:A,1,FALSE)),"##ERR##","")</f>
        <v/>
      </c>
    </row>
    <row r="336" spans="1:20" ht="30">
      <c r="A336" s="43" t="s">
        <v>850</v>
      </c>
      <c r="B336" s="43" t="s">
        <v>84</v>
      </c>
      <c r="C336" s="43" t="s">
        <v>440</v>
      </c>
      <c r="D336" s="43" t="s">
        <v>1731</v>
      </c>
      <c r="E336" s="43" t="str">
        <f>VLOOKUP(D336,tblInstance!X:Z,3,FALSE)</f>
        <v>EMM_VESSEL</v>
      </c>
      <c r="F336" s="43" t="str">
        <f>VLOOKUP(D336,tblInstance!X:Y,2,FALSE)</f>
        <v>EMM1</v>
      </c>
      <c r="G336" s="315" t="s">
        <v>2397</v>
      </c>
      <c r="H336" s="43" t="str">
        <f t="shared" si="20"/>
        <v>MX_SIP_EMn009</v>
      </c>
      <c r="M336" s="120" t="str">
        <f t="shared" si="22"/>
        <v>L "dbCONST".BLK.EMM1.CMD.STOP;
    T #EMM_VESSEL_CMD;</v>
      </c>
      <c r="N336" s="43" t="s">
        <v>2428</v>
      </c>
      <c r="Q336" s="43" t="str">
        <f>VLOOKUP(B336&amp;"_"&amp;C336,tblClass_State!J:J,1,FALSE)</f>
        <v>MX_SIP</v>
      </c>
      <c r="R336" s="43" t="str">
        <f>VLOOKUP(B336&amp;"_"&amp;D336,tblClass_Child!K:K,1,FALSE)</f>
        <v>MX_EMn009</v>
      </c>
      <c r="S336" s="43" t="str">
        <f t="shared" si="21"/>
        <v>MX_SIP_EMn009</v>
      </c>
      <c r="T336" s="43" t="str">
        <f>IF(ISERROR(VLOOKUP(S336,qryClassChildStatesCheck!A:A,1,FALSE)),"##ERR##","")</f>
        <v/>
      </c>
    </row>
    <row r="337" spans="1:20" ht="30">
      <c r="A337" s="43" t="s">
        <v>850</v>
      </c>
      <c r="B337" s="43" t="s">
        <v>84</v>
      </c>
      <c r="C337" s="43" t="s">
        <v>440</v>
      </c>
      <c r="D337" s="43" t="s">
        <v>1116</v>
      </c>
      <c r="E337" s="43" t="str">
        <f>VLOOKUP(D337,tblInstance!X:Z,3,FALSE)</f>
        <v>EMT_HEX</v>
      </c>
      <c r="F337" s="43" t="str">
        <f>VLOOKUP(D337,tblInstance!X:Y,2,FALSE)</f>
        <v>EMT1</v>
      </c>
      <c r="G337" s="315" t="s">
        <v>2397</v>
      </c>
      <c r="H337" s="43" t="str">
        <f t="shared" si="20"/>
        <v>MX_SIP_ETn003</v>
      </c>
      <c r="M337" s="120" t="str">
        <f t="shared" si="22"/>
        <v>L "dbCONST".BLK.EMT1.CMD.STOP;
    T #EMT_HEX_CMD;</v>
      </c>
      <c r="N337" s="43" t="s">
        <v>2428</v>
      </c>
      <c r="Q337" s="43" t="str">
        <f>VLOOKUP(B337&amp;"_"&amp;C337,tblClass_State!J:J,1,FALSE)</f>
        <v>MX_SIP</v>
      </c>
      <c r="R337" s="43" t="str">
        <f>VLOOKUP(B337&amp;"_"&amp;D337,tblClass_Child!K:K,1,FALSE)</f>
        <v>MX_ETn003</v>
      </c>
      <c r="S337" s="43" t="str">
        <f t="shared" si="21"/>
        <v>MX_SIP_ETn003</v>
      </c>
      <c r="T337" s="43" t="str">
        <f>IF(ISERROR(VLOOKUP(S337,qryClassChildStatesCheck!A:A,1,FALSE)),"##ERR##","")</f>
        <v/>
      </c>
    </row>
    <row r="338" spans="1:20" ht="30">
      <c r="A338" s="43" t="s">
        <v>850</v>
      </c>
      <c r="B338" s="43" t="s">
        <v>84</v>
      </c>
      <c r="C338" s="43" t="s">
        <v>440</v>
      </c>
      <c r="D338" s="43" t="s">
        <v>1594</v>
      </c>
      <c r="E338" s="43" t="str">
        <f>VLOOKUP(D338,tblInstance!X:Z,3,FALSE)</f>
        <v>EMV_VESSEL</v>
      </c>
      <c r="F338" s="43" t="str">
        <f>VLOOKUP(D338,tblInstance!X:Y,2,FALSE)</f>
        <v>EMV1</v>
      </c>
      <c r="G338" s="315" t="s">
        <v>2397</v>
      </c>
      <c r="H338" s="43" t="str">
        <f t="shared" si="20"/>
        <v>MX_SIP_EVn004</v>
      </c>
      <c r="M338" s="120" t="str">
        <f t="shared" si="22"/>
        <v>L "dbCONST".BLK.EMV1.CMD.STOP;
    T #EMV_VESSEL_CMD;</v>
      </c>
      <c r="N338" s="43" t="s">
        <v>2428</v>
      </c>
      <c r="Q338" s="43" t="str">
        <f>VLOOKUP(B338&amp;"_"&amp;C338,tblClass_State!J:J,1,FALSE)</f>
        <v>MX_SIP</v>
      </c>
      <c r="R338" s="43" t="str">
        <f>VLOOKUP(B338&amp;"_"&amp;D338,tblClass_Child!K:K,1,FALSE)</f>
        <v>MX_EVn004</v>
      </c>
      <c r="S338" s="43" t="str">
        <f t="shared" si="21"/>
        <v>MX_SIP_EVn004</v>
      </c>
      <c r="T338" s="43" t="str">
        <f>IF(ISERROR(VLOOKUP(S338,qryClassChildStatesCheck!A:A,1,FALSE)),"##ERR##","")</f>
        <v/>
      </c>
    </row>
    <row r="339" spans="1:20" ht="30">
      <c r="A339" s="43" t="s">
        <v>850</v>
      </c>
      <c r="B339" s="43" t="s">
        <v>84</v>
      </c>
      <c r="C339" s="43" t="s">
        <v>440</v>
      </c>
      <c r="D339" s="43" t="s">
        <v>1595</v>
      </c>
      <c r="E339" s="43" t="str">
        <f>VLOOKUP(D339,tblInstance!X:Z,3,FALSE)</f>
        <v>EMV_INLET</v>
      </c>
      <c r="F339" s="43" t="str">
        <f>VLOOKUP(D339,tblInstance!X:Y,2,FALSE)</f>
        <v>EMV2</v>
      </c>
      <c r="G339" s="315" t="s">
        <v>2397</v>
      </c>
      <c r="H339" s="43" t="str">
        <f t="shared" si="20"/>
        <v>MX_SIP_EVn008</v>
      </c>
      <c r="M339" s="120" t="str">
        <f t="shared" si="22"/>
        <v>L "dbCONST".BLK.EMV2.CMD.STOP;
    T #EMV_INLET_CMD;</v>
      </c>
      <c r="N339" s="43" t="s">
        <v>2428</v>
      </c>
      <c r="Q339" s="43" t="str">
        <f>VLOOKUP(B339&amp;"_"&amp;C339,tblClass_State!J:J,1,FALSE)</f>
        <v>MX_SIP</v>
      </c>
      <c r="R339" s="43" t="str">
        <f>VLOOKUP(B339&amp;"_"&amp;D339,tblClass_Child!K:K,1,FALSE)</f>
        <v>MX_EVn008</v>
      </c>
      <c r="S339" s="43" t="str">
        <f t="shared" si="21"/>
        <v>MX_SIP_EVn008</v>
      </c>
      <c r="T339" s="43" t="str">
        <f>IF(ISERROR(VLOOKUP(S339,qryClassChildStatesCheck!A:A,1,FALSE)),"##ERR##","")</f>
        <v/>
      </c>
    </row>
    <row r="340" spans="1:20" ht="30">
      <c r="A340" s="43" t="s">
        <v>850</v>
      </c>
      <c r="B340" s="43" t="s">
        <v>84</v>
      </c>
      <c r="C340" s="43" t="s">
        <v>440</v>
      </c>
      <c r="D340" s="43" t="s">
        <v>1596</v>
      </c>
      <c r="E340" s="43" t="str">
        <f>VLOOKUP(D340,tblInstance!X:Z,3,FALSE)</f>
        <v>EMX_DRAIN</v>
      </c>
      <c r="F340" s="43" t="str">
        <f>VLOOKUP(D340,tblInstance!X:Y,2,FALSE)</f>
        <v>EMX4</v>
      </c>
      <c r="G340" s="315" t="s">
        <v>2397</v>
      </c>
      <c r="H340" s="43" t="str">
        <f t="shared" si="20"/>
        <v>MX_SIP_EXn006</v>
      </c>
      <c r="M340" s="120" t="str">
        <f t="shared" si="22"/>
        <v>L "dbCONST".BLK.EMX4.CMD.STOP;
    T #EMX_DRAIN_CMD;</v>
      </c>
      <c r="N340" s="43" t="s">
        <v>2428</v>
      </c>
      <c r="Q340" s="43" t="str">
        <f>VLOOKUP(B340&amp;"_"&amp;C340,tblClass_State!J:J,1,FALSE)</f>
        <v>MX_SIP</v>
      </c>
      <c r="R340" s="43" t="str">
        <f>VLOOKUP(B340&amp;"_"&amp;D340,tblClass_Child!K:K,1,FALSE)</f>
        <v>MX_EXn006</v>
      </c>
      <c r="S340" s="43" t="str">
        <f t="shared" si="21"/>
        <v>MX_SIP_EXn006</v>
      </c>
      <c r="T340" s="43" t="str">
        <f>IF(ISERROR(VLOOKUP(S340,qryClassChildStatesCheck!A:A,1,FALSE)),"##ERR##","")</f>
        <v/>
      </c>
    </row>
    <row r="341" spans="1:20" ht="30">
      <c r="A341" s="43" t="s">
        <v>850</v>
      </c>
      <c r="B341" s="43" t="s">
        <v>84</v>
      </c>
      <c r="C341" s="43" t="s">
        <v>440</v>
      </c>
      <c r="D341" s="319" t="s">
        <v>479</v>
      </c>
      <c r="E341" s="43" t="str">
        <f>VLOOKUP(D341,tblInstance!X:Z,3,FALSE)</f>
        <v>EMX_TRANSFER</v>
      </c>
      <c r="F341" s="43" t="str">
        <f>VLOOKUP(D341,tblInstance!X:Y,2,FALSE)</f>
        <v>EMX2</v>
      </c>
      <c r="G341" s="315" t="s">
        <v>2396</v>
      </c>
      <c r="H341" s="43" t="str">
        <f t="shared" si="20"/>
        <v>MX_SIP_EXn007</v>
      </c>
      <c r="M341" s="120" t="str">
        <f t="shared" si="22"/>
        <v>L "dbCONST".BLK.EMX2.CMD.STOP;
    T #EMX_TRANSFER_CMD;</v>
      </c>
      <c r="N341" s="43" t="s">
        <v>2428</v>
      </c>
      <c r="Q341" s="43" t="str">
        <f>VLOOKUP(B341&amp;"_"&amp;C341,tblClass_State!J:J,1,FALSE)</f>
        <v>MX_SIP</v>
      </c>
      <c r="R341" s="43" t="str">
        <f>VLOOKUP(B341&amp;"_"&amp;D341,tblClass_Child!K:K,1,FALSE)</f>
        <v>MX_EXn007</v>
      </c>
      <c r="S341" s="43" t="str">
        <f t="shared" si="21"/>
        <v>MX_SIP_EXn007</v>
      </c>
    </row>
    <row r="342" spans="1:20" ht="30">
      <c r="A342" s="43" t="s">
        <v>850</v>
      </c>
      <c r="B342" s="43" t="s">
        <v>84</v>
      </c>
      <c r="C342" s="43" t="s">
        <v>440</v>
      </c>
      <c r="D342" s="319" t="s">
        <v>1126</v>
      </c>
      <c r="E342" s="43" t="str">
        <f>VLOOKUP(D342,tblInstance!X:Z,3,FALSE)</f>
        <v>EMX_SMFL_DRN</v>
      </c>
      <c r="F342" s="43" t="str">
        <f>VLOOKUP(D342,tblInstance!X:Y,2,FALSE)</f>
        <v>EMX4</v>
      </c>
      <c r="G342" s="315" t="s">
        <v>2396</v>
      </c>
      <c r="H342" s="43" t="str">
        <f t="shared" si="20"/>
        <v>MX_SIP_EXn011</v>
      </c>
      <c r="M342" s="120" t="str">
        <f t="shared" si="22"/>
        <v>L "dbCONST".BLK.EMX4.CMD.STOP;
    T #EMX_SMFL_DRN_CMD;</v>
      </c>
      <c r="N342" s="43" t="s">
        <v>2428</v>
      </c>
      <c r="Q342" s="43" t="str">
        <f>VLOOKUP(B342&amp;"_"&amp;C342,tblClass_State!J:J,1,FALSE)</f>
        <v>MX_SIP</v>
      </c>
      <c r="R342" s="43" t="str">
        <f>VLOOKUP(B342&amp;"_"&amp;D342,tblClass_Child!K:K,1,FALSE)</f>
        <v>MX_EXn011</v>
      </c>
      <c r="S342" s="43" t="str">
        <f t="shared" si="21"/>
        <v>MX_SIP_EXn011</v>
      </c>
    </row>
    <row r="343" spans="1:20" ht="30">
      <c r="A343" s="43" t="s">
        <v>850</v>
      </c>
      <c r="B343" s="43" t="s">
        <v>84</v>
      </c>
      <c r="C343" s="43" t="s">
        <v>440</v>
      </c>
      <c r="D343" s="319" t="s">
        <v>1117</v>
      </c>
      <c r="E343" s="43" t="str">
        <f>VLOOKUP(D343,tblInstance!X:Z,3,FALSE)</f>
        <v>EMX_MMFL</v>
      </c>
      <c r="F343" s="43" t="str">
        <f>VLOOKUP(D343,tblInstance!X:Y,2,FALSE)</f>
        <v>EMX1</v>
      </c>
      <c r="G343" s="315" t="s">
        <v>2397</v>
      </c>
      <c r="H343" s="43" t="str">
        <f t="shared" si="20"/>
        <v>MX_SIP_EXn014</v>
      </c>
      <c r="M343" s="120" t="str">
        <f t="shared" si="22"/>
        <v>L "dbCONST".BLK.EMX1.CMD.STOP;
    T #EMX_MMFL_CMD;</v>
      </c>
      <c r="N343" s="43" t="s">
        <v>2428</v>
      </c>
      <c r="Q343" s="43" t="str">
        <f>VLOOKUP(B343&amp;"_"&amp;C343,tblClass_State!J:J,1,FALSE)</f>
        <v>MX_SIP</v>
      </c>
      <c r="R343" s="43" t="str">
        <f>VLOOKUP(B343&amp;"_"&amp;D343,tblClass_Child!K:K,1,FALSE)</f>
        <v>MX_EXn014</v>
      </c>
      <c r="S343" s="43" t="str">
        <f t="shared" si="21"/>
        <v>MX_SIP_EXn014</v>
      </c>
    </row>
    <row r="344" spans="1:20" ht="30">
      <c r="A344" s="43" t="s">
        <v>850</v>
      </c>
      <c r="B344" s="43" t="s">
        <v>84</v>
      </c>
      <c r="C344" s="43" t="s">
        <v>440</v>
      </c>
      <c r="D344" s="319" t="s">
        <v>2488</v>
      </c>
      <c r="E344" s="43" t="str">
        <f>VLOOKUP(D344,tblInstance!X:Z,3,FALSE)</f>
        <v>EMX_SMFL</v>
      </c>
      <c r="F344" s="43" t="str">
        <f>VLOOKUP(D344,tblInstance!X:Y,2,FALSE)</f>
        <v>EMX6</v>
      </c>
      <c r="G344" s="315" t="s">
        <v>2396</v>
      </c>
      <c r="H344" s="43" t="str">
        <f t="shared" si="20"/>
        <v>MX_SIP_EXn015</v>
      </c>
      <c r="M344" s="120" t="str">
        <f t="shared" si="22"/>
        <v>L "dbCONST".BLK.EMX6.CMD.STOP;
    T #EMX_SMFL_CMD;</v>
      </c>
      <c r="N344" s="43" t="s">
        <v>2428</v>
      </c>
      <c r="Q344" s="43" t="str">
        <f>VLOOKUP(B344&amp;"_"&amp;C344,tblClass_State!J:J,1,FALSE)</f>
        <v>MX_SIP</v>
      </c>
      <c r="R344" s="43" t="str">
        <f>VLOOKUP(B344&amp;"_"&amp;D344,tblClass_Child!K:K,1,FALSE)</f>
        <v>MX_EXn015</v>
      </c>
      <c r="S344" s="43" t="str">
        <f t="shared" si="21"/>
        <v>MX_SIP_EXn015</v>
      </c>
    </row>
    <row r="345" spans="1:20" ht="30">
      <c r="A345" s="43" t="s">
        <v>850</v>
      </c>
      <c r="B345" s="43" t="s">
        <v>84</v>
      </c>
      <c r="C345" s="43" t="s">
        <v>440</v>
      </c>
      <c r="D345" s="319" t="s">
        <v>1729</v>
      </c>
      <c r="E345" s="43" t="str">
        <f>VLOOKUP(D345,tblInstance!X:Z,3,FALSE)</f>
        <v>EMX_FILL</v>
      </c>
      <c r="F345" s="43" t="str">
        <f>VLOOKUP(D345,tblInstance!X:Y,2,FALSE)</f>
        <v>EMX5</v>
      </c>
      <c r="G345" s="315" t="s">
        <v>2396</v>
      </c>
      <c r="H345" s="43" t="str">
        <f t="shared" si="20"/>
        <v>MX_SIP_EXn402</v>
      </c>
      <c r="M345" s="120" t="str">
        <f t="shared" si="22"/>
        <v>L "dbCONST".BLK.EMX5.CMD.STOP;
    T #EMX_FILL_CMD;</v>
      </c>
      <c r="N345" s="43" t="s">
        <v>2428</v>
      </c>
      <c r="Q345" s="43" t="str">
        <f>VLOOKUP(B345&amp;"_"&amp;C345,tblClass_State!J:J,1,FALSE)</f>
        <v>MX_SIP</v>
      </c>
      <c r="R345" s="43" t="str">
        <f>VLOOKUP(B345&amp;"_"&amp;D345,tblClass_Child!K:K,1,FALSE)</f>
        <v>MX_EXn402</v>
      </c>
      <c r="S345" s="43" t="str">
        <f t="shared" si="21"/>
        <v>MX_SIP_EXn402</v>
      </c>
    </row>
    <row r="346" spans="1:20" ht="30">
      <c r="A346" s="43" t="s">
        <v>850</v>
      </c>
      <c r="B346" s="43" t="s">
        <v>81</v>
      </c>
      <c r="C346" s="43" t="s">
        <v>441</v>
      </c>
      <c r="D346" s="43" t="s">
        <v>1127</v>
      </c>
      <c r="E346" s="43" t="str">
        <f>VLOOKUP(D346,tblInstance!X:Z,3,FALSE)</f>
        <v>EMC_GAS</v>
      </c>
      <c r="F346" s="43" t="str">
        <f>VLOOKUP(D346,tblInstance!X:Y,2,FALSE)</f>
        <v>EMC1</v>
      </c>
      <c r="G346" s="315" t="s">
        <v>2397</v>
      </c>
      <c r="H346" s="43" t="str">
        <f t="shared" si="20"/>
        <v>SY_CIP_ECn001</v>
      </c>
      <c r="M346" s="120" t="str">
        <f t="shared" si="22"/>
        <v>L "dbCONST".BLK.EMC1.CMD.STOP;
    T #EMC_GAS_CMD;</v>
      </c>
      <c r="N346" s="43" t="s">
        <v>2428</v>
      </c>
      <c r="Q346" s="43" t="str">
        <f>VLOOKUP(B346&amp;"_"&amp;C346,tblClass_State!J:J,1,FALSE)</f>
        <v>SY_CIP</v>
      </c>
      <c r="R346" s="43" t="str">
        <f>VLOOKUP(B346&amp;"_"&amp;D346,tblClass_Child!K:K,1,FALSE)</f>
        <v>SY_ECn001</v>
      </c>
      <c r="S346" s="43" t="str">
        <f t="shared" si="21"/>
        <v>SY_CIP_ECn001</v>
      </c>
      <c r="T346" s="43" t="str">
        <f>IF(ISERROR(VLOOKUP(S346,qryClassChildStatesCheck!A:A,1,FALSE)),"##ERR##","")</f>
        <v/>
      </c>
    </row>
    <row r="347" spans="1:20" ht="30">
      <c r="A347" s="43" t="s">
        <v>850</v>
      </c>
      <c r="B347" s="43" t="s">
        <v>81</v>
      </c>
      <c r="C347" s="43" t="s">
        <v>441</v>
      </c>
      <c r="D347" s="43" t="s">
        <v>1128</v>
      </c>
      <c r="E347" s="43" t="str">
        <f>VLOOKUP(D347,tblInstance!X:Z,3,FALSE)</f>
        <v>EMC_WATER</v>
      </c>
      <c r="F347" s="43" t="str">
        <f>VLOOKUP(D347,tblInstance!X:Y,2,FALSE)</f>
        <v>EMC2</v>
      </c>
      <c r="G347" s="315" t="s">
        <v>2397</v>
      </c>
      <c r="H347" s="43" t="str">
        <f t="shared" si="20"/>
        <v>SY_CIP_ECn002</v>
      </c>
      <c r="M347" s="120" t="str">
        <f t="shared" si="22"/>
        <v>L "dbCONST".BLK.EMC2.CMD.STOP;
    T #EMC_WATER_CMD;</v>
      </c>
      <c r="N347" s="43" t="s">
        <v>2428</v>
      </c>
      <c r="Q347" s="43" t="str">
        <f>VLOOKUP(B347&amp;"_"&amp;C347,tblClass_State!J:J,1,FALSE)</f>
        <v>SY_CIP</v>
      </c>
      <c r="R347" s="43" t="str">
        <f>VLOOKUP(B347&amp;"_"&amp;D347,tblClass_Child!K:K,1,FALSE)</f>
        <v>SY_ECn002</v>
      </c>
      <c r="S347" s="43" t="str">
        <f t="shared" si="21"/>
        <v>SY_CIP_ECn002</v>
      </c>
      <c r="T347" s="43" t="str">
        <f>IF(ISERROR(VLOOKUP(S347,qryClassChildStatesCheck!A:A,1,FALSE)),"##ERR##","")</f>
        <v/>
      </c>
    </row>
    <row r="348" spans="1:20" ht="30">
      <c r="A348" s="43" t="s">
        <v>850</v>
      </c>
      <c r="B348" s="43" t="s">
        <v>81</v>
      </c>
      <c r="C348" s="43" t="s">
        <v>441</v>
      </c>
      <c r="D348" s="43" t="s">
        <v>1129</v>
      </c>
      <c r="E348" s="43" t="str">
        <f>VLOOKUP(D348,tblInstance!X:Z,3,FALSE)</f>
        <v>EMC_VACUUM</v>
      </c>
      <c r="F348" s="43" t="str">
        <f>VLOOKUP(D348,tblInstance!X:Y,2,FALSE)</f>
        <v>EMC5</v>
      </c>
      <c r="G348" s="315" t="s">
        <v>2397</v>
      </c>
      <c r="H348" s="43" t="str">
        <f t="shared" si="20"/>
        <v>SY_CIP_ECn012</v>
      </c>
      <c r="M348" s="120" t="str">
        <f t="shared" si="22"/>
        <v>L "dbCONST".BLK.EMC5.CMD.STOP;
    T #EMC_VACUUM_CMD;</v>
      </c>
      <c r="N348" s="43" t="s">
        <v>2428</v>
      </c>
      <c r="Q348" s="43" t="str">
        <f>VLOOKUP(B348&amp;"_"&amp;C348,tblClass_State!J:J,1,FALSE)</f>
        <v>SY_CIP</v>
      </c>
      <c r="R348" s="43" t="str">
        <f>VLOOKUP(B348&amp;"_"&amp;D348,tblClass_Child!K:K,1,FALSE)</f>
        <v>SY_ECn012</v>
      </c>
      <c r="S348" s="43" t="str">
        <f t="shared" si="21"/>
        <v>SY_CIP_ECn012</v>
      </c>
      <c r="T348" s="43" t="str">
        <f>IF(ISERROR(VLOOKUP(S348,qryClassChildStatesCheck!A:A,1,FALSE)),"##ERR##","")</f>
        <v/>
      </c>
    </row>
    <row r="349" spans="1:20" ht="30">
      <c r="A349" s="43" t="s">
        <v>850</v>
      </c>
      <c r="B349" s="43" t="s">
        <v>81</v>
      </c>
      <c r="C349" s="43" t="s">
        <v>441</v>
      </c>
      <c r="D349" s="43" t="s">
        <v>2613</v>
      </c>
      <c r="E349" s="43" t="str">
        <f>VLOOKUP(D349,tblInstance!X:Z,3,FALSE)</f>
        <v>EMS_ESTOP</v>
      </c>
      <c r="F349" s="43" t="str">
        <f>VLOOKUP(D349,tblInstance!X:Y,2,FALSE)</f>
        <v>EMS1</v>
      </c>
      <c r="G349" s="315" t="s">
        <v>2397</v>
      </c>
      <c r="H349" s="43" t="str">
        <f t="shared" si="20"/>
        <v>SY_CIP_EEn013</v>
      </c>
      <c r="M349" s="120" t="str">
        <f t="shared" si="22"/>
        <v>L "dbCONST".BLK.EMS1.CMD.STOP;
    T #EMS_ESTOP_CMD;</v>
      </c>
      <c r="N349" s="43" t="s">
        <v>2428</v>
      </c>
      <c r="Q349" s="43" t="str">
        <f>VLOOKUP(B349&amp;"_"&amp;C349,tblClass_State!J:J,1,FALSE)</f>
        <v>SY_CIP</v>
      </c>
      <c r="R349" s="43" t="str">
        <f>VLOOKUP(B349&amp;"_"&amp;D349,tblClass_Child!K:K,1,FALSE)</f>
        <v>SY_EEn013</v>
      </c>
      <c r="S349" s="43" t="str">
        <f t="shared" si="21"/>
        <v>SY_CIP_EEn013</v>
      </c>
      <c r="T349" s="43" t="str">
        <f>IF(ISERROR(VLOOKUP(S349,qryClassChildStatesCheck!A:A,1,FALSE)),"##ERR##","")</f>
        <v/>
      </c>
    </row>
    <row r="350" spans="1:20" ht="30">
      <c r="A350" s="43" t="s">
        <v>850</v>
      </c>
      <c r="B350" s="43" t="s">
        <v>81</v>
      </c>
      <c r="C350" s="43" t="s">
        <v>441</v>
      </c>
      <c r="D350" s="43" t="s">
        <v>2611</v>
      </c>
      <c r="E350" s="43" t="str">
        <f>VLOOKUP(D350,tblInstance!X:Z,3,FALSE)</f>
        <v>EMS_ESTOP_AUX</v>
      </c>
      <c r="F350" s="43" t="str">
        <f>VLOOKUP(D350,tblInstance!X:Y,2,FALSE)</f>
        <v>EMS2</v>
      </c>
      <c r="G350" s="315" t="s">
        <v>2397</v>
      </c>
      <c r="H350" s="43" t="str">
        <f t="shared" si="20"/>
        <v>SY_CIP_EEnnnn</v>
      </c>
      <c r="M350" s="120" t="str">
        <f t="shared" si="22"/>
        <v>L "dbCONST".BLK.EMS2.CMD.STOP;
    T #EMS_ESTOP_AUX_CMD;</v>
      </c>
      <c r="N350" s="43" t="s">
        <v>2428</v>
      </c>
      <c r="Q350" s="43" t="str">
        <f>VLOOKUP(B350&amp;"_"&amp;C350,tblClass_State!J:J,1,FALSE)</f>
        <v>SY_CIP</v>
      </c>
      <c r="R350" s="43" t="str">
        <f>VLOOKUP(B350&amp;"_"&amp;D350,tblClass_Child!K:K,1,FALSE)</f>
        <v>SY_EEnnnn</v>
      </c>
      <c r="S350" s="43" t="str">
        <f t="shared" si="21"/>
        <v>SY_CIP_EEnnnn</v>
      </c>
      <c r="T350" s="43" t="str">
        <f>IF(ISERROR(VLOOKUP(S350,qryClassChildStatesCheck!A:A,1,FALSE)),"##ERR##","")</f>
        <v/>
      </c>
    </row>
    <row r="351" spans="1:20" ht="30">
      <c r="A351" s="43" t="s">
        <v>850</v>
      </c>
      <c r="B351" s="43" t="s">
        <v>81</v>
      </c>
      <c r="C351" s="43" t="s">
        <v>441</v>
      </c>
      <c r="D351" s="43" t="s">
        <v>1597</v>
      </c>
      <c r="E351" s="43" t="str">
        <f>VLOOKUP(D351,tblInstance!X:Z,3,FALSE)</f>
        <v>EMG_FILTER</v>
      </c>
      <c r="F351" s="43" t="str">
        <f>VLOOKUP(D351,tblInstance!X:Y,2,FALSE)</f>
        <v>EMG1</v>
      </c>
      <c r="G351" s="315" t="s">
        <v>2397</v>
      </c>
      <c r="H351" s="43" t="str">
        <f t="shared" si="20"/>
        <v>SY_CIP_EGn005</v>
      </c>
      <c r="M351" s="120" t="str">
        <f t="shared" si="22"/>
        <v>L "dbCONST".BLK.EMG1.CMD.STOP;
    T #EMG_FILTER_CMD;</v>
      </c>
      <c r="N351" s="43" t="s">
        <v>2428</v>
      </c>
      <c r="Q351" s="43" t="str">
        <f>VLOOKUP(B351&amp;"_"&amp;C351,tblClass_State!J:J,1,FALSE)</f>
        <v>SY_CIP</v>
      </c>
      <c r="R351" s="43" t="str">
        <f>VLOOKUP(B351&amp;"_"&amp;D351,tblClass_Child!K:K,1,FALSE)</f>
        <v>SY_EGn005</v>
      </c>
      <c r="S351" s="43" t="str">
        <f t="shared" si="21"/>
        <v>SY_CIP_EGn005</v>
      </c>
      <c r="T351" s="43" t="str">
        <f>IF(ISERROR(VLOOKUP(S351,qryClassChildStatesCheck!A:A,1,FALSE)),"##ERR##","")</f>
        <v/>
      </c>
    </row>
    <row r="352" spans="1:20" ht="30">
      <c r="A352" s="43" t="s">
        <v>850</v>
      </c>
      <c r="B352" s="43" t="s">
        <v>81</v>
      </c>
      <c r="C352" s="43" t="s">
        <v>441</v>
      </c>
      <c r="D352" s="43" t="s">
        <v>1594</v>
      </c>
      <c r="E352" s="43" t="str">
        <f>VLOOKUP(D352,tblInstance!X:Z,3,FALSE)</f>
        <v>EMV_VESSEL</v>
      </c>
      <c r="F352" s="43" t="str">
        <f>VLOOKUP(D352,tblInstance!X:Y,2,FALSE)</f>
        <v>EMV1</v>
      </c>
      <c r="G352" s="315" t="s">
        <v>2397</v>
      </c>
      <c r="H352" s="43" t="str">
        <f t="shared" si="20"/>
        <v>SY_CIP_EVn004</v>
      </c>
      <c r="M352" s="120" t="str">
        <f t="shared" si="22"/>
        <v>L "dbCONST".BLK.EMV1.CMD.STOP;
    T #EMV_VESSEL_CMD;</v>
      </c>
      <c r="N352" s="43" t="s">
        <v>2428</v>
      </c>
      <c r="Q352" s="43" t="str">
        <f>VLOOKUP(B352&amp;"_"&amp;C352,tblClass_State!J:J,1,FALSE)</f>
        <v>SY_CIP</v>
      </c>
      <c r="R352" s="43" t="str">
        <f>VLOOKUP(B352&amp;"_"&amp;D352,tblClass_Child!K:K,1,FALSE)</f>
        <v>SY_EVn004</v>
      </c>
      <c r="S352" s="43" t="str">
        <f t="shared" si="21"/>
        <v>SY_CIP_EVn004</v>
      </c>
      <c r="T352" s="43" t="str">
        <f>IF(ISERROR(VLOOKUP(S352,qryClassChildStatesCheck!A:A,1,FALSE)),"##ERR##","")</f>
        <v/>
      </c>
    </row>
    <row r="353" spans="1:20" ht="30">
      <c r="A353" s="43" t="s">
        <v>850</v>
      </c>
      <c r="B353" s="43" t="s">
        <v>81</v>
      </c>
      <c r="C353" s="43" t="s">
        <v>441</v>
      </c>
      <c r="D353" s="43" t="s">
        <v>1595</v>
      </c>
      <c r="E353" s="43" t="str">
        <f>VLOOKUP(D353,tblInstance!X:Z,3,FALSE)</f>
        <v>EMV_INLET</v>
      </c>
      <c r="F353" s="43" t="str">
        <f>VLOOKUP(D353,tblInstance!X:Y,2,FALSE)</f>
        <v>EMV2</v>
      </c>
      <c r="G353" s="315" t="s">
        <v>2397</v>
      </c>
      <c r="H353" s="43" t="str">
        <f t="shared" si="20"/>
        <v>SY_CIP_EVn008</v>
      </c>
      <c r="M353" s="120" t="str">
        <f t="shared" si="22"/>
        <v>L "dbCONST".BLK.EMV2.CMD.STOP;
    T #EMV_INLET_CMD;</v>
      </c>
      <c r="N353" s="43" t="s">
        <v>2428</v>
      </c>
      <c r="Q353" s="43" t="str">
        <f>VLOOKUP(B353&amp;"_"&amp;C353,tblClass_State!J:J,1,FALSE)</f>
        <v>SY_CIP</v>
      </c>
      <c r="R353" s="43" t="str">
        <f>VLOOKUP(B353&amp;"_"&amp;D353,tblClass_Child!K:K,1,FALSE)</f>
        <v>SY_EVn008</v>
      </c>
      <c r="S353" s="43" t="str">
        <f t="shared" si="21"/>
        <v>SY_CIP_EVn008</v>
      </c>
      <c r="T353" s="43" t="str">
        <f>IF(ISERROR(VLOOKUP(S353,qryClassChildStatesCheck!A:A,1,FALSE)),"##ERR##","")</f>
        <v/>
      </c>
    </row>
    <row r="354" spans="1:20" ht="30">
      <c r="A354" s="43" t="s">
        <v>850</v>
      </c>
      <c r="B354" s="43" t="s">
        <v>81</v>
      </c>
      <c r="C354" s="43" t="s">
        <v>441</v>
      </c>
      <c r="D354" s="43" t="s">
        <v>1596</v>
      </c>
      <c r="E354" s="43" t="str">
        <f>VLOOKUP(D354,tblInstance!X:Z,3,FALSE)</f>
        <v>EMX_DRAIN</v>
      </c>
      <c r="F354" s="43" t="str">
        <f>VLOOKUP(D354,tblInstance!X:Y,2,FALSE)</f>
        <v>EMX4</v>
      </c>
      <c r="G354" s="315" t="s">
        <v>2397</v>
      </c>
      <c r="H354" s="43" t="str">
        <f t="shared" si="20"/>
        <v>SY_CIP_EXn006</v>
      </c>
      <c r="M354" s="120" t="str">
        <f t="shared" si="22"/>
        <v>L "dbCONST".BLK.EMX4.CMD.STOP;
    T #EMX_DRAIN_CMD;</v>
      </c>
      <c r="N354" s="43" t="s">
        <v>2428</v>
      </c>
      <c r="Q354" s="43" t="str">
        <f>VLOOKUP(B354&amp;"_"&amp;C354,tblClass_State!J:J,1,FALSE)</f>
        <v>SY_CIP</v>
      </c>
      <c r="R354" s="43" t="str">
        <f>VLOOKUP(B354&amp;"_"&amp;D354,tblClass_Child!K:K,1,FALSE)</f>
        <v>SY_EXn006</v>
      </c>
      <c r="S354" s="43" t="str">
        <f t="shared" si="21"/>
        <v>SY_CIP_EXn006</v>
      </c>
      <c r="T354" s="43" t="str">
        <f>IF(ISERROR(VLOOKUP(S354,qryClassChildStatesCheck!A:A,1,FALSE)),"##ERR##","")</f>
        <v/>
      </c>
    </row>
    <row r="355" spans="1:20" ht="30">
      <c r="A355" s="43" t="s">
        <v>850</v>
      </c>
      <c r="B355" s="43" t="s">
        <v>81</v>
      </c>
      <c r="C355" s="43" t="s">
        <v>441</v>
      </c>
      <c r="D355" s="43" t="s">
        <v>479</v>
      </c>
      <c r="E355" s="43" t="str">
        <f>VLOOKUP(D355,tblInstance!X:Z,3,FALSE)</f>
        <v>EMX_TRANSFER</v>
      </c>
      <c r="F355" s="43" t="str">
        <f>VLOOKUP(D355,tblInstance!X:Y,2,FALSE)</f>
        <v>EMX2</v>
      </c>
      <c r="G355" s="315" t="s">
        <v>2397</v>
      </c>
      <c r="H355" s="43" t="str">
        <f t="shared" si="20"/>
        <v>SY_CIP_EXn007</v>
      </c>
      <c r="M355" s="120" t="str">
        <f t="shared" si="22"/>
        <v>L "dbCONST".BLK.EMX2.CMD.STOP;
    T #EMX_TRANSFER_CMD;</v>
      </c>
      <c r="N355" s="43" t="s">
        <v>2428</v>
      </c>
      <c r="Q355" s="43" t="str">
        <f>VLOOKUP(B355&amp;"_"&amp;C355,tblClass_State!J:J,1,FALSE)</f>
        <v>SY_CIP</v>
      </c>
      <c r="R355" s="43" t="str">
        <f>VLOOKUP(B355&amp;"_"&amp;D355,tblClass_Child!K:K,1,FALSE)</f>
        <v>SY_EXn007</v>
      </c>
      <c r="S355" s="43" t="str">
        <f t="shared" si="21"/>
        <v>SY_CIP_EXn007</v>
      </c>
      <c r="T355" s="43" t="str">
        <f>IF(ISERROR(VLOOKUP(S355,qryClassChildStatesCheck!A:A,1,FALSE)),"##ERR##","")</f>
        <v/>
      </c>
    </row>
    <row r="356" spans="1:20" ht="30">
      <c r="A356" s="43" t="s">
        <v>850</v>
      </c>
      <c r="B356" s="43" t="s">
        <v>81</v>
      </c>
      <c r="C356" s="43" t="s">
        <v>441</v>
      </c>
      <c r="D356" s="43" t="s">
        <v>1126</v>
      </c>
      <c r="E356" s="43" t="str">
        <f>VLOOKUP(D356,tblInstance!X:Z,3,FALSE)</f>
        <v>EMX_SMFL_DRN</v>
      </c>
      <c r="F356" s="43" t="str">
        <f>VLOOKUP(D356,tblInstance!X:Y,2,FALSE)</f>
        <v>EMX4</v>
      </c>
      <c r="G356" s="315" t="s">
        <v>2397</v>
      </c>
      <c r="H356" s="43" t="str">
        <f t="shared" si="20"/>
        <v>SY_CIP_EXn011</v>
      </c>
      <c r="M356" s="120" t="str">
        <f t="shared" si="22"/>
        <v>L "dbCONST".BLK.EMX4.CMD.STOP;
    T #EMX_SMFL_DRN_CMD;</v>
      </c>
      <c r="N356" s="43" t="s">
        <v>2428</v>
      </c>
      <c r="Q356" s="43" t="str">
        <f>VLOOKUP(B356&amp;"_"&amp;C356,tblClass_State!J:J,1,FALSE)</f>
        <v>SY_CIP</v>
      </c>
      <c r="R356" s="43" t="str">
        <f>VLOOKUP(B356&amp;"_"&amp;D356,tblClass_Child!K:K,1,FALSE)</f>
        <v>SY_EXn011</v>
      </c>
      <c r="S356" s="43" t="str">
        <f t="shared" si="21"/>
        <v>SY_CIP_EXn011</v>
      </c>
      <c r="T356" s="43" t="str">
        <f>IF(ISERROR(VLOOKUP(S356,qryClassChildStatesCheck!A:A,1,FALSE)),"##ERR##","")</f>
        <v/>
      </c>
    </row>
    <row r="357" spans="1:20" ht="30">
      <c r="A357" s="43" t="s">
        <v>850</v>
      </c>
      <c r="B357" s="43" t="s">
        <v>81</v>
      </c>
      <c r="C357" s="43" t="s">
        <v>441</v>
      </c>
      <c r="D357" s="43" t="s">
        <v>2488</v>
      </c>
      <c r="E357" s="43" t="str">
        <f>VLOOKUP(D357,tblInstance!X:Z,3,FALSE)</f>
        <v>EMX_SMFL</v>
      </c>
      <c r="F357" s="43" t="str">
        <f>VLOOKUP(D357,tblInstance!X:Y,2,FALSE)</f>
        <v>EMX6</v>
      </c>
      <c r="G357" s="315" t="s">
        <v>2397</v>
      </c>
      <c r="H357" s="43" t="str">
        <f t="shared" si="20"/>
        <v>SY_CIP_EXn015</v>
      </c>
      <c r="M357" s="120" t="str">
        <f t="shared" si="22"/>
        <v>L "dbCONST".BLK.EMX6.CMD.STOP;
    T #EMX_SMFL_CMD;</v>
      </c>
      <c r="N357" s="43" t="s">
        <v>2428</v>
      </c>
      <c r="Q357" s="43" t="str">
        <f>VLOOKUP(B357&amp;"_"&amp;C357,tblClass_State!J:J,1,FALSE)</f>
        <v>SY_CIP</v>
      </c>
      <c r="R357" s="43" t="str">
        <f>VLOOKUP(B357&amp;"_"&amp;D357,tblClass_Child!K:K,1,FALSE)</f>
        <v>SY_EXn015</v>
      </c>
      <c r="S357" s="43" t="str">
        <f t="shared" si="21"/>
        <v>SY_CIP_EXn015</v>
      </c>
      <c r="T357" s="43" t="str">
        <f>IF(ISERROR(VLOOKUP(S357,qryClassChildStatesCheck!A:A,1,FALSE)),"##ERR##","")</f>
        <v/>
      </c>
    </row>
    <row r="358" spans="1:20" ht="30">
      <c r="A358" s="43" t="s">
        <v>850</v>
      </c>
      <c r="B358" s="43" t="s">
        <v>81</v>
      </c>
      <c r="C358" s="43" t="s">
        <v>441</v>
      </c>
      <c r="D358" s="43" t="s">
        <v>1729</v>
      </c>
      <c r="E358" s="43" t="str">
        <f>VLOOKUP(D358,tblInstance!X:Z,3,FALSE)</f>
        <v>EMX_FILL</v>
      </c>
      <c r="F358" s="43" t="str">
        <f>VLOOKUP(D358,tblInstance!X:Y,2,FALSE)</f>
        <v>EMX5</v>
      </c>
      <c r="G358" s="315" t="s">
        <v>2397</v>
      </c>
      <c r="H358" s="43" t="str">
        <f t="shared" si="20"/>
        <v>SY_CIP_EXn402</v>
      </c>
      <c r="M358" s="120" t="str">
        <f t="shared" si="22"/>
        <v>L "dbCONST".BLK.EMX5.CMD.STOP;
    T #EMX_FILL_CMD;</v>
      </c>
      <c r="N358" s="43" t="s">
        <v>2428</v>
      </c>
      <c r="Q358" s="43" t="str">
        <f>VLOOKUP(B358&amp;"_"&amp;C358,tblClass_State!J:J,1,FALSE)</f>
        <v>SY_CIP</v>
      </c>
      <c r="R358" s="43" t="str">
        <f>VLOOKUP(B358&amp;"_"&amp;D358,tblClass_Child!K:K,1,FALSE)</f>
        <v>SY_EXn402</v>
      </c>
      <c r="S358" s="43" t="str">
        <f t="shared" si="21"/>
        <v>SY_CIP_EXn402</v>
      </c>
      <c r="T358" s="43" t="str">
        <f>IF(ISERROR(VLOOKUP(S358,qryClassChildStatesCheck!A:A,1,FALSE)),"##ERR##","")</f>
        <v/>
      </c>
    </row>
    <row r="359" spans="1:20" ht="30">
      <c r="A359" s="43" t="s">
        <v>850</v>
      </c>
      <c r="B359" s="43" t="s">
        <v>81</v>
      </c>
      <c r="C359" s="43" t="s">
        <v>466</v>
      </c>
      <c r="D359" s="43" t="s">
        <v>1127</v>
      </c>
      <c r="E359" s="43" t="str">
        <f>VLOOKUP(D359,tblInstance!X:Z,3,FALSE)</f>
        <v>EMC_GAS</v>
      </c>
      <c r="F359" s="43" t="str">
        <f>VLOOKUP(D359,tblInstance!X:Y,2,FALSE)</f>
        <v>EMC1</v>
      </c>
      <c r="G359" s="315" t="s">
        <v>2397</v>
      </c>
      <c r="H359" s="43" t="str">
        <f t="shared" si="20"/>
        <v>SY_FILL_ECn001</v>
      </c>
      <c r="M359" s="120" t="str">
        <f t="shared" si="22"/>
        <v>L "dbCONST".BLK.EMC1.CMD.STOP;
    T #EMC_GAS_CMD;</v>
      </c>
      <c r="N359" s="43" t="s">
        <v>2428</v>
      </c>
      <c r="Q359" s="43" t="str">
        <f>VLOOKUP(B359&amp;"_"&amp;C359,tblClass_State!J:J,1,FALSE)</f>
        <v>SY_FILL</v>
      </c>
      <c r="R359" s="43" t="str">
        <f>VLOOKUP(B359&amp;"_"&amp;D359,tblClass_Child!K:K,1,FALSE)</f>
        <v>SY_ECn001</v>
      </c>
      <c r="S359" s="43" t="str">
        <f t="shared" si="21"/>
        <v>SY_FILL_ECn001</v>
      </c>
      <c r="T359" s="43" t="str">
        <f>IF(ISERROR(VLOOKUP(S359,qryClassChildStatesCheck!A:A,1,FALSE)),"##ERR##","")</f>
        <v/>
      </c>
    </row>
    <row r="360" spans="1:20" ht="30">
      <c r="A360" s="43" t="s">
        <v>850</v>
      </c>
      <c r="B360" s="43" t="s">
        <v>81</v>
      </c>
      <c r="C360" s="43" t="s">
        <v>466</v>
      </c>
      <c r="D360" s="43" t="s">
        <v>1128</v>
      </c>
      <c r="E360" s="43" t="str">
        <f>VLOOKUP(D360,tblInstance!X:Z,3,FALSE)</f>
        <v>EMC_WATER</v>
      </c>
      <c r="F360" s="43" t="str">
        <f>VLOOKUP(D360,tblInstance!X:Y,2,FALSE)</f>
        <v>EMC2</v>
      </c>
      <c r="G360" s="315" t="s">
        <v>2397</v>
      </c>
      <c r="H360" s="43" t="str">
        <f t="shared" si="20"/>
        <v>SY_FILL_ECn002</v>
      </c>
      <c r="M360" s="120" t="str">
        <f t="shared" si="22"/>
        <v>L "dbCONST".BLK.EMC2.CMD.STOP;
    T #EMC_WATER_CMD;</v>
      </c>
      <c r="N360" s="43" t="s">
        <v>2428</v>
      </c>
      <c r="Q360" s="43" t="str">
        <f>VLOOKUP(B360&amp;"_"&amp;C360,tblClass_State!J:J,1,FALSE)</f>
        <v>SY_FILL</v>
      </c>
      <c r="R360" s="43" t="str">
        <f>VLOOKUP(B360&amp;"_"&amp;D360,tblClass_Child!K:K,1,FALSE)</f>
        <v>SY_ECn002</v>
      </c>
      <c r="S360" s="43" t="str">
        <f t="shared" si="21"/>
        <v>SY_FILL_ECn002</v>
      </c>
      <c r="T360" s="43" t="str">
        <f>IF(ISERROR(VLOOKUP(S360,qryClassChildStatesCheck!A:A,1,FALSE)),"##ERR##","")</f>
        <v/>
      </c>
    </row>
    <row r="361" spans="1:20" ht="30">
      <c r="A361" s="43" t="s">
        <v>850</v>
      </c>
      <c r="B361" s="43" t="s">
        <v>81</v>
      </c>
      <c r="C361" s="43" t="s">
        <v>466</v>
      </c>
      <c r="D361" s="43" t="s">
        <v>1129</v>
      </c>
      <c r="E361" s="43" t="str">
        <f>VLOOKUP(D361,tblInstance!X:Z,3,FALSE)</f>
        <v>EMC_VACUUM</v>
      </c>
      <c r="F361" s="43" t="str">
        <f>VLOOKUP(D361,tblInstance!X:Y,2,FALSE)</f>
        <v>EMC5</v>
      </c>
      <c r="G361" s="315" t="s">
        <v>2396</v>
      </c>
      <c r="H361" s="43" t="str">
        <f t="shared" si="20"/>
        <v>SY_FILL_ECn012</v>
      </c>
      <c r="M361" s="120" t="str">
        <f t="shared" si="22"/>
        <v>L "dbCONST".BLK.EMC5.CMD.STOP;
    T #EMC_VACUUM_CMD;</v>
      </c>
      <c r="N361" s="43" t="s">
        <v>2428</v>
      </c>
      <c r="Q361" s="43" t="str">
        <f>VLOOKUP(B361&amp;"_"&amp;C361,tblClass_State!J:J,1,FALSE)</f>
        <v>SY_FILL</v>
      </c>
      <c r="R361" s="43" t="str">
        <f>VLOOKUP(B361&amp;"_"&amp;D361,tblClass_Child!K:K,1,FALSE)</f>
        <v>SY_ECn012</v>
      </c>
      <c r="S361" s="43" t="str">
        <f t="shared" si="21"/>
        <v>SY_FILL_ECn012</v>
      </c>
      <c r="T361" s="43" t="str">
        <f>IF(ISERROR(VLOOKUP(S361,qryClassChildStatesCheck!A:A,1,FALSE)),"##ERR##","")</f>
        <v/>
      </c>
    </row>
    <row r="362" spans="1:20" ht="30">
      <c r="A362" s="43" t="s">
        <v>850</v>
      </c>
      <c r="B362" s="43" t="s">
        <v>81</v>
      </c>
      <c r="C362" s="43" t="s">
        <v>466</v>
      </c>
      <c r="D362" s="43" t="s">
        <v>2613</v>
      </c>
      <c r="E362" s="43" t="str">
        <f>VLOOKUP(D362,tblInstance!X:Z,3,FALSE)</f>
        <v>EMS_ESTOP</v>
      </c>
      <c r="F362" s="43" t="str">
        <f>VLOOKUP(D362,tblInstance!X:Y,2,FALSE)</f>
        <v>EMS1</v>
      </c>
      <c r="G362" s="315" t="s">
        <v>2397</v>
      </c>
      <c r="H362" s="43" t="str">
        <f t="shared" si="20"/>
        <v>SY_FILL_EEn013</v>
      </c>
      <c r="M362" s="120" t="str">
        <f t="shared" si="22"/>
        <v>L "dbCONST".BLK.EMS1.CMD.STOP;
    T #EMS_ESTOP_CMD;</v>
      </c>
      <c r="N362" s="43" t="s">
        <v>2428</v>
      </c>
      <c r="Q362" s="43" t="str">
        <f>VLOOKUP(B362&amp;"_"&amp;C362,tblClass_State!J:J,1,FALSE)</f>
        <v>SY_FILL</v>
      </c>
      <c r="R362" s="43" t="str">
        <f>VLOOKUP(B362&amp;"_"&amp;D362,tblClass_Child!K:K,1,FALSE)</f>
        <v>SY_EEn013</v>
      </c>
      <c r="S362" s="43" t="str">
        <f t="shared" si="21"/>
        <v>SY_FILL_EEn013</v>
      </c>
      <c r="T362" s="43" t="str">
        <f>IF(ISERROR(VLOOKUP(S362,qryClassChildStatesCheck!A:A,1,FALSE)),"##ERR##","")</f>
        <v/>
      </c>
    </row>
    <row r="363" spans="1:20" ht="30">
      <c r="A363" s="43" t="s">
        <v>850</v>
      </c>
      <c r="B363" s="43" t="s">
        <v>81</v>
      </c>
      <c r="C363" s="43" t="s">
        <v>466</v>
      </c>
      <c r="D363" s="43" t="s">
        <v>2611</v>
      </c>
      <c r="E363" s="43" t="str">
        <f>VLOOKUP(D363,tblInstance!X:Z,3,FALSE)</f>
        <v>EMS_ESTOP_AUX</v>
      </c>
      <c r="F363" s="43" t="str">
        <f>VLOOKUP(D363,tblInstance!X:Y,2,FALSE)</f>
        <v>EMS2</v>
      </c>
      <c r="G363" s="315" t="s">
        <v>2397</v>
      </c>
      <c r="H363" s="43" t="str">
        <f t="shared" si="20"/>
        <v>SY_FILL_EEnnnn</v>
      </c>
      <c r="M363" s="120" t="str">
        <f t="shared" si="22"/>
        <v>L "dbCONST".BLK.EMS2.CMD.STOP;
    T #EMS_ESTOP_AUX_CMD;</v>
      </c>
      <c r="N363" s="43" t="s">
        <v>2428</v>
      </c>
      <c r="Q363" s="43" t="str">
        <f>VLOOKUP(B363&amp;"_"&amp;C363,tblClass_State!J:J,1,FALSE)</f>
        <v>SY_FILL</v>
      </c>
      <c r="R363" s="43" t="str">
        <f>VLOOKUP(B363&amp;"_"&amp;D363,tblClass_Child!K:K,1,FALSE)</f>
        <v>SY_EEnnnn</v>
      </c>
      <c r="S363" s="43" t="str">
        <f t="shared" si="21"/>
        <v>SY_FILL_EEnnnn</v>
      </c>
      <c r="T363" s="43" t="str">
        <f>IF(ISERROR(VLOOKUP(S363,qryClassChildStatesCheck!A:A,1,FALSE)),"##ERR##","")</f>
        <v/>
      </c>
    </row>
    <row r="364" spans="1:20" ht="30">
      <c r="A364" s="43" t="s">
        <v>850</v>
      </c>
      <c r="B364" s="43" t="s">
        <v>81</v>
      </c>
      <c r="C364" s="43" t="s">
        <v>466</v>
      </c>
      <c r="D364" s="43" t="s">
        <v>1597</v>
      </c>
      <c r="E364" s="43" t="str">
        <f>VLOOKUP(D364,tblInstance!X:Z,3,FALSE)</f>
        <v>EMG_FILTER</v>
      </c>
      <c r="F364" s="43" t="str">
        <f>VLOOKUP(D364,tblInstance!X:Y,2,FALSE)</f>
        <v>EMG1</v>
      </c>
      <c r="G364" s="315" t="s">
        <v>2397</v>
      </c>
      <c r="H364" s="43" t="str">
        <f t="shared" si="20"/>
        <v>SY_FILL_EGn005</v>
      </c>
      <c r="M364" s="120" t="str">
        <f t="shared" si="22"/>
        <v>L "dbCONST".BLK.EMG1.CMD.STOP;
    T #EMG_FILTER_CMD;</v>
      </c>
      <c r="N364" s="43" t="s">
        <v>2428</v>
      </c>
      <c r="Q364" s="43" t="str">
        <f>VLOOKUP(B364&amp;"_"&amp;C364,tblClass_State!J:J,1,FALSE)</f>
        <v>SY_FILL</v>
      </c>
      <c r="R364" s="43" t="str">
        <f>VLOOKUP(B364&amp;"_"&amp;D364,tblClass_Child!K:K,1,FALSE)</f>
        <v>SY_EGn005</v>
      </c>
      <c r="S364" s="43" t="str">
        <f t="shared" si="21"/>
        <v>SY_FILL_EGn005</v>
      </c>
      <c r="T364" s="43" t="str">
        <f>IF(ISERROR(VLOOKUP(S364,qryClassChildStatesCheck!A:A,1,FALSE)),"##ERR##","")</f>
        <v/>
      </c>
    </row>
    <row r="365" spans="1:20" ht="30">
      <c r="A365" s="43" t="s">
        <v>850</v>
      </c>
      <c r="B365" s="43" t="s">
        <v>81</v>
      </c>
      <c r="C365" s="43" t="s">
        <v>466</v>
      </c>
      <c r="D365" s="43" t="s">
        <v>1594</v>
      </c>
      <c r="E365" s="43" t="str">
        <f>VLOOKUP(D365,tblInstance!X:Z,3,FALSE)</f>
        <v>EMV_VESSEL</v>
      </c>
      <c r="F365" s="43" t="str">
        <f>VLOOKUP(D365,tblInstance!X:Y,2,FALSE)</f>
        <v>EMV1</v>
      </c>
      <c r="G365" s="315" t="s">
        <v>2397</v>
      </c>
      <c r="H365" s="43" t="str">
        <f t="shared" si="20"/>
        <v>SY_FILL_EVn004</v>
      </c>
      <c r="M365" s="120" t="str">
        <f t="shared" si="22"/>
        <v>L "dbCONST".BLK.EMV1.CMD.STOP;
    T #EMV_VESSEL_CMD;</v>
      </c>
      <c r="N365" s="43" t="s">
        <v>2428</v>
      </c>
      <c r="Q365" s="43" t="str">
        <f>VLOOKUP(B365&amp;"_"&amp;C365,tblClass_State!J:J,1,FALSE)</f>
        <v>SY_FILL</v>
      </c>
      <c r="R365" s="43" t="str">
        <f>VLOOKUP(B365&amp;"_"&amp;D365,tblClass_Child!K:K,1,FALSE)</f>
        <v>SY_EVn004</v>
      </c>
      <c r="S365" s="43" t="str">
        <f t="shared" si="21"/>
        <v>SY_FILL_EVn004</v>
      </c>
      <c r="T365" s="43" t="str">
        <f>IF(ISERROR(VLOOKUP(S365,qryClassChildStatesCheck!A:A,1,FALSE)),"##ERR##","")</f>
        <v/>
      </c>
    </row>
    <row r="366" spans="1:20" ht="30">
      <c r="A366" s="43" t="s">
        <v>850</v>
      </c>
      <c r="B366" s="43" t="s">
        <v>81</v>
      </c>
      <c r="C366" s="43" t="s">
        <v>466</v>
      </c>
      <c r="D366" s="43" t="s">
        <v>1595</v>
      </c>
      <c r="E366" s="43" t="str">
        <f>VLOOKUP(D366,tblInstance!X:Z,3,FALSE)</f>
        <v>EMV_INLET</v>
      </c>
      <c r="F366" s="43" t="str">
        <f>VLOOKUP(D366,tblInstance!X:Y,2,FALSE)</f>
        <v>EMV2</v>
      </c>
      <c r="G366" s="315" t="s">
        <v>2397</v>
      </c>
      <c r="H366" s="43" t="str">
        <f t="shared" si="20"/>
        <v>SY_FILL_EVn008</v>
      </c>
      <c r="M366" s="120" t="str">
        <f t="shared" si="22"/>
        <v>L "dbCONST".BLK.EMV2.CMD.STOP;
    T #EMV_INLET_CMD;</v>
      </c>
      <c r="N366" s="43" t="s">
        <v>2428</v>
      </c>
      <c r="Q366" s="43" t="str">
        <f>VLOOKUP(B366&amp;"_"&amp;C366,tblClass_State!J:J,1,FALSE)</f>
        <v>SY_FILL</v>
      </c>
      <c r="R366" s="43" t="str">
        <f>VLOOKUP(B366&amp;"_"&amp;D366,tblClass_Child!K:K,1,FALSE)</f>
        <v>SY_EVn008</v>
      </c>
      <c r="S366" s="43" t="str">
        <f t="shared" si="21"/>
        <v>SY_FILL_EVn008</v>
      </c>
      <c r="T366" s="43" t="str">
        <f>IF(ISERROR(VLOOKUP(S366,qryClassChildStatesCheck!A:A,1,FALSE)),"##ERR##","")</f>
        <v/>
      </c>
    </row>
    <row r="367" spans="1:20" ht="30">
      <c r="A367" s="43" t="s">
        <v>850</v>
      </c>
      <c r="B367" s="43" t="s">
        <v>81</v>
      </c>
      <c r="C367" s="43" t="s">
        <v>466</v>
      </c>
      <c r="D367" s="43" t="s">
        <v>1596</v>
      </c>
      <c r="E367" s="43" t="str">
        <f>VLOOKUP(D367,tblInstance!X:Z,3,FALSE)</f>
        <v>EMX_DRAIN</v>
      </c>
      <c r="F367" s="43" t="str">
        <f>VLOOKUP(D367,tblInstance!X:Y,2,FALSE)</f>
        <v>EMX4</v>
      </c>
      <c r="G367" s="315" t="s">
        <v>2397</v>
      </c>
      <c r="H367" s="43" t="str">
        <f t="shared" si="20"/>
        <v>SY_FILL_EXn006</v>
      </c>
      <c r="M367" s="120" t="str">
        <f t="shared" si="22"/>
        <v>L "dbCONST".BLK.EMX4.CMD.STOP;
    T #EMX_DRAIN_CMD;</v>
      </c>
      <c r="N367" s="43" t="s">
        <v>2428</v>
      </c>
      <c r="Q367" s="43" t="str">
        <f>VLOOKUP(B367&amp;"_"&amp;C367,tblClass_State!J:J,1,FALSE)</f>
        <v>SY_FILL</v>
      </c>
      <c r="R367" s="43" t="str">
        <f>VLOOKUP(B367&amp;"_"&amp;D367,tblClass_Child!K:K,1,FALSE)</f>
        <v>SY_EXn006</v>
      </c>
      <c r="S367" s="43" t="str">
        <f t="shared" si="21"/>
        <v>SY_FILL_EXn006</v>
      </c>
      <c r="T367" s="43" t="str">
        <f>IF(ISERROR(VLOOKUP(S367,qryClassChildStatesCheck!A:A,1,FALSE)),"##ERR##","")</f>
        <v/>
      </c>
    </row>
    <row r="368" spans="1:20" ht="30">
      <c r="A368" s="43" t="s">
        <v>850</v>
      </c>
      <c r="B368" s="43" t="s">
        <v>81</v>
      </c>
      <c r="C368" s="43" t="s">
        <v>466</v>
      </c>
      <c r="D368" s="43" t="s">
        <v>479</v>
      </c>
      <c r="E368" s="43" t="str">
        <f>VLOOKUP(D368,tblInstance!X:Z,3,FALSE)</f>
        <v>EMX_TRANSFER</v>
      </c>
      <c r="F368" s="43" t="str">
        <f>VLOOKUP(D368,tblInstance!X:Y,2,FALSE)</f>
        <v>EMX2</v>
      </c>
      <c r="G368" s="315" t="s">
        <v>2397</v>
      </c>
      <c r="H368" s="43" t="str">
        <f t="shared" si="20"/>
        <v>SY_FILL_EXn007</v>
      </c>
      <c r="M368" s="120" t="str">
        <f t="shared" si="22"/>
        <v>L "dbCONST".BLK.EMX2.CMD.STOP;
    T #EMX_TRANSFER_CMD;</v>
      </c>
      <c r="N368" s="43" t="s">
        <v>2428</v>
      </c>
      <c r="Q368" s="43" t="str">
        <f>VLOOKUP(B368&amp;"_"&amp;C368,tblClass_State!J:J,1,FALSE)</f>
        <v>SY_FILL</v>
      </c>
      <c r="R368" s="43" t="str">
        <f>VLOOKUP(B368&amp;"_"&amp;D368,tblClass_Child!K:K,1,FALSE)</f>
        <v>SY_EXn007</v>
      </c>
      <c r="S368" s="43" t="str">
        <f t="shared" si="21"/>
        <v>SY_FILL_EXn007</v>
      </c>
      <c r="T368" s="43" t="str">
        <f>IF(ISERROR(VLOOKUP(S368,qryClassChildStatesCheck!A:A,1,FALSE)),"##ERR##","")</f>
        <v/>
      </c>
    </row>
    <row r="369" spans="1:20" ht="30">
      <c r="A369" s="43" t="s">
        <v>850</v>
      </c>
      <c r="B369" s="43" t="s">
        <v>81</v>
      </c>
      <c r="C369" s="43" t="s">
        <v>466</v>
      </c>
      <c r="D369" s="43" t="s">
        <v>1126</v>
      </c>
      <c r="E369" s="43" t="str">
        <f>VLOOKUP(D369,tblInstance!X:Z,3,FALSE)</f>
        <v>EMX_SMFL_DRN</v>
      </c>
      <c r="F369" s="43" t="str">
        <f>VLOOKUP(D369,tblInstance!X:Y,2,FALSE)</f>
        <v>EMX4</v>
      </c>
      <c r="G369" s="315" t="s">
        <v>2396</v>
      </c>
      <c r="H369" s="43" t="str">
        <f t="shared" si="20"/>
        <v>SY_FILL_EXn011</v>
      </c>
      <c r="M369" s="120" t="str">
        <f t="shared" si="22"/>
        <v>L "dbCONST".BLK.EMX4.CMD.STOP;
    T #EMX_SMFL_DRN_CMD;</v>
      </c>
      <c r="N369" s="43" t="s">
        <v>2428</v>
      </c>
      <c r="Q369" s="43" t="str">
        <f>VLOOKUP(B369&amp;"_"&amp;C369,tblClass_State!J:J,1,FALSE)</f>
        <v>SY_FILL</v>
      </c>
      <c r="R369" s="43" t="str">
        <f>VLOOKUP(B369&amp;"_"&amp;D369,tblClass_Child!K:K,1,FALSE)</f>
        <v>SY_EXn011</v>
      </c>
      <c r="S369" s="43" t="str">
        <f t="shared" si="21"/>
        <v>SY_FILL_EXn011</v>
      </c>
      <c r="T369" s="43" t="str">
        <f>IF(ISERROR(VLOOKUP(S369,qryClassChildStatesCheck!A:A,1,FALSE)),"##ERR##","")</f>
        <v/>
      </c>
    </row>
    <row r="370" spans="1:20" ht="30">
      <c r="A370" s="43" t="s">
        <v>850</v>
      </c>
      <c r="B370" s="43" t="s">
        <v>81</v>
      </c>
      <c r="C370" s="43" t="s">
        <v>466</v>
      </c>
      <c r="D370" s="43" t="s">
        <v>2488</v>
      </c>
      <c r="E370" s="43" t="str">
        <f>VLOOKUP(D370,tblInstance!X:Z,3,FALSE)</f>
        <v>EMX_SMFL</v>
      </c>
      <c r="F370" s="43" t="str">
        <f>VLOOKUP(D370,tblInstance!X:Y,2,FALSE)</f>
        <v>EMX6</v>
      </c>
      <c r="G370" s="315" t="s">
        <v>2396</v>
      </c>
      <c r="H370" s="43" t="str">
        <f t="shared" si="20"/>
        <v>SY_FILL_EXn015</v>
      </c>
      <c r="M370" s="120" t="str">
        <f t="shared" si="22"/>
        <v>L "dbCONST".BLK.EMX6.CMD.STOP;
    T #EMX_SMFL_CMD;</v>
      </c>
      <c r="N370" s="43" t="s">
        <v>2428</v>
      </c>
      <c r="Q370" s="43" t="str">
        <f>VLOOKUP(B370&amp;"_"&amp;C370,tblClass_State!J:J,1,FALSE)</f>
        <v>SY_FILL</v>
      </c>
      <c r="R370" s="43" t="str">
        <f>VLOOKUP(B370&amp;"_"&amp;D370,tblClass_Child!K:K,1,FALSE)</f>
        <v>SY_EXn015</v>
      </c>
      <c r="S370" s="43" t="str">
        <f t="shared" si="21"/>
        <v>SY_FILL_EXn015</v>
      </c>
      <c r="T370" s="43" t="str">
        <f>IF(ISERROR(VLOOKUP(S370,qryClassChildStatesCheck!A:A,1,FALSE)),"##ERR##","")</f>
        <v/>
      </c>
    </row>
    <row r="371" spans="1:20" ht="30">
      <c r="A371" s="43" t="s">
        <v>850</v>
      </c>
      <c r="B371" s="43" t="s">
        <v>81</v>
      </c>
      <c r="C371" s="43" t="s">
        <v>466</v>
      </c>
      <c r="D371" s="43" t="s">
        <v>1729</v>
      </c>
      <c r="E371" s="43" t="str">
        <f>VLOOKUP(D371,tblInstance!X:Z,3,FALSE)</f>
        <v>EMX_FILL</v>
      </c>
      <c r="F371" s="43" t="str">
        <f>VLOOKUP(D371,tblInstance!X:Y,2,FALSE)</f>
        <v>EMX5</v>
      </c>
      <c r="G371" s="315" t="s">
        <v>2397</v>
      </c>
      <c r="H371" s="43" t="str">
        <f t="shared" si="20"/>
        <v>SY_FILL_EXn402</v>
      </c>
      <c r="M371" s="120" t="str">
        <f t="shared" si="22"/>
        <v>L "dbCONST".BLK.EMX5.CMD.STOP;
    T #EMX_FILL_CMD;</v>
      </c>
      <c r="N371" s="43" t="s">
        <v>2428</v>
      </c>
      <c r="Q371" s="43" t="str">
        <f>VLOOKUP(B371&amp;"_"&amp;C371,tblClass_State!J:J,1,FALSE)</f>
        <v>SY_FILL</v>
      </c>
      <c r="R371" s="43" t="str">
        <f>VLOOKUP(B371&amp;"_"&amp;D371,tblClass_Child!K:K,1,FALSE)</f>
        <v>SY_EXn402</v>
      </c>
      <c r="S371" s="43" t="str">
        <f t="shared" si="21"/>
        <v>SY_FILL_EXn402</v>
      </c>
      <c r="T371" s="43" t="str">
        <f>IF(ISERROR(VLOOKUP(S371,qryClassChildStatesCheck!A:A,1,FALSE)),"##ERR##","")</f>
        <v/>
      </c>
    </row>
    <row r="372" spans="1:20" ht="30">
      <c r="A372" s="43" t="s">
        <v>850</v>
      </c>
      <c r="B372" s="43" t="s">
        <v>81</v>
      </c>
      <c r="C372" s="43" t="s">
        <v>465</v>
      </c>
      <c r="D372" s="43" t="s">
        <v>1127</v>
      </c>
      <c r="E372" s="43" t="str">
        <f>VLOOKUP(D372,tblInstance!X:Z,3,FALSE)</f>
        <v>EMC_GAS</v>
      </c>
      <c r="F372" s="43" t="str">
        <f>VLOOKUP(D372,tblInstance!X:Y,2,FALSE)</f>
        <v>EMC1</v>
      </c>
      <c r="G372" s="315" t="s">
        <v>2397</v>
      </c>
      <c r="H372" s="43" t="str">
        <f t="shared" si="20"/>
        <v>SY_FILTER_ECn001</v>
      </c>
      <c r="M372" s="120" t="str">
        <f t="shared" si="22"/>
        <v>L "dbCONST".BLK.EMC1.CMD.STOP;
    T #EMC_GAS_CMD;</v>
      </c>
      <c r="N372" s="43" t="s">
        <v>2428</v>
      </c>
      <c r="Q372" s="43" t="str">
        <f>VLOOKUP(B372&amp;"_"&amp;C372,tblClass_State!J:J,1,FALSE)</f>
        <v>SY_FILTER</v>
      </c>
      <c r="R372" s="43" t="str">
        <f>VLOOKUP(B372&amp;"_"&amp;D372,tblClass_Child!K:K,1,FALSE)</f>
        <v>SY_ECn001</v>
      </c>
      <c r="S372" s="43" t="str">
        <f t="shared" si="21"/>
        <v>SY_FILTER_ECn001</v>
      </c>
      <c r="T372" s="43" t="str">
        <f>IF(ISERROR(VLOOKUP(S372,qryClassChildStatesCheck!A:A,1,FALSE)),"##ERR##","")</f>
        <v/>
      </c>
    </row>
    <row r="373" spans="1:20" ht="30">
      <c r="A373" s="43" t="s">
        <v>850</v>
      </c>
      <c r="B373" s="43" t="s">
        <v>81</v>
      </c>
      <c r="C373" s="43" t="s">
        <v>465</v>
      </c>
      <c r="D373" s="43" t="s">
        <v>1128</v>
      </c>
      <c r="E373" s="43" t="str">
        <f>VLOOKUP(D373,tblInstance!X:Z,3,FALSE)</f>
        <v>EMC_WATER</v>
      </c>
      <c r="F373" s="43" t="str">
        <f>VLOOKUP(D373,tblInstance!X:Y,2,FALSE)</f>
        <v>EMC2</v>
      </c>
      <c r="G373" s="315" t="s">
        <v>2397</v>
      </c>
      <c r="H373" s="43" t="str">
        <f t="shared" si="20"/>
        <v>SY_FILTER_ECn002</v>
      </c>
      <c r="M373" s="120" t="str">
        <f t="shared" si="22"/>
        <v>L "dbCONST".BLK.EMC2.CMD.STOP;
    T #EMC_WATER_CMD;</v>
      </c>
      <c r="N373" s="43" t="s">
        <v>2428</v>
      </c>
      <c r="Q373" s="43" t="str">
        <f>VLOOKUP(B373&amp;"_"&amp;C373,tblClass_State!J:J,1,FALSE)</f>
        <v>SY_FILTER</v>
      </c>
      <c r="R373" s="43" t="str">
        <f>VLOOKUP(B373&amp;"_"&amp;D373,tblClass_Child!K:K,1,FALSE)</f>
        <v>SY_ECn002</v>
      </c>
      <c r="S373" s="43" t="str">
        <f t="shared" si="21"/>
        <v>SY_FILTER_ECn002</v>
      </c>
      <c r="T373" s="43" t="str">
        <f>IF(ISERROR(VLOOKUP(S373,qryClassChildStatesCheck!A:A,1,FALSE)),"##ERR##","")</f>
        <v/>
      </c>
    </row>
    <row r="374" spans="1:20" ht="30">
      <c r="A374" s="43" t="s">
        <v>850</v>
      </c>
      <c r="B374" s="43" t="s">
        <v>81</v>
      </c>
      <c r="C374" s="43" t="s">
        <v>465</v>
      </c>
      <c r="D374" s="43" t="s">
        <v>1129</v>
      </c>
      <c r="E374" s="43" t="str">
        <f>VLOOKUP(D374,tblInstance!X:Z,3,FALSE)</f>
        <v>EMC_VACUUM</v>
      </c>
      <c r="F374" s="43" t="str">
        <f>VLOOKUP(D374,tblInstance!X:Y,2,FALSE)</f>
        <v>EMC5</v>
      </c>
      <c r="G374" s="315" t="s">
        <v>2396</v>
      </c>
      <c r="H374" s="43" t="str">
        <f t="shared" si="20"/>
        <v>SY_FILTER_ECn012</v>
      </c>
      <c r="M374" s="120" t="str">
        <f t="shared" si="22"/>
        <v>L "dbCONST".BLK.EMC5.CMD.STOP;
    T #EMC_VACUUM_CMD;</v>
      </c>
      <c r="N374" s="43" t="s">
        <v>2428</v>
      </c>
      <c r="Q374" s="43" t="str">
        <f>VLOOKUP(B374&amp;"_"&amp;C374,tblClass_State!J:J,1,FALSE)</f>
        <v>SY_FILTER</v>
      </c>
      <c r="R374" s="43" t="str">
        <f>VLOOKUP(B374&amp;"_"&amp;D374,tblClass_Child!K:K,1,FALSE)</f>
        <v>SY_ECn012</v>
      </c>
      <c r="S374" s="43" t="str">
        <f t="shared" si="21"/>
        <v>SY_FILTER_ECn012</v>
      </c>
      <c r="T374" s="43" t="str">
        <f>IF(ISERROR(VLOOKUP(S374,qryClassChildStatesCheck!A:A,1,FALSE)),"##ERR##","")</f>
        <v/>
      </c>
    </row>
    <row r="375" spans="1:20" ht="30">
      <c r="A375" s="43" t="s">
        <v>850</v>
      </c>
      <c r="B375" s="43" t="s">
        <v>81</v>
      </c>
      <c r="C375" s="43" t="s">
        <v>465</v>
      </c>
      <c r="D375" s="43" t="s">
        <v>2613</v>
      </c>
      <c r="E375" s="43" t="str">
        <f>VLOOKUP(D375,tblInstance!X:Z,3,FALSE)</f>
        <v>EMS_ESTOP</v>
      </c>
      <c r="F375" s="43" t="str">
        <f>VLOOKUP(D375,tblInstance!X:Y,2,FALSE)</f>
        <v>EMS1</v>
      </c>
      <c r="G375" s="315" t="s">
        <v>2397</v>
      </c>
      <c r="H375" s="43" t="str">
        <f t="shared" si="20"/>
        <v>SY_FILTER_EEn013</v>
      </c>
      <c r="M375" s="120" t="str">
        <f t="shared" si="22"/>
        <v>L "dbCONST".BLK.EMS1.CMD.STOP;
    T #EMS_ESTOP_CMD;</v>
      </c>
      <c r="N375" s="43" t="s">
        <v>2428</v>
      </c>
      <c r="Q375" s="43" t="str">
        <f>VLOOKUP(B375&amp;"_"&amp;C375,tblClass_State!J:J,1,FALSE)</f>
        <v>SY_FILTER</v>
      </c>
      <c r="R375" s="43" t="str">
        <f>VLOOKUP(B375&amp;"_"&amp;D375,tblClass_Child!K:K,1,FALSE)</f>
        <v>SY_EEn013</v>
      </c>
      <c r="S375" s="43" t="str">
        <f t="shared" si="21"/>
        <v>SY_FILTER_EEn013</v>
      </c>
      <c r="T375" s="43" t="str">
        <f>IF(ISERROR(VLOOKUP(S375,qryClassChildStatesCheck!A:A,1,FALSE)),"##ERR##","")</f>
        <v/>
      </c>
    </row>
    <row r="376" spans="1:20" ht="30">
      <c r="A376" s="43" t="s">
        <v>850</v>
      </c>
      <c r="B376" s="43" t="s">
        <v>81</v>
      </c>
      <c r="C376" s="43" t="s">
        <v>465</v>
      </c>
      <c r="D376" s="43" t="s">
        <v>2611</v>
      </c>
      <c r="E376" s="43" t="str">
        <f>VLOOKUP(D376,tblInstance!X:Z,3,FALSE)</f>
        <v>EMS_ESTOP_AUX</v>
      </c>
      <c r="F376" s="43" t="str">
        <f>VLOOKUP(D376,tblInstance!X:Y,2,FALSE)</f>
        <v>EMS2</v>
      </c>
      <c r="G376" s="315" t="s">
        <v>2397</v>
      </c>
      <c r="H376" s="43" t="str">
        <f t="shared" si="20"/>
        <v>SY_FILTER_EEnnnn</v>
      </c>
      <c r="M376" s="120" t="str">
        <f t="shared" si="22"/>
        <v>L "dbCONST".BLK.EMS2.CMD.STOP;
    T #EMS_ESTOP_AUX_CMD;</v>
      </c>
      <c r="N376" s="43" t="s">
        <v>2428</v>
      </c>
      <c r="Q376" s="43" t="str">
        <f>VLOOKUP(B376&amp;"_"&amp;C376,tblClass_State!J:J,1,FALSE)</f>
        <v>SY_FILTER</v>
      </c>
      <c r="R376" s="43" t="str">
        <f>VLOOKUP(B376&amp;"_"&amp;D376,tblClass_Child!K:K,1,FALSE)</f>
        <v>SY_EEnnnn</v>
      </c>
      <c r="S376" s="43" t="str">
        <f t="shared" si="21"/>
        <v>SY_FILTER_EEnnnn</v>
      </c>
      <c r="T376" s="43" t="str">
        <f>IF(ISERROR(VLOOKUP(S376,qryClassChildStatesCheck!A:A,1,FALSE)),"##ERR##","")</f>
        <v/>
      </c>
    </row>
    <row r="377" spans="1:20" ht="30">
      <c r="A377" s="43" t="s">
        <v>850</v>
      </c>
      <c r="B377" s="43" t="s">
        <v>81</v>
      </c>
      <c r="C377" s="43" t="s">
        <v>465</v>
      </c>
      <c r="D377" s="43" t="s">
        <v>1597</v>
      </c>
      <c r="E377" s="43" t="str">
        <f>VLOOKUP(D377,tblInstance!X:Z,3,FALSE)</f>
        <v>EMG_FILTER</v>
      </c>
      <c r="F377" s="43" t="str">
        <f>VLOOKUP(D377,tblInstance!X:Y,2,FALSE)</f>
        <v>EMG1</v>
      </c>
      <c r="G377" s="315" t="s">
        <v>2397</v>
      </c>
      <c r="H377" s="43" t="str">
        <f t="shared" si="20"/>
        <v>SY_FILTER_EGn005</v>
      </c>
      <c r="M377" s="120" t="str">
        <f t="shared" si="22"/>
        <v>L "dbCONST".BLK.EMG1.CMD.STOP;
    T #EMG_FILTER_CMD;</v>
      </c>
      <c r="N377" s="43" t="s">
        <v>2428</v>
      </c>
      <c r="Q377" s="43" t="str">
        <f>VLOOKUP(B377&amp;"_"&amp;C377,tblClass_State!J:J,1,FALSE)</f>
        <v>SY_FILTER</v>
      </c>
      <c r="R377" s="43" t="str">
        <f>VLOOKUP(B377&amp;"_"&amp;D377,tblClass_Child!K:K,1,FALSE)</f>
        <v>SY_EGn005</v>
      </c>
      <c r="S377" s="43" t="str">
        <f t="shared" si="21"/>
        <v>SY_FILTER_EGn005</v>
      </c>
      <c r="T377" s="43" t="str">
        <f>IF(ISERROR(VLOOKUP(S377,qryClassChildStatesCheck!A:A,1,FALSE)),"##ERR##","")</f>
        <v/>
      </c>
    </row>
    <row r="378" spans="1:20" ht="30">
      <c r="A378" s="43" t="s">
        <v>850</v>
      </c>
      <c r="B378" s="43" t="s">
        <v>81</v>
      </c>
      <c r="C378" s="43" t="s">
        <v>465</v>
      </c>
      <c r="D378" s="43" t="s">
        <v>1594</v>
      </c>
      <c r="E378" s="43" t="str">
        <f>VLOOKUP(D378,tblInstance!X:Z,3,FALSE)</f>
        <v>EMV_VESSEL</v>
      </c>
      <c r="F378" s="43" t="str">
        <f>VLOOKUP(D378,tblInstance!X:Y,2,FALSE)</f>
        <v>EMV1</v>
      </c>
      <c r="G378" s="315" t="s">
        <v>2397</v>
      </c>
      <c r="H378" s="43" t="str">
        <f t="shared" si="20"/>
        <v>SY_FILTER_EVn004</v>
      </c>
      <c r="M378" s="120" t="str">
        <f t="shared" si="22"/>
        <v>L "dbCONST".BLK.EMV1.CMD.STOP;
    T #EMV_VESSEL_CMD;</v>
      </c>
      <c r="N378" s="43" t="s">
        <v>2428</v>
      </c>
      <c r="Q378" s="43" t="str">
        <f>VLOOKUP(B378&amp;"_"&amp;C378,tblClass_State!J:J,1,FALSE)</f>
        <v>SY_FILTER</v>
      </c>
      <c r="R378" s="43" t="str">
        <f>VLOOKUP(B378&amp;"_"&amp;D378,tblClass_Child!K:K,1,FALSE)</f>
        <v>SY_EVn004</v>
      </c>
      <c r="S378" s="43" t="str">
        <f t="shared" si="21"/>
        <v>SY_FILTER_EVn004</v>
      </c>
      <c r="T378" s="43" t="str">
        <f>IF(ISERROR(VLOOKUP(S378,qryClassChildStatesCheck!A:A,1,FALSE)),"##ERR##","")</f>
        <v/>
      </c>
    </row>
    <row r="379" spans="1:20" ht="30">
      <c r="A379" s="43" t="s">
        <v>850</v>
      </c>
      <c r="B379" s="43" t="s">
        <v>81</v>
      </c>
      <c r="C379" s="43" t="s">
        <v>465</v>
      </c>
      <c r="D379" s="43" t="s">
        <v>1595</v>
      </c>
      <c r="E379" s="43" t="str">
        <f>VLOOKUP(D379,tblInstance!X:Z,3,FALSE)</f>
        <v>EMV_INLET</v>
      </c>
      <c r="F379" s="43" t="str">
        <f>VLOOKUP(D379,tblInstance!X:Y,2,FALSE)</f>
        <v>EMV2</v>
      </c>
      <c r="G379" s="315" t="s">
        <v>2397</v>
      </c>
      <c r="H379" s="43" t="str">
        <f t="shared" si="20"/>
        <v>SY_FILTER_EVn008</v>
      </c>
      <c r="M379" s="120" t="str">
        <f t="shared" si="22"/>
        <v>L "dbCONST".BLK.EMV2.CMD.STOP;
    T #EMV_INLET_CMD;</v>
      </c>
      <c r="N379" s="43" t="s">
        <v>2428</v>
      </c>
      <c r="Q379" s="43" t="str">
        <f>VLOOKUP(B379&amp;"_"&amp;C379,tblClass_State!J:J,1,FALSE)</f>
        <v>SY_FILTER</v>
      </c>
      <c r="R379" s="43" t="str">
        <f>VLOOKUP(B379&amp;"_"&amp;D379,tblClass_Child!K:K,1,FALSE)</f>
        <v>SY_EVn008</v>
      </c>
      <c r="S379" s="43" t="str">
        <f t="shared" si="21"/>
        <v>SY_FILTER_EVn008</v>
      </c>
      <c r="T379" s="43" t="str">
        <f>IF(ISERROR(VLOOKUP(S379,qryClassChildStatesCheck!A:A,1,FALSE)),"##ERR##","")</f>
        <v/>
      </c>
    </row>
    <row r="380" spans="1:20" ht="30">
      <c r="A380" s="43" t="s">
        <v>850</v>
      </c>
      <c r="B380" s="43" t="s">
        <v>81</v>
      </c>
      <c r="C380" s="43" t="s">
        <v>465</v>
      </c>
      <c r="D380" s="43" t="s">
        <v>1596</v>
      </c>
      <c r="E380" s="43" t="str">
        <f>VLOOKUP(D380,tblInstance!X:Z,3,FALSE)</f>
        <v>EMX_DRAIN</v>
      </c>
      <c r="F380" s="43" t="str">
        <f>VLOOKUP(D380,tblInstance!X:Y,2,FALSE)</f>
        <v>EMX4</v>
      </c>
      <c r="G380" s="315" t="s">
        <v>2397</v>
      </c>
      <c r="H380" s="43" t="str">
        <f t="shared" si="20"/>
        <v>SY_FILTER_EXn006</v>
      </c>
      <c r="M380" s="120" t="str">
        <f t="shared" si="22"/>
        <v>L "dbCONST".BLK.EMX4.CMD.STOP;
    T #EMX_DRAIN_CMD;</v>
      </c>
      <c r="N380" s="43" t="s">
        <v>2428</v>
      </c>
      <c r="Q380" s="43" t="str">
        <f>VLOOKUP(B380&amp;"_"&amp;C380,tblClass_State!J:J,1,FALSE)</f>
        <v>SY_FILTER</v>
      </c>
      <c r="R380" s="43" t="str">
        <f>VLOOKUP(B380&amp;"_"&amp;D380,tblClass_Child!K:K,1,FALSE)</f>
        <v>SY_EXn006</v>
      </c>
      <c r="S380" s="43" t="str">
        <f t="shared" si="21"/>
        <v>SY_FILTER_EXn006</v>
      </c>
      <c r="T380" s="43" t="str">
        <f>IF(ISERROR(VLOOKUP(S380,qryClassChildStatesCheck!A:A,1,FALSE)),"##ERR##","")</f>
        <v/>
      </c>
    </row>
    <row r="381" spans="1:20" ht="30">
      <c r="A381" s="43" t="s">
        <v>850</v>
      </c>
      <c r="B381" s="43" t="s">
        <v>81</v>
      </c>
      <c r="C381" s="43" t="s">
        <v>465</v>
      </c>
      <c r="D381" s="43" t="s">
        <v>479</v>
      </c>
      <c r="E381" s="43" t="str">
        <f>VLOOKUP(D381,tblInstance!X:Z,3,FALSE)</f>
        <v>EMX_TRANSFER</v>
      </c>
      <c r="F381" s="43" t="str">
        <f>VLOOKUP(D381,tblInstance!X:Y,2,FALSE)</f>
        <v>EMX2</v>
      </c>
      <c r="G381" s="315" t="s">
        <v>2397</v>
      </c>
      <c r="H381" s="43" t="str">
        <f t="shared" si="20"/>
        <v>SY_FILTER_EXn007</v>
      </c>
      <c r="M381" s="120" t="str">
        <f t="shared" si="22"/>
        <v>L "dbCONST".BLK.EMX2.CMD.STOP;
    T #EMX_TRANSFER_CMD;</v>
      </c>
      <c r="N381" s="43" t="s">
        <v>2428</v>
      </c>
      <c r="Q381" s="43" t="str">
        <f>VLOOKUP(B381&amp;"_"&amp;C381,tblClass_State!J:J,1,FALSE)</f>
        <v>SY_FILTER</v>
      </c>
      <c r="R381" s="43" t="str">
        <f>VLOOKUP(B381&amp;"_"&amp;D381,tblClass_Child!K:K,1,FALSE)</f>
        <v>SY_EXn007</v>
      </c>
      <c r="S381" s="43" t="str">
        <f t="shared" si="21"/>
        <v>SY_FILTER_EXn007</v>
      </c>
      <c r="T381" s="43" t="str">
        <f>IF(ISERROR(VLOOKUP(S381,qryClassChildStatesCheck!A:A,1,FALSE)),"##ERR##","")</f>
        <v/>
      </c>
    </row>
    <row r="382" spans="1:20" ht="30">
      <c r="A382" s="43" t="s">
        <v>850</v>
      </c>
      <c r="B382" s="43" t="s">
        <v>81</v>
      </c>
      <c r="C382" s="43" t="s">
        <v>465</v>
      </c>
      <c r="D382" s="43" t="s">
        <v>1126</v>
      </c>
      <c r="E382" s="43" t="str">
        <f>VLOOKUP(D382,tblInstance!X:Z,3,FALSE)</f>
        <v>EMX_SMFL_DRN</v>
      </c>
      <c r="F382" s="43" t="str">
        <f>VLOOKUP(D382,tblInstance!X:Y,2,FALSE)</f>
        <v>EMX4</v>
      </c>
      <c r="G382" s="315" t="s">
        <v>2397</v>
      </c>
      <c r="H382" s="43" t="str">
        <f t="shared" si="20"/>
        <v>SY_FILTER_EXn011</v>
      </c>
      <c r="M382" s="120" t="str">
        <f t="shared" si="22"/>
        <v>L "dbCONST".BLK.EMX4.CMD.STOP;
    T #EMX_SMFL_DRN_CMD;</v>
      </c>
      <c r="N382" s="43" t="s">
        <v>2428</v>
      </c>
      <c r="Q382" s="43" t="str">
        <f>VLOOKUP(B382&amp;"_"&amp;C382,tblClass_State!J:J,1,FALSE)</f>
        <v>SY_FILTER</v>
      </c>
      <c r="R382" s="43" t="str">
        <f>VLOOKUP(B382&amp;"_"&amp;D382,tblClass_Child!K:K,1,FALSE)</f>
        <v>SY_EXn011</v>
      </c>
      <c r="S382" s="43" t="str">
        <f t="shared" si="21"/>
        <v>SY_FILTER_EXn011</v>
      </c>
      <c r="T382" s="43" t="str">
        <f>IF(ISERROR(VLOOKUP(S382,qryClassChildStatesCheck!A:A,1,FALSE)),"##ERR##","")</f>
        <v/>
      </c>
    </row>
    <row r="383" spans="1:20" ht="30">
      <c r="A383" s="43" t="s">
        <v>850</v>
      </c>
      <c r="B383" s="43" t="s">
        <v>81</v>
      </c>
      <c r="C383" s="43" t="s">
        <v>465</v>
      </c>
      <c r="D383" s="43" t="s">
        <v>2488</v>
      </c>
      <c r="E383" s="43" t="str">
        <f>VLOOKUP(D383,tblInstance!X:Z,3,FALSE)</f>
        <v>EMX_SMFL</v>
      </c>
      <c r="F383" s="43" t="str">
        <f>VLOOKUP(D383,tblInstance!X:Y,2,FALSE)</f>
        <v>EMX6</v>
      </c>
      <c r="G383" s="315" t="s">
        <v>2396</v>
      </c>
      <c r="H383" s="43" t="str">
        <f t="shared" si="20"/>
        <v>SY_FILTER_EXn015</v>
      </c>
      <c r="M383" s="120" t="str">
        <f t="shared" si="22"/>
        <v>L "dbCONST".BLK.EMX6.CMD.STOP;
    T #EMX_SMFL_CMD;</v>
      </c>
      <c r="N383" s="43" t="s">
        <v>2428</v>
      </c>
      <c r="Q383" s="43" t="str">
        <f>VLOOKUP(B383&amp;"_"&amp;C383,tblClass_State!J:J,1,FALSE)</f>
        <v>SY_FILTER</v>
      </c>
      <c r="R383" s="43" t="str">
        <f>VLOOKUP(B383&amp;"_"&amp;D383,tblClass_Child!K:K,1,FALSE)</f>
        <v>SY_EXn015</v>
      </c>
      <c r="S383" s="43" t="str">
        <f t="shared" si="21"/>
        <v>SY_FILTER_EXn015</v>
      </c>
      <c r="T383" s="43" t="str">
        <f>IF(ISERROR(VLOOKUP(S383,qryClassChildStatesCheck!A:A,1,FALSE)),"##ERR##","")</f>
        <v/>
      </c>
    </row>
    <row r="384" spans="1:20" ht="30">
      <c r="A384" s="43" t="s">
        <v>850</v>
      </c>
      <c r="B384" s="43" t="s">
        <v>81</v>
      </c>
      <c r="C384" s="43" t="s">
        <v>465</v>
      </c>
      <c r="D384" s="43" t="s">
        <v>1729</v>
      </c>
      <c r="E384" s="43" t="str">
        <f>VLOOKUP(D384,tblInstance!X:Z,3,FALSE)</f>
        <v>EMX_FILL</v>
      </c>
      <c r="F384" s="43" t="str">
        <f>VLOOKUP(D384,tblInstance!X:Y,2,FALSE)</f>
        <v>EMX5</v>
      </c>
      <c r="G384" s="315" t="s">
        <v>2396</v>
      </c>
      <c r="H384" s="43" t="str">
        <f t="shared" si="20"/>
        <v>SY_FILTER_EXn402</v>
      </c>
      <c r="M384" s="120" t="str">
        <f t="shared" si="22"/>
        <v>L "dbCONST".BLK.EMX5.CMD.STOP;
    T #EMX_FILL_CMD;</v>
      </c>
      <c r="N384" s="43" t="s">
        <v>2428</v>
      </c>
      <c r="Q384" s="43" t="str">
        <f>VLOOKUP(B384&amp;"_"&amp;C384,tblClass_State!J:J,1,FALSE)</f>
        <v>SY_FILTER</v>
      </c>
      <c r="R384" s="43" t="str">
        <f>VLOOKUP(B384&amp;"_"&amp;D384,tblClass_Child!K:K,1,FALSE)</f>
        <v>SY_EXn402</v>
      </c>
      <c r="S384" s="43" t="str">
        <f t="shared" si="21"/>
        <v>SY_FILTER_EXn402</v>
      </c>
      <c r="T384" s="43" t="str">
        <f>IF(ISERROR(VLOOKUP(S384,qryClassChildStatesCheck!A:A,1,FALSE)),"##ERR##","")</f>
        <v/>
      </c>
    </row>
    <row r="385" spans="1:20" ht="30">
      <c r="A385" s="43" t="s">
        <v>850</v>
      </c>
      <c r="B385" s="43" t="s">
        <v>81</v>
      </c>
      <c r="C385" s="43" t="s">
        <v>452</v>
      </c>
      <c r="D385" s="43" t="s">
        <v>1127</v>
      </c>
      <c r="E385" s="43" t="str">
        <f>VLOOKUP(D385,tblInstance!X:Z,3,FALSE)</f>
        <v>EMC_GAS</v>
      </c>
      <c r="F385" s="43" t="str">
        <f>VLOOKUP(D385,tblInstance!X:Y,2,FALSE)</f>
        <v>EMC1</v>
      </c>
      <c r="G385" s="315" t="s">
        <v>2397</v>
      </c>
      <c r="H385" s="43" t="str">
        <f t="shared" si="20"/>
        <v>SY_SETUP_ECn001</v>
      </c>
      <c r="M385" s="120" t="str">
        <f t="shared" si="22"/>
        <v>L "dbCONST".BLK.EMC1.CMD.STOP;
    T #EMC_GAS_CMD;</v>
      </c>
      <c r="N385" s="43" t="s">
        <v>2428</v>
      </c>
      <c r="Q385" s="43" t="str">
        <f>VLOOKUP(B385&amp;"_"&amp;C385,tblClass_State!J:J,1,FALSE)</f>
        <v>SY_SETUP</v>
      </c>
      <c r="R385" s="43" t="str">
        <f>VLOOKUP(B385&amp;"_"&amp;D385,tblClass_Child!K:K,1,FALSE)</f>
        <v>SY_ECn001</v>
      </c>
      <c r="S385" s="43" t="str">
        <f t="shared" si="21"/>
        <v>SY_SETUP_ECn001</v>
      </c>
      <c r="T385" s="43" t="str">
        <f>IF(ISERROR(VLOOKUP(S385,qryClassChildStatesCheck!A:A,1,FALSE)),"##ERR##","")</f>
        <v/>
      </c>
    </row>
    <row r="386" spans="1:20" ht="30">
      <c r="A386" s="43" t="s">
        <v>850</v>
      </c>
      <c r="B386" s="43" t="s">
        <v>81</v>
      </c>
      <c r="C386" s="43" t="s">
        <v>452</v>
      </c>
      <c r="D386" s="43" t="s">
        <v>1128</v>
      </c>
      <c r="E386" s="43" t="str">
        <f>VLOOKUP(D386,tblInstance!X:Z,3,FALSE)</f>
        <v>EMC_WATER</v>
      </c>
      <c r="F386" s="43" t="str">
        <f>VLOOKUP(D386,tblInstance!X:Y,2,FALSE)</f>
        <v>EMC2</v>
      </c>
      <c r="G386" s="315" t="s">
        <v>2397</v>
      </c>
      <c r="H386" s="43" t="str">
        <f t="shared" ref="H386:H410" si="23">B386&amp;"_"&amp;C386&amp;"_"&amp;D386</f>
        <v>SY_SETUP_ECn002</v>
      </c>
      <c r="M386" s="120" t="str">
        <f t="shared" si="22"/>
        <v>L "dbCONST".BLK.EMC2.CMD.STOP;
    T #EMC_WATER_CMD;</v>
      </c>
      <c r="N386" s="43" t="s">
        <v>2428</v>
      </c>
      <c r="Q386" s="43" t="str">
        <f>VLOOKUP(B386&amp;"_"&amp;C386,tblClass_State!J:J,1,FALSE)</f>
        <v>SY_SETUP</v>
      </c>
      <c r="R386" s="43" t="str">
        <f>VLOOKUP(B386&amp;"_"&amp;D386,tblClass_Child!K:K,1,FALSE)</f>
        <v>SY_ECn002</v>
      </c>
      <c r="S386" s="43" t="str">
        <f t="shared" ref="S386:S410" si="24">B386&amp;"_"&amp;C386&amp;"_"&amp;D386</f>
        <v>SY_SETUP_ECn002</v>
      </c>
      <c r="T386" s="43" t="str">
        <f>IF(ISERROR(VLOOKUP(S386,qryClassChildStatesCheck!A:A,1,FALSE)),"##ERR##","")</f>
        <v/>
      </c>
    </row>
    <row r="387" spans="1:20" ht="30">
      <c r="A387" s="43" t="s">
        <v>850</v>
      </c>
      <c r="B387" s="43" t="s">
        <v>81</v>
      </c>
      <c r="C387" s="43" t="s">
        <v>452</v>
      </c>
      <c r="D387" s="43" t="s">
        <v>1129</v>
      </c>
      <c r="E387" s="43" t="str">
        <f>VLOOKUP(D387,tblInstance!X:Z,3,FALSE)</f>
        <v>EMC_VACUUM</v>
      </c>
      <c r="F387" s="43" t="str">
        <f>VLOOKUP(D387,tblInstance!X:Y,2,FALSE)</f>
        <v>EMC5</v>
      </c>
      <c r="G387" s="315" t="s">
        <v>2397</v>
      </c>
      <c r="H387" s="43" t="str">
        <f t="shared" si="23"/>
        <v>SY_SETUP_ECn012</v>
      </c>
      <c r="M387" s="120" t="str">
        <f t="shared" si="22"/>
        <v>L "dbCONST".BLK.EMC5.CMD.STOP;
    T #EMC_VACUUM_CMD;</v>
      </c>
      <c r="N387" s="43" t="s">
        <v>2428</v>
      </c>
      <c r="Q387" s="43" t="str">
        <f>VLOOKUP(B387&amp;"_"&amp;C387,tblClass_State!J:J,1,FALSE)</f>
        <v>SY_SETUP</v>
      </c>
      <c r="R387" s="43" t="str">
        <f>VLOOKUP(B387&amp;"_"&amp;D387,tblClass_Child!K:K,1,FALSE)</f>
        <v>SY_ECn012</v>
      </c>
      <c r="S387" s="43" t="str">
        <f t="shared" si="24"/>
        <v>SY_SETUP_ECn012</v>
      </c>
      <c r="T387" s="43" t="str">
        <f>IF(ISERROR(VLOOKUP(S387,qryClassChildStatesCheck!A:A,1,FALSE)),"##ERR##","")</f>
        <v/>
      </c>
    </row>
    <row r="388" spans="1:20" ht="30">
      <c r="A388" s="43" t="s">
        <v>850</v>
      </c>
      <c r="B388" s="43" t="s">
        <v>81</v>
      </c>
      <c r="C388" s="43" t="s">
        <v>452</v>
      </c>
      <c r="D388" s="43" t="s">
        <v>2613</v>
      </c>
      <c r="E388" s="43" t="str">
        <f>VLOOKUP(D388,tblInstance!X:Z,3,FALSE)</f>
        <v>EMS_ESTOP</v>
      </c>
      <c r="F388" s="43" t="str">
        <f>VLOOKUP(D388,tblInstance!X:Y,2,FALSE)</f>
        <v>EMS1</v>
      </c>
      <c r="G388" s="315" t="s">
        <v>2397</v>
      </c>
      <c r="H388" s="43" t="str">
        <f t="shared" si="23"/>
        <v>SY_SETUP_EEn013</v>
      </c>
      <c r="M388" s="120" t="str">
        <f t="shared" si="22"/>
        <v>L "dbCONST".BLK.EMS1.CMD.STOP;
    T #EMS_ESTOP_CMD;</v>
      </c>
      <c r="N388" s="43" t="s">
        <v>2428</v>
      </c>
      <c r="Q388" s="43" t="str">
        <f>VLOOKUP(B388&amp;"_"&amp;C388,tblClass_State!J:J,1,FALSE)</f>
        <v>SY_SETUP</v>
      </c>
      <c r="R388" s="43" t="str">
        <f>VLOOKUP(B388&amp;"_"&amp;D388,tblClass_Child!K:K,1,FALSE)</f>
        <v>SY_EEn013</v>
      </c>
      <c r="S388" s="43" t="str">
        <f t="shared" si="24"/>
        <v>SY_SETUP_EEn013</v>
      </c>
      <c r="T388" s="43" t="str">
        <f>IF(ISERROR(VLOOKUP(S388,qryClassChildStatesCheck!A:A,1,FALSE)),"##ERR##","")</f>
        <v/>
      </c>
    </row>
    <row r="389" spans="1:20" ht="30">
      <c r="A389" s="43" t="s">
        <v>850</v>
      </c>
      <c r="B389" s="43" t="s">
        <v>81</v>
      </c>
      <c r="C389" s="43" t="s">
        <v>452</v>
      </c>
      <c r="D389" s="43" t="s">
        <v>2611</v>
      </c>
      <c r="E389" s="43" t="str">
        <f>VLOOKUP(D389,tblInstance!X:Z,3,FALSE)</f>
        <v>EMS_ESTOP_AUX</v>
      </c>
      <c r="F389" s="43" t="str">
        <f>VLOOKUP(D389,tblInstance!X:Y,2,FALSE)</f>
        <v>EMS2</v>
      </c>
      <c r="G389" s="315" t="s">
        <v>2397</v>
      </c>
      <c r="H389" s="43" t="str">
        <f t="shared" si="23"/>
        <v>SY_SETUP_EEnnnn</v>
      </c>
      <c r="M389" s="120" t="str">
        <f t="shared" si="22"/>
        <v>L "dbCONST".BLK.EMS2.CMD.STOP;
    T #EMS_ESTOP_AUX_CMD;</v>
      </c>
      <c r="N389" s="43" t="s">
        <v>2428</v>
      </c>
      <c r="Q389" s="43" t="str">
        <f>VLOOKUP(B389&amp;"_"&amp;C389,tblClass_State!J:J,1,FALSE)</f>
        <v>SY_SETUP</v>
      </c>
      <c r="R389" s="43" t="str">
        <f>VLOOKUP(B389&amp;"_"&amp;D389,tblClass_Child!K:K,1,FALSE)</f>
        <v>SY_EEnnnn</v>
      </c>
      <c r="S389" s="43" t="str">
        <f t="shared" si="24"/>
        <v>SY_SETUP_EEnnnn</v>
      </c>
      <c r="T389" s="43" t="str">
        <f>IF(ISERROR(VLOOKUP(S389,qryClassChildStatesCheck!A:A,1,FALSE)),"##ERR##","")</f>
        <v/>
      </c>
    </row>
    <row r="390" spans="1:20" ht="30">
      <c r="A390" s="43" t="s">
        <v>850</v>
      </c>
      <c r="B390" s="43" t="s">
        <v>81</v>
      </c>
      <c r="C390" s="43" t="s">
        <v>452</v>
      </c>
      <c r="D390" s="43" t="s">
        <v>1597</v>
      </c>
      <c r="E390" s="43" t="str">
        <f>VLOOKUP(D390,tblInstance!X:Z,3,FALSE)</f>
        <v>EMG_FILTER</v>
      </c>
      <c r="F390" s="43" t="str">
        <f>VLOOKUP(D390,tblInstance!X:Y,2,FALSE)</f>
        <v>EMG1</v>
      </c>
      <c r="G390" s="315" t="s">
        <v>2397</v>
      </c>
      <c r="H390" s="43" t="str">
        <f t="shared" si="23"/>
        <v>SY_SETUP_EGn005</v>
      </c>
      <c r="M390" s="120" t="str">
        <f t="shared" ref="M390:M410" si="25">"L "&amp;""""&amp;"dbCONST"&amp;""""&amp;".BLK."&amp;$F390&amp;".CMD."&amp;N390&amp;";
    T #"&amp;$E390&amp;"_CMD;"</f>
        <v>L "dbCONST".BLK.EMG1.CMD.STOP;
    T #EMG_FILTER_CMD;</v>
      </c>
      <c r="N390" s="43" t="s">
        <v>2428</v>
      </c>
      <c r="Q390" s="43" t="str">
        <f>VLOOKUP(B390&amp;"_"&amp;C390,tblClass_State!J:J,1,FALSE)</f>
        <v>SY_SETUP</v>
      </c>
      <c r="R390" s="43" t="str">
        <f>VLOOKUP(B390&amp;"_"&amp;D390,tblClass_Child!K:K,1,FALSE)</f>
        <v>SY_EGn005</v>
      </c>
      <c r="S390" s="43" t="str">
        <f t="shared" si="24"/>
        <v>SY_SETUP_EGn005</v>
      </c>
      <c r="T390" s="43" t="str">
        <f>IF(ISERROR(VLOOKUP(S390,qryClassChildStatesCheck!A:A,1,FALSE)),"##ERR##","")</f>
        <v/>
      </c>
    </row>
    <row r="391" spans="1:20" ht="30">
      <c r="A391" s="43" t="s">
        <v>850</v>
      </c>
      <c r="B391" s="43" t="s">
        <v>81</v>
      </c>
      <c r="C391" s="43" t="s">
        <v>452</v>
      </c>
      <c r="D391" s="43" t="s">
        <v>1594</v>
      </c>
      <c r="E391" s="43" t="str">
        <f>VLOOKUP(D391,tblInstance!X:Z,3,FALSE)</f>
        <v>EMV_VESSEL</v>
      </c>
      <c r="F391" s="43" t="str">
        <f>VLOOKUP(D391,tblInstance!X:Y,2,FALSE)</f>
        <v>EMV1</v>
      </c>
      <c r="G391" s="315" t="s">
        <v>2397</v>
      </c>
      <c r="H391" s="43" t="str">
        <f t="shared" si="23"/>
        <v>SY_SETUP_EVn004</v>
      </c>
      <c r="M391" s="120" t="str">
        <f t="shared" si="25"/>
        <v>L "dbCONST".BLK.EMV1.CMD.STOP;
    T #EMV_VESSEL_CMD;</v>
      </c>
      <c r="N391" s="43" t="s">
        <v>2428</v>
      </c>
      <c r="Q391" s="43" t="str">
        <f>VLOOKUP(B391&amp;"_"&amp;C391,tblClass_State!J:J,1,FALSE)</f>
        <v>SY_SETUP</v>
      </c>
      <c r="R391" s="43" t="str">
        <f>VLOOKUP(B391&amp;"_"&amp;D391,tblClass_Child!K:K,1,FALSE)</f>
        <v>SY_EVn004</v>
      </c>
      <c r="S391" s="43" t="str">
        <f t="shared" si="24"/>
        <v>SY_SETUP_EVn004</v>
      </c>
      <c r="T391" s="43" t="str">
        <f>IF(ISERROR(VLOOKUP(S391,qryClassChildStatesCheck!A:A,1,FALSE)),"##ERR##","")</f>
        <v/>
      </c>
    </row>
    <row r="392" spans="1:20" ht="30">
      <c r="A392" s="43" t="s">
        <v>850</v>
      </c>
      <c r="B392" s="43" t="s">
        <v>81</v>
      </c>
      <c r="C392" s="43" t="s">
        <v>452</v>
      </c>
      <c r="D392" s="43" t="s">
        <v>1595</v>
      </c>
      <c r="E392" s="43" t="str">
        <f>VLOOKUP(D392,tblInstance!X:Z,3,FALSE)</f>
        <v>EMV_INLET</v>
      </c>
      <c r="F392" s="43" t="str">
        <f>VLOOKUP(D392,tblInstance!X:Y,2,FALSE)</f>
        <v>EMV2</v>
      </c>
      <c r="G392" s="315" t="s">
        <v>2397</v>
      </c>
      <c r="H392" s="43" t="str">
        <f t="shared" si="23"/>
        <v>SY_SETUP_EVn008</v>
      </c>
      <c r="M392" s="120" t="str">
        <f t="shared" si="25"/>
        <v>L "dbCONST".BLK.EMV2.CMD.STOP;
    T #EMV_INLET_CMD;</v>
      </c>
      <c r="N392" s="43" t="s">
        <v>2428</v>
      </c>
      <c r="Q392" s="43" t="str">
        <f>VLOOKUP(B392&amp;"_"&amp;C392,tblClass_State!J:J,1,FALSE)</f>
        <v>SY_SETUP</v>
      </c>
      <c r="R392" s="43" t="str">
        <f>VLOOKUP(B392&amp;"_"&amp;D392,tblClass_Child!K:K,1,FALSE)</f>
        <v>SY_EVn008</v>
      </c>
      <c r="S392" s="43" t="str">
        <f t="shared" si="24"/>
        <v>SY_SETUP_EVn008</v>
      </c>
      <c r="T392" s="43" t="str">
        <f>IF(ISERROR(VLOOKUP(S392,qryClassChildStatesCheck!A:A,1,FALSE)),"##ERR##","")</f>
        <v/>
      </c>
    </row>
    <row r="393" spans="1:20" ht="30">
      <c r="A393" s="43" t="s">
        <v>850</v>
      </c>
      <c r="B393" s="43" t="s">
        <v>81</v>
      </c>
      <c r="C393" s="43" t="s">
        <v>452</v>
      </c>
      <c r="D393" s="43" t="s">
        <v>1596</v>
      </c>
      <c r="E393" s="43" t="str">
        <f>VLOOKUP(D393,tblInstance!X:Z,3,FALSE)</f>
        <v>EMX_DRAIN</v>
      </c>
      <c r="F393" s="43" t="str">
        <f>VLOOKUP(D393,tblInstance!X:Y,2,FALSE)</f>
        <v>EMX4</v>
      </c>
      <c r="G393" s="315" t="s">
        <v>2397</v>
      </c>
      <c r="H393" s="43" t="str">
        <f t="shared" si="23"/>
        <v>SY_SETUP_EXn006</v>
      </c>
      <c r="M393" s="120" t="str">
        <f t="shared" si="25"/>
        <v>L "dbCONST".BLK.EMX4.CMD.STOP;
    T #EMX_DRAIN_CMD;</v>
      </c>
      <c r="N393" s="43" t="s">
        <v>2428</v>
      </c>
      <c r="Q393" s="43" t="str">
        <f>VLOOKUP(B393&amp;"_"&amp;C393,tblClass_State!J:J,1,FALSE)</f>
        <v>SY_SETUP</v>
      </c>
      <c r="R393" s="43" t="str">
        <f>VLOOKUP(B393&amp;"_"&amp;D393,tblClass_Child!K:K,1,FALSE)</f>
        <v>SY_EXn006</v>
      </c>
      <c r="S393" s="43" t="str">
        <f t="shared" si="24"/>
        <v>SY_SETUP_EXn006</v>
      </c>
      <c r="T393" s="43" t="str">
        <f>IF(ISERROR(VLOOKUP(S393,qryClassChildStatesCheck!A:A,1,FALSE)),"##ERR##","")</f>
        <v/>
      </c>
    </row>
    <row r="394" spans="1:20" ht="30">
      <c r="A394" s="43" t="s">
        <v>850</v>
      </c>
      <c r="B394" s="43" t="s">
        <v>81</v>
      </c>
      <c r="C394" s="43" t="s">
        <v>452</v>
      </c>
      <c r="D394" s="43" t="s">
        <v>479</v>
      </c>
      <c r="E394" s="43" t="str">
        <f>VLOOKUP(D394,tblInstance!X:Z,3,FALSE)</f>
        <v>EMX_TRANSFER</v>
      </c>
      <c r="F394" s="43" t="str">
        <f>VLOOKUP(D394,tblInstance!X:Y,2,FALSE)</f>
        <v>EMX2</v>
      </c>
      <c r="G394" s="315" t="s">
        <v>2397</v>
      </c>
      <c r="H394" s="43" t="str">
        <f t="shared" si="23"/>
        <v>SY_SETUP_EXn007</v>
      </c>
      <c r="M394" s="120" t="str">
        <f t="shared" si="25"/>
        <v>L "dbCONST".BLK.EMX2.CMD.STOP;
    T #EMX_TRANSFER_CMD;</v>
      </c>
      <c r="N394" s="43" t="s">
        <v>2428</v>
      </c>
      <c r="Q394" s="43" t="str">
        <f>VLOOKUP(B394&amp;"_"&amp;C394,tblClass_State!J:J,1,FALSE)</f>
        <v>SY_SETUP</v>
      </c>
      <c r="R394" s="43" t="str">
        <f>VLOOKUP(B394&amp;"_"&amp;D394,tblClass_Child!K:K,1,FALSE)</f>
        <v>SY_EXn007</v>
      </c>
      <c r="S394" s="43" t="str">
        <f t="shared" si="24"/>
        <v>SY_SETUP_EXn007</v>
      </c>
      <c r="T394" s="43" t="str">
        <f>IF(ISERROR(VLOOKUP(S394,qryClassChildStatesCheck!A:A,1,FALSE)),"##ERR##","")</f>
        <v/>
      </c>
    </row>
    <row r="395" spans="1:20" ht="30">
      <c r="A395" s="43" t="s">
        <v>850</v>
      </c>
      <c r="B395" s="43" t="s">
        <v>81</v>
      </c>
      <c r="C395" s="43" t="s">
        <v>452</v>
      </c>
      <c r="D395" s="43" t="s">
        <v>1126</v>
      </c>
      <c r="E395" s="43" t="str">
        <f>VLOOKUP(D395,tblInstance!X:Z,3,FALSE)</f>
        <v>EMX_SMFL_DRN</v>
      </c>
      <c r="F395" s="43" t="str">
        <f>VLOOKUP(D395,tblInstance!X:Y,2,FALSE)</f>
        <v>EMX4</v>
      </c>
      <c r="G395" s="315" t="s">
        <v>2396</v>
      </c>
      <c r="H395" s="43" t="str">
        <f t="shared" si="23"/>
        <v>SY_SETUP_EXn011</v>
      </c>
      <c r="M395" s="120" t="str">
        <f t="shared" si="25"/>
        <v>L "dbCONST".BLK.EMX4.CMD.STOP;
    T #EMX_SMFL_DRN_CMD;</v>
      </c>
      <c r="N395" s="43" t="s">
        <v>2428</v>
      </c>
      <c r="Q395" s="43" t="str">
        <f>VLOOKUP(B395&amp;"_"&amp;C395,tblClass_State!J:J,1,FALSE)</f>
        <v>SY_SETUP</v>
      </c>
      <c r="R395" s="43" t="str">
        <f>VLOOKUP(B395&amp;"_"&amp;D395,tblClass_Child!K:K,1,FALSE)</f>
        <v>SY_EXn011</v>
      </c>
      <c r="S395" s="43" t="str">
        <f t="shared" si="24"/>
        <v>SY_SETUP_EXn011</v>
      </c>
      <c r="T395" s="43" t="str">
        <f>IF(ISERROR(VLOOKUP(S395,qryClassChildStatesCheck!A:A,1,FALSE)),"##ERR##","")</f>
        <v/>
      </c>
    </row>
    <row r="396" spans="1:20" ht="30">
      <c r="A396" s="43" t="s">
        <v>850</v>
      </c>
      <c r="B396" s="43" t="s">
        <v>81</v>
      </c>
      <c r="C396" s="43" t="s">
        <v>452</v>
      </c>
      <c r="D396" s="43" t="s">
        <v>2488</v>
      </c>
      <c r="E396" s="43" t="str">
        <f>VLOOKUP(D396,tblInstance!X:Z,3,FALSE)</f>
        <v>EMX_SMFL</v>
      </c>
      <c r="F396" s="43" t="str">
        <f>VLOOKUP(D396,tblInstance!X:Y,2,FALSE)</f>
        <v>EMX6</v>
      </c>
      <c r="G396" s="315" t="s">
        <v>2396</v>
      </c>
      <c r="H396" s="43" t="str">
        <f t="shared" si="23"/>
        <v>SY_SETUP_EXn015</v>
      </c>
      <c r="M396" s="120" t="str">
        <f t="shared" si="25"/>
        <v>L "dbCONST".BLK.EMX6.CMD.STOP;
    T #EMX_SMFL_CMD;</v>
      </c>
      <c r="N396" s="43" t="s">
        <v>2428</v>
      </c>
      <c r="Q396" s="43" t="str">
        <f>VLOOKUP(B396&amp;"_"&amp;C396,tblClass_State!J:J,1,FALSE)</f>
        <v>SY_SETUP</v>
      </c>
      <c r="R396" s="43" t="str">
        <f>VLOOKUP(B396&amp;"_"&amp;D396,tblClass_Child!K:K,1,FALSE)</f>
        <v>SY_EXn015</v>
      </c>
      <c r="S396" s="43" t="str">
        <f t="shared" si="24"/>
        <v>SY_SETUP_EXn015</v>
      </c>
      <c r="T396" s="43" t="str">
        <f>IF(ISERROR(VLOOKUP(S396,qryClassChildStatesCheck!A:A,1,FALSE)),"##ERR##","")</f>
        <v/>
      </c>
    </row>
    <row r="397" spans="1:20" ht="30">
      <c r="A397" s="43" t="s">
        <v>850</v>
      </c>
      <c r="B397" s="43" t="s">
        <v>81</v>
      </c>
      <c r="C397" s="43" t="s">
        <v>452</v>
      </c>
      <c r="D397" s="43" t="s">
        <v>1729</v>
      </c>
      <c r="E397" s="43" t="str">
        <f>VLOOKUP(D397,tblInstance!X:Z,3,FALSE)</f>
        <v>EMX_FILL</v>
      </c>
      <c r="F397" s="43" t="str">
        <f>VLOOKUP(D397,tblInstance!X:Y,2,FALSE)</f>
        <v>EMX5</v>
      </c>
      <c r="G397" s="315" t="s">
        <v>2396</v>
      </c>
      <c r="H397" s="43" t="str">
        <f t="shared" si="23"/>
        <v>SY_SETUP_EXn402</v>
      </c>
      <c r="M397" s="120" t="str">
        <f t="shared" si="25"/>
        <v>L "dbCONST".BLK.EMX5.CMD.STOP;
    T #EMX_FILL_CMD;</v>
      </c>
      <c r="N397" s="43" t="s">
        <v>2428</v>
      </c>
      <c r="Q397" s="43" t="str">
        <f>VLOOKUP(B397&amp;"_"&amp;C397,tblClass_State!J:J,1,FALSE)</f>
        <v>SY_SETUP</v>
      </c>
      <c r="R397" s="43" t="str">
        <f>VLOOKUP(B397&amp;"_"&amp;D397,tblClass_Child!K:K,1,FALSE)</f>
        <v>SY_EXn402</v>
      </c>
      <c r="S397" s="43" t="str">
        <f t="shared" si="24"/>
        <v>SY_SETUP_EXn402</v>
      </c>
      <c r="T397" s="43" t="str">
        <f>IF(ISERROR(VLOOKUP(S397,qryClassChildStatesCheck!A:A,1,FALSE)),"##ERR##","")</f>
        <v/>
      </c>
    </row>
    <row r="398" spans="1:20" ht="30">
      <c r="A398" s="43" t="s">
        <v>850</v>
      </c>
      <c r="B398" s="43" t="s">
        <v>81</v>
      </c>
      <c r="C398" s="43" t="s">
        <v>440</v>
      </c>
      <c r="D398" s="43" t="s">
        <v>1127</v>
      </c>
      <c r="E398" s="43" t="str">
        <f>VLOOKUP(D398,tblInstance!X:Z,3,FALSE)</f>
        <v>EMC_GAS</v>
      </c>
      <c r="F398" s="43" t="str">
        <f>VLOOKUP(D398,tblInstance!X:Y,2,FALSE)</f>
        <v>EMC1</v>
      </c>
      <c r="G398" s="315" t="s">
        <v>2397</v>
      </c>
      <c r="H398" s="43" t="str">
        <f t="shared" si="23"/>
        <v>SY_SIP_ECn001</v>
      </c>
      <c r="M398" s="120" t="str">
        <f t="shared" si="25"/>
        <v>L "dbCONST".BLK.EMC1.CMD.STOP;
    T #EMC_GAS_CMD;</v>
      </c>
      <c r="N398" s="43" t="s">
        <v>2428</v>
      </c>
      <c r="Q398" s="43" t="str">
        <f>VLOOKUP(B398&amp;"_"&amp;C398,tblClass_State!J:J,1,FALSE)</f>
        <v>SY_SIP</v>
      </c>
      <c r="R398" s="43" t="str">
        <f>VLOOKUP(B398&amp;"_"&amp;D398,tblClass_Child!K:K,1,FALSE)</f>
        <v>SY_ECn001</v>
      </c>
      <c r="S398" s="43" t="str">
        <f t="shared" si="24"/>
        <v>SY_SIP_ECn001</v>
      </c>
      <c r="T398" s="43" t="str">
        <f>IF(ISERROR(VLOOKUP(S398,qryClassChildStatesCheck!A:A,1,FALSE)),"##ERR##","")</f>
        <v/>
      </c>
    </row>
    <row r="399" spans="1:20" ht="30">
      <c r="A399" s="43" t="s">
        <v>850</v>
      </c>
      <c r="B399" s="43" t="s">
        <v>81</v>
      </c>
      <c r="C399" s="43" t="s">
        <v>440</v>
      </c>
      <c r="D399" s="43" t="s">
        <v>1128</v>
      </c>
      <c r="E399" s="43" t="str">
        <f>VLOOKUP(D399,tblInstance!X:Z,3,FALSE)</f>
        <v>EMC_WATER</v>
      </c>
      <c r="F399" s="43" t="str">
        <f>VLOOKUP(D399,tblInstance!X:Y,2,FALSE)</f>
        <v>EMC2</v>
      </c>
      <c r="G399" s="315" t="s">
        <v>2397</v>
      </c>
      <c r="H399" s="43" t="str">
        <f t="shared" si="23"/>
        <v>SY_SIP_ECn002</v>
      </c>
      <c r="M399" s="120" t="str">
        <f t="shared" si="25"/>
        <v>L "dbCONST".BLK.EMC2.CMD.STOP;
    T #EMC_WATER_CMD;</v>
      </c>
      <c r="N399" s="43" t="s">
        <v>2428</v>
      </c>
      <c r="Q399" s="43" t="str">
        <f>VLOOKUP(B399&amp;"_"&amp;C399,tblClass_State!J:J,1,FALSE)</f>
        <v>SY_SIP</v>
      </c>
      <c r="R399" s="43" t="str">
        <f>VLOOKUP(B399&amp;"_"&amp;D399,tblClass_Child!K:K,1,FALSE)</f>
        <v>SY_ECn002</v>
      </c>
      <c r="S399" s="43" t="str">
        <f t="shared" si="24"/>
        <v>SY_SIP_ECn002</v>
      </c>
      <c r="T399" s="43" t="str">
        <f>IF(ISERROR(VLOOKUP(S399,qryClassChildStatesCheck!A:A,1,FALSE)),"##ERR##","")</f>
        <v/>
      </c>
    </row>
    <row r="400" spans="1:20" ht="30">
      <c r="A400" s="43" t="s">
        <v>850</v>
      </c>
      <c r="B400" s="43" t="s">
        <v>81</v>
      </c>
      <c r="C400" s="43" t="s">
        <v>440</v>
      </c>
      <c r="D400" s="43" t="s">
        <v>1129</v>
      </c>
      <c r="E400" s="43" t="str">
        <f>VLOOKUP(D400,tblInstance!X:Z,3,FALSE)</f>
        <v>EMC_VACUUM</v>
      </c>
      <c r="F400" s="43" t="str">
        <f>VLOOKUP(D400,tblInstance!X:Y,2,FALSE)</f>
        <v>EMC5</v>
      </c>
      <c r="G400" s="315" t="s">
        <v>2397</v>
      </c>
      <c r="H400" s="43" t="str">
        <f t="shared" si="23"/>
        <v>SY_SIP_ECn012</v>
      </c>
      <c r="M400" s="120" t="str">
        <f t="shared" si="25"/>
        <v>L "dbCONST".BLK.EMC5.CMD.STOP;
    T #EMC_VACUUM_CMD;</v>
      </c>
      <c r="N400" s="43" t="s">
        <v>2428</v>
      </c>
      <c r="Q400" s="43" t="str">
        <f>VLOOKUP(B400&amp;"_"&amp;C400,tblClass_State!J:J,1,FALSE)</f>
        <v>SY_SIP</v>
      </c>
      <c r="R400" s="43" t="str">
        <f>VLOOKUP(B400&amp;"_"&amp;D400,tblClass_Child!K:K,1,FALSE)</f>
        <v>SY_ECn012</v>
      </c>
      <c r="S400" s="43" t="str">
        <f t="shared" si="24"/>
        <v>SY_SIP_ECn012</v>
      </c>
      <c r="T400" s="43" t="str">
        <f>IF(ISERROR(VLOOKUP(S400,qryClassChildStatesCheck!A:A,1,FALSE)),"##ERR##","")</f>
        <v/>
      </c>
    </row>
    <row r="401" spans="1:20" ht="30">
      <c r="A401" s="43" t="s">
        <v>850</v>
      </c>
      <c r="B401" s="43" t="s">
        <v>81</v>
      </c>
      <c r="C401" s="43" t="s">
        <v>440</v>
      </c>
      <c r="D401" s="43" t="s">
        <v>2613</v>
      </c>
      <c r="E401" s="43" t="str">
        <f>VLOOKUP(D401,tblInstance!X:Z,3,FALSE)</f>
        <v>EMS_ESTOP</v>
      </c>
      <c r="F401" s="43" t="str">
        <f>VLOOKUP(D401,tblInstance!X:Y,2,FALSE)</f>
        <v>EMS1</v>
      </c>
      <c r="G401" s="315" t="s">
        <v>2397</v>
      </c>
      <c r="H401" s="43" t="str">
        <f t="shared" si="23"/>
        <v>SY_SIP_EEn013</v>
      </c>
      <c r="M401" s="120" t="str">
        <f t="shared" si="25"/>
        <v>L "dbCONST".BLK.EMS1.CMD.STOP;
    T #EMS_ESTOP_CMD;</v>
      </c>
      <c r="N401" s="43" t="s">
        <v>2428</v>
      </c>
      <c r="Q401" s="43" t="str">
        <f>VLOOKUP(B401&amp;"_"&amp;C401,tblClass_State!J:J,1,FALSE)</f>
        <v>SY_SIP</v>
      </c>
      <c r="R401" s="43" t="str">
        <f>VLOOKUP(B401&amp;"_"&amp;D401,tblClass_Child!K:K,1,FALSE)</f>
        <v>SY_EEn013</v>
      </c>
      <c r="S401" s="43" t="str">
        <f t="shared" si="24"/>
        <v>SY_SIP_EEn013</v>
      </c>
      <c r="T401" s="43" t="str">
        <f>IF(ISERROR(VLOOKUP(S401,qryClassChildStatesCheck!A:A,1,FALSE)),"##ERR##","")</f>
        <v/>
      </c>
    </row>
    <row r="402" spans="1:20" ht="30">
      <c r="A402" s="43" t="s">
        <v>850</v>
      </c>
      <c r="B402" s="43" t="s">
        <v>81</v>
      </c>
      <c r="C402" s="43" t="s">
        <v>440</v>
      </c>
      <c r="D402" s="43" t="s">
        <v>2611</v>
      </c>
      <c r="E402" s="43" t="str">
        <f>VLOOKUP(D402,tblInstance!X:Z,3,FALSE)</f>
        <v>EMS_ESTOP_AUX</v>
      </c>
      <c r="F402" s="43" t="str">
        <f>VLOOKUP(D402,tblInstance!X:Y,2,FALSE)</f>
        <v>EMS2</v>
      </c>
      <c r="G402" s="315" t="s">
        <v>2397</v>
      </c>
      <c r="H402" s="43" t="str">
        <f t="shared" si="23"/>
        <v>SY_SIP_EEnnnn</v>
      </c>
      <c r="M402" s="120" t="str">
        <f t="shared" si="25"/>
        <v>L "dbCONST".BLK.EMS2.CMD.STOP;
    T #EMS_ESTOP_AUX_CMD;</v>
      </c>
      <c r="N402" s="43" t="s">
        <v>2428</v>
      </c>
      <c r="Q402" s="43" t="str">
        <f>VLOOKUP(B402&amp;"_"&amp;C402,tblClass_State!J:J,1,FALSE)</f>
        <v>SY_SIP</v>
      </c>
      <c r="R402" s="43" t="str">
        <f>VLOOKUP(B402&amp;"_"&amp;D402,tblClass_Child!K:K,1,FALSE)</f>
        <v>SY_EEnnnn</v>
      </c>
      <c r="S402" s="43" t="str">
        <f t="shared" si="24"/>
        <v>SY_SIP_EEnnnn</v>
      </c>
      <c r="T402" s="43" t="str">
        <f>IF(ISERROR(VLOOKUP(S402,qryClassChildStatesCheck!A:A,1,FALSE)),"##ERR##","")</f>
        <v/>
      </c>
    </row>
    <row r="403" spans="1:20" ht="30">
      <c r="A403" s="43" t="s">
        <v>850</v>
      </c>
      <c r="B403" s="43" t="s">
        <v>81</v>
      </c>
      <c r="C403" s="43" t="s">
        <v>440</v>
      </c>
      <c r="D403" s="43" t="s">
        <v>1597</v>
      </c>
      <c r="E403" s="43" t="str">
        <f>VLOOKUP(D403,tblInstance!X:Z,3,FALSE)</f>
        <v>EMG_FILTER</v>
      </c>
      <c r="F403" s="43" t="str">
        <f>VLOOKUP(D403,tblInstance!X:Y,2,FALSE)</f>
        <v>EMG1</v>
      </c>
      <c r="G403" s="315" t="s">
        <v>2397</v>
      </c>
      <c r="H403" s="43" t="str">
        <f t="shared" si="23"/>
        <v>SY_SIP_EGn005</v>
      </c>
      <c r="M403" s="120" t="str">
        <f t="shared" si="25"/>
        <v>L "dbCONST".BLK.EMG1.CMD.STOP;
    T #EMG_FILTER_CMD;</v>
      </c>
      <c r="N403" s="43" t="s">
        <v>2428</v>
      </c>
      <c r="Q403" s="43" t="str">
        <f>VLOOKUP(B403&amp;"_"&amp;C403,tblClass_State!J:J,1,FALSE)</f>
        <v>SY_SIP</v>
      </c>
      <c r="R403" s="43" t="str">
        <f>VLOOKUP(B403&amp;"_"&amp;D403,tblClass_Child!K:K,1,FALSE)</f>
        <v>SY_EGn005</v>
      </c>
      <c r="S403" s="43" t="str">
        <f t="shared" si="24"/>
        <v>SY_SIP_EGn005</v>
      </c>
      <c r="T403" s="43" t="str">
        <f>IF(ISERROR(VLOOKUP(S403,qryClassChildStatesCheck!A:A,1,FALSE)),"##ERR##","")</f>
        <v/>
      </c>
    </row>
    <row r="404" spans="1:20" ht="30">
      <c r="A404" s="43" t="s">
        <v>850</v>
      </c>
      <c r="B404" s="43" t="s">
        <v>81</v>
      </c>
      <c r="C404" s="43" t="s">
        <v>440</v>
      </c>
      <c r="D404" s="43" t="s">
        <v>1594</v>
      </c>
      <c r="E404" s="43" t="str">
        <f>VLOOKUP(D404,tblInstance!X:Z,3,FALSE)</f>
        <v>EMV_VESSEL</v>
      </c>
      <c r="F404" s="43" t="str">
        <f>VLOOKUP(D404,tblInstance!X:Y,2,FALSE)</f>
        <v>EMV1</v>
      </c>
      <c r="G404" s="315" t="s">
        <v>2397</v>
      </c>
      <c r="H404" s="43" t="str">
        <f t="shared" si="23"/>
        <v>SY_SIP_EVn004</v>
      </c>
      <c r="M404" s="120" t="str">
        <f t="shared" si="25"/>
        <v>L "dbCONST".BLK.EMV1.CMD.STOP;
    T #EMV_VESSEL_CMD;</v>
      </c>
      <c r="N404" s="43" t="s">
        <v>2428</v>
      </c>
      <c r="Q404" s="43" t="str">
        <f>VLOOKUP(B404&amp;"_"&amp;C404,tblClass_State!J:J,1,FALSE)</f>
        <v>SY_SIP</v>
      </c>
      <c r="R404" s="43" t="str">
        <f>VLOOKUP(B404&amp;"_"&amp;D404,tblClass_Child!K:K,1,FALSE)</f>
        <v>SY_EVn004</v>
      </c>
      <c r="S404" s="43" t="str">
        <f t="shared" si="24"/>
        <v>SY_SIP_EVn004</v>
      </c>
      <c r="T404" s="43" t="str">
        <f>IF(ISERROR(VLOOKUP(S404,qryClassChildStatesCheck!A:A,1,FALSE)),"##ERR##","")</f>
        <v/>
      </c>
    </row>
    <row r="405" spans="1:20" ht="30">
      <c r="A405" s="43" t="s">
        <v>850</v>
      </c>
      <c r="B405" s="43" t="s">
        <v>81</v>
      </c>
      <c r="C405" s="43" t="s">
        <v>440</v>
      </c>
      <c r="D405" s="43" t="s">
        <v>1595</v>
      </c>
      <c r="E405" s="43" t="str">
        <f>VLOOKUP(D405,tblInstance!X:Z,3,FALSE)</f>
        <v>EMV_INLET</v>
      </c>
      <c r="F405" s="43" t="str">
        <f>VLOOKUP(D405,tblInstance!X:Y,2,FALSE)</f>
        <v>EMV2</v>
      </c>
      <c r="G405" s="315" t="s">
        <v>2397</v>
      </c>
      <c r="H405" s="43" t="str">
        <f t="shared" si="23"/>
        <v>SY_SIP_EVn008</v>
      </c>
      <c r="M405" s="120" t="str">
        <f t="shared" si="25"/>
        <v>L "dbCONST".BLK.EMV2.CMD.STOP;
    T #EMV_INLET_CMD;</v>
      </c>
      <c r="N405" s="43" t="s">
        <v>2428</v>
      </c>
      <c r="Q405" s="43" t="str">
        <f>VLOOKUP(B405&amp;"_"&amp;C405,tblClass_State!J:J,1,FALSE)</f>
        <v>SY_SIP</v>
      </c>
      <c r="R405" s="43" t="str">
        <f>VLOOKUP(B405&amp;"_"&amp;D405,tblClass_Child!K:K,1,FALSE)</f>
        <v>SY_EVn008</v>
      </c>
      <c r="S405" s="43" t="str">
        <f t="shared" si="24"/>
        <v>SY_SIP_EVn008</v>
      </c>
      <c r="T405" s="43" t="str">
        <f>IF(ISERROR(VLOOKUP(S405,qryClassChildStatesCheck!A:A,1,FALSE)),"##ERR##","")</f>
        <v/>
      </c>
    </row>
    <row r="406" spans="1:20" ht="30">
      <c r="A406" s="43" t="s">
        <v>850</v>
      </c>
      <c r="B406" s="43" t="s">
        <v>81</v>
      </c>
      <c r="C406" s="43" t="s">
        <v>440</v>
      </c>
      <c r="D406" s="43" t="s">
        <v>1596</v>
      </c>
      <c r="E406" s="43" t="str">
        <f>VLOOKUP(D406,tblInstance!X:Z,3,FALSE)</f>
        <v>EMX_DRAIN</v>
      </c>
      <c r="F406" s="43" t="str">
        <f>VLOOKUP(D406,tblInstance!X:Y,2,FALSE)</f>
        <v>EMX4</v>
      </c>
      <c r="G406" s="315" t="s">
        <v>2397</v>
      </c>
      <c r="H406" s="43" t="str">
        <f t="shared" si="23"/>
        <v>SY_SIP_EXn006</v>
      </c>
      <c r="M406" s="120" t="str">
        <f t="shared" si="25"/>
        <v>L "dbCONST".BLK.EMX4.CMD.STOP;
    T #EMX_DRAIN_CMD;</v>
      </c>
      <c r="N406" s="43" t="s">
        <v>2428</v>
      </c>
      <c r="Q406" s="43" t="str">
        <f>VLOOKUP(B406&amp;"_"&amp;C406,tblClass_State!J:J,1,FALSE)</f>
        <v>SY_SIP</v>
      </c>
      <c r="R406" s="43" t="str">
        <f>VLOOKUP(B406&amp;"_"&amp;D406,tblClass_Child!K:K,1,FALSE)</f>
        <v>SY_EXn006</v>
      </c>
      <c r="S406" s="43" t="str">
        <f t="shared" si="24"/>
        <v>SY_SIP_EXn006</v>
      </c>
      <c r="T406" s="43" t="str">
        <f>IF(ISERROR(VLOOKUP(S406,qryClassChildStatesCheck!A:A,1,FALSE)),"##ERR##","")</f>
        <v/>
      </c>
    </row>
    <row r="407" spans="1:20" ht="30">
      <c r="A407" s="43" t="s">
        <v>850</v>
      </c>
      <c r="B407" s="43" t="s">
        <v>81</v>
      </c>
      <c r="C407" s="43" t="s">
        <v>440</v>
      </c>
      <c r="D407" s="43" t="s">
        <v>479</v>
      </c>
      <c r="E407" s="43" t="str">
        <f>VLOOKUP(D407,tblInstance!X:Z,3,FALSE)</f>
        <v>EMX_TRANSFER</v>
      </c>
      <c r="F407" s="43" t="str">
        <f>VLOOKUP(D407,tblInstance!X:Y,2,FALSE)</f>
        <v>EMX2</v>
      </c>
      <c r="G407" s="315" t="s">
        <v>2397</v>
      </c>
      <c r="H407" s="43" t="str">
        <f t="shared" si="23"/>
        <v>SY_SIP_EXn007</v>
      </c>
      <c r="M407" s="120" t="str">
        <f t="shared" si="25"/>
        <v>L "dbCONST".BLK.EMX2.CMD.STOP;
    T #EMX_TRANSFER_CMD;</v>
      </c>
      <c r="N407" s="43" t="s">
        <v>2428</v>
      </c>
      <c r="Q407" s="43" t="str">
        <f>VLOOKUP(B407&amp;"_"&amp;C407,tblClass_State!J:J,1,FALSE)</f>
        <v>SY_SIP</v>
      </c>
      <c r="R407" s="43" t="str">
        <f>VLOOKUP(B407&amp;"_"&amp;D407,tblClass_Child!K:K,1,FALSE)</f>
        <v>SY_EXn007</v>
      </c>
      <c r="S407" s="43" t="str">
        <f t="shared" si="24"/>
        <v>SY_SIP_EXn007</v>
      </c>
      <c r="T407" s="43" t="str">
        <f>IF(ISERROR(VLOOKUP(S407,qryClassChildStatesCheck!A:A,1,FALSE)),"##ERR##","")</f>
        <v/>
      </c>
    </row>
    <row r="408" spans="1:20" ht="30">
      <c r="A408" s="43" t="s">
        <v>850</v>
      </c>
      <c r="B408" s="43" t="s">
        <v>81</v>
      </c>
      <c r="C408" s="43" t="s">
        <v>440</v>
      </c>
      <c r="D408" s="43" t="s">
        <v>1126</v>
      </c>
      <c r="E408" s="43" t="str">
        <f>VLOOKUP(D408,tblInstance!X:Z,3,FALSE)</f>
        <v>EMX_SMFL_DRN</v>
      </c>
      <c r="F408" s="43" t="str">
        <f>VLOOKUP(D408,tblInstance!X:Y,2,FALSE)</f>
        <v>EMX4</v>
      </c>
      <c r="G408" s="315" t="s">
        <v>2397</v>
      </c>
      <c r="H408" s="43" t="str">
        <f t="shared" si="23"/>
        <v>SY_SIP_EXn011</v>
      </c>
      <c r="M408" s="120" t="str">
        <f t="shared" si="25"/>
        <v>L "dbCONST".BLK.EMX4.CMD.STOP;
    T #EMX_SMFL_DRN_CMD;</v>
      </c>
      <c r="N408" s="43" t="s">
        <v>2428</v>
      </c>
      <c r="Q408" s="43" t="str">
        <f>VLOOKUP(B408&amp;"_"&amp;C408,tblClass_State!J:J,1,FALSE)</f>
        <v>SY_SIP</v>
      </c>
      <c r="R408" s="43" t="str">
        <f>VLOOKUP(B408&amp;"_"&amp;D408,tblClass_Child!K:K,1,FALSE)</f>
        <v>SY_EXn011</v>
      </c>
      <c r="S408" s="43" t="str">
        <f t="shared" si="24"/>
        <v>SY_SIP_EXn011</v>
      </c>
      <c r="T408" s="43" t="str">
        <f>IF(ISERROR(VLOOKUP(S408,qryClassChildStatesCheck!A:A,1,FALSE)),"##ERR##","")</f>
        <v/>
      </c>
    </row>
    <row r="409" spans="1:20" ht="30">
      <c r="A409" s="43" t="s">
        <v>850</v>
      </c>
      <c r="B409" s="43" t="s">
        <v>81</v>
      </c>
      <c r="C409" s="43" t="s">
        <v>440</v>
      </c>
      <c r="D409" s="43" t="s">
        <v>2488</v>
      </c>
      <c r="E409" s="43" t="str">
        <f>VLOOKUP(D409,tblInstance!X:Z,3,FALSE)</f>
        <v>EMX_SMFL</v>
      </c>
      <c r="F409" s="43" t="str">
        <f>VLOOKUP(D409,tblInstance!X:Y,2,FALSE)</f>
        <v>EMX6</v>
      </c>
      <c r="G409" s="315" t="s">
        <v>2397</v>
      </c>
      <c r="H409" s="43" t="str">
        <f t="shared" si="23"/>
        <v>SY_SIP_EXn015</v>
      </c>
      <c r="M409" s="120" t="str">
        <f t="shared" si="25"/>
        <v>L "dbCONST".BLK.EMX6.CMD.STOP;
    T #EMX_SMFL_CMD;</v>
      </c>
      <c r="N409" s="43" t="s">
        <v>2428</v>
      </c>
      <c r="Q409" s="43" t="str">
        <f>VLOOKUP(B409&amp;"_"&amp;C409,tblClass_State!J:J,1,FALSE)</f>
        <v>SY_SIP</v>
      </c>
      <c r="R409" s="43" t="str">
        <f>VLOOKUP(B409&amp;"_"&amp;D409,tblClass_Child!K:K,1,FALSE)</f>
        <v>SY_EXn015</v>
      </c>
      <c r="S409" s="43" t="str">
        <f t="shared" si="24"/>
        <v>SY_SIP_EXn015</v>
      </c>
      <c r="T409" s="43" t="str">
        <f>IF(ISERROR(VLOOKUP(S409,qryClassChildStatesCheck!A:A,1,FALSE)),"##ERR##","")</f>
        <v/>
      </c>
    </row>
    <row r="410" spans="1:20" ht="30">
      <c r="A410" s="43" t="s">
        <v>850</v>
      </c>
      <c r="B410" s="43" t="s">
        <v>81</v>
      </c>
      <c r="C410" s="43" t="s">
        <v>440</v>
      </c>
      <c r="D410" s="43" t="s">
        <v>1729</v>
      </c>
      <c r="E410" s="43" t="str">
        <f>VLOOKUP(D410,tblInstance!X:Z,3,FALSE)</f>
        <v>EMX_FILL</v>
      </c>
      <c r="F410" s="43" t="str">
        <f>VLOOKUP(D410,tblInstance!X:Y,2,FALSE)</f>
        <v>EMX5</v>
      </c>
      <c r="G410" s="315" t="s">
        <v>2397</v>
      </c>
      <c r="H410" s="43" t="str">
        <f t="shared" si="23"/>
        <v>SY_SIP_EXn402</v>
      </c>
      <c r="M410" s="120" t="str">
        <f t="shared" si="25"/>
        <v>L "dbCONST".BLK.EMX5.CMD.STOP;
    T #EMX_FILL_CMD;</v>
      </c>
      <c r="N410" s="43" t="s">
        <v>2428</v>
      </c>
      <c r="Q410" s="43" t="str">
        <f>VLOOKUP(B410&amp;"_"&amp;C410,tblClass_State!J:J,1,FALSE)</f>
        <v>SY_SIP</v>
      </c>
      <c r="R410" s="43" t="str">
        <f>VLOOKUP(B410&amp;"_"&amp;D410,tblClass_Child!K:K,1,FALSE)</f>
        <v>SY_EXn402</v>
      </c>
      <c r="S410" s="43" t="str">
        <f t="shared" si="24"/>
        <v>SY_SIP_EXn402</v>
      </c>
      <c r="T410" s="43" t="str">
        <f>IF(ISERROR(VLOOKUP(S410,qryClassChildStatesCheck!A:A,1,FALSE)),"##ERR##","")</f>
        <v/>
      </c>
    </row>
  </sheetData>
  <sortState ref="A2:T471">
    <sortCondition ref="A2:A471"/>
    <sortCondition ref="B2:B471"/>
    <sortCondition ref="C2:C471"/>
    <sortCondition ref="D2:D471"/>
  </sortState>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560"/>
  <sheetViews>
    <sheetView topLeftCell="A79" workbookViewId="0">
      <selection activeCell="A88" sqref="A88"/>
    </sheetView>
  </sheetViews>
  <sheetFormatPr defaultRowHeight="15"/>
  <cols>
    <col min="1" max="1" width="34" style="26" bestFit="1" customWidth="1"/>
    <col min="2" max="2" width="34" style="26" customWidth="1"/>
    <col min="3" max="3" width="6.42578125" style="26" bestFit="1" customWidth="1"/>
    <col min="4" max="4" width="106.140625" style="26" bestFit="1" customWidth="1"/>
    <col min="5" max="5" width="7.28515625" style="26" bestFit="1" customWidth="1"/>
    <col min="6" max="6" width="5.7109375" style="26" bestFit="1" customWidth="1"/>
    <col min="7" max="7" width="20.7109375" style="26" bestFit="1" customWidth="1"/>
    <col min="8" max="8" width="196.28515625" style="26" bestFit="1" customWidth="1"/>
    <col min="9" max="9" width="10.85546875" style="26" bestFit="1" customWidth="1"/>
    <col min="10" max="10" width="22.7109375" style="26" bestFit="1" customWidth="1"/>
    <col min="11" max="11" width="18.5703125" style="26" bestFit="1" customWidth="1"/>
    <col min="12" max="12" width="12.5703125" style="26" bestFit="1" customWidth="1"/>
    <col min="13" max="13" width="14.140625" style="26" bestFit="1" customWidth="1"/>
    <col min="14" max="14" width="11.5703125" style="26" bestFit="1" customWidth="1"/>
    <col min="15" max="15" width="61.28515625" style="26" bestFit="1" customWidth="1"/>
    <col min="16" max="16384" width="9.140625" style="26"/>
  </cols>
  <sheetData>
    <row r="1" spans="1:15">
      <c r="A1" s="26" t="s">
        <v>1063</v>
      </c>
      <c r="B1" s="26" t="s">
        <v>3208</v>
      </c>
      <c r="C1" s="26" t="s">
        <v>79</v>
      </c>
      <c r="D1" s="26" t="s">
        <v>3206</v>
      </c>
      <c r="E1" s="26" t="s">
        <v>2</v>
      </c>
      <c r="F1" s="26" t="s">
        <v>846</v>
      </c>
      <c r="G1" s="26" t="s">
        <v>233</v>
      </c>
      <c r="H1" s="26" t="s">
        <v>1494</v>
      </c>
      <c r="I1" s="26" t="s">
        <v>1493</v>
      </c>
      <c r="J1" s="26" t="s">
        <v>24</v>
      </c>
      <c r="K1" s="26" t="s">
        <v>1022</v>
      </c>
      <c r="L1" s="26" t="s">
        <v>1350</v>
      </c>
      <c r="M1" s="26" t="s">
        <v>1447</v>
      </c>
      <c r="N1" s="26" t="s">
        <v>1023</v>
      </c>
      <c r="O1" s="26" t="s">
        <v>1448</v>
      </c>
    </row>
    <row r="2" spans="1:15">
      <c r="A2" s="26" t="s">
        <v>3205</v>
      </c>
      <c r="B2" s="26" t="str">
        <f>IF(F2="CM","",IF(ISERROR(VLOOKUP(A2,tblClass_ChildStateValues!S:S,1,FALSE)),"##ERR##",""))</f>
        <v/>
      </c>
      <c r="C2" s="26" t="s">
        <v>179</v>
      </c>
      <c r="D2" s="26" t="s">
        <v>2066</v>
      </c>
      <c r="E2" s="26">
        <v>15</v>
      </c>
      <c r="F2" s="26" t="s">
        <v>847</v>
      </c>
      <c r="G2" s="26" t="s">
        <v>360</v>
      </c>
      <c r="H2" s="26" t="s">
        <v>677</v>
      </c>
      <c r="I2" s="26" t="s">
        <v>1059</v>
      </c>
      <c r="J2" s="26" t="s">
        <v>2618</v>
      </c>
      <c r="K2" s="26" t="s">
        <v>1732</v>
      </c>
      <c r="L2" s="26" t="s">
        <v>141</v>
      </c>
      <c r="M2" s="26" t="s">
        <v>141</v>
      </c>
      <c r="N2" s="26">
        <v>1</v>
      </c>
      <c r="O2" s="26" t="s">
        <v>122</v>
      </c>
    </row>
    <row r="3" spans="1:15">
      <c r="A3" s="26" t="s">
        <v>3204</v>
      </c>
      <c r="B3" s="26" t="str">
        <f>IF(F3="CM","",IF(ISERROR(VLOOKUP(A3,tblClass_ChildStateValues!S:S,1,FALSE)),"##ERR##",""))</f>
        <v/>
      </c>
      <c r="C3" s="26" t="s">
        <v>179</v>
      </c>
      <c r="D3" s="26" t="s">
        <v>2066</v>
      </c>
      <c r="E3" s="26">
        <v>15</v>
      </c>
      <c r="F3" s="26" t="s">
        <v>847</v>
      </c>
      <c r="G3" s="26" t="s">
        <v>312</v>
      </c>
      <c r="H3" s="26" t="s">
        <v>676</v>
      </c>
      <c r="I3" s="26" t="s">
        <v>870</v>
      </c>
      <c r="J3" s="26" t="s">
        <v>2618</v>
      </c>
      <c r="K3" s="26" t="s">
        <v>1732</v>
      </c>
      <c r="L3" s="26" t="s">
        <v>141</v>
      </c>
      <c r="M3" s="26" t="s">
        <v>141</v>
      </c>
      <c r="N3" s="26">
        <v>1</v>
      </c>
      <c r="O3" s="26" t="s">
        <v>122</v>
      </c>
    </row>
    <row r="4" spans="1:15">
      <c r="A4" s="26" t="s">
        <v>3203</v>
      </c>
      <c r="B4" s="26" t="str">
        <f>IF(F4="CM","",IF(ISERROR(VLOOKUP(A4,tblClass_ChildStateValues!S:S,1,FALSE)),"##ERR##",""))</f>
        <v/>
      </c>
      <c r="C4" s="26" t="s">
        <v>109</v>
      </c>
      <c r="D4" s="26" t="s">
        <v>108</v>
      </c>
      <c r="E4" s="26">
        <v>33</v>
      </c>
      <c r="F4" s="26" t="s">
        <v>20</v>
      </c>
      <c r="G4" s="26" t="s">
        <v>855</v>
      </c>
      <c r="H4" s="26" t="s">
        <v>973</v>
      </c>
      <c r="I4" s="26" t="s">
        <v>870</v>
      </c>
      <c r="J4" s="26" t="s">
        <v>3202</v>
      </c>
      <c r="K4" s="26" t="s">
        <v>2238</v>
      </c>
      <c r="L4" s="26" t="s">
        <v>1024</v>
      </c>
      <c r="M4" s="26" t="s">
        <v>191</v>
      </c>
      <c r="N4" s="26">
        <v>27</v>
      </c>
      <c r="O4" s="26" t="s">
        <v>1025</v>
      </c>
    </row>
    <row r="5" spans="1:15">
      <c r="A5" s="26" t="s">
        <v>3201</v>
      </c>
      <c r="B5" s="26" t="str">
        <f>IF(F5="CM","",IF(ISERROR(VLOOKUP(A5,tblClass_ChildStateValues!S:S,1,FALSE)),"##ERR##",""))</f>
        <v/>
      </c>
      <c r="C5" s="26" t="s">
        <v>113</v>
      </c>
      <c r="D5" s="26" t="s">
        <v>398</v>
      </c>
      <c r="E5" s="26">
        <v>34</v>
      </c>
      <c r="F5" s="26" t="s">
        <v>20</v>
      </c>
      <c r="G5" s="26" t="s">
        <v>1057</v>
      </c>
      <c r="H5" s="26" t="s">
        <v>952</v>
      </c>
      <c r="I5" s="26" t="s">
        <v>870</v>
      </c>
      <c r="J5" s="26" t="s">
        <v>2618</v>
      </c>
      <c r="K5" s="26" t="s">
        <v>2244</v>
      </c>
      <c r="L5" s="26" t="s">
        <v>1323</v>
      </c>
      <c r="M5" s="26" t="s">
        <v>193</v>
      </c>
      <c r="N5" s="26">
        <v>22</v>
      </c>
      <c r="O5" s="26" t="s">
        <v>2443</v>
      </c>
    </row>
    <row r="6" spans="1:15">
      <c r="A6" s="26" t="s">
        <v>3200</v>
      </c>
      <c r="B6" s="26" t="str">
        <f>IF(F6="CM","",IF(ISERROR(VLOOKUP(A6,tblClass_ChildStateValues!S:S,1,FALSE)),"##ERR##",""))</f>
        <v/>
      </c>
      <c r="C6" s="26" t="s">
        <v>113</v>
      </c>
      <c r="D6" s="26" t="s">
        <v>398</v>
      </c>
      <c r="E6" s="26">
        <v>34</v>
      </c>
      <c r="F6" s="26" t="s">
        <v>20</v>
      </c>
      <c r="G6" s="26" t="s">
        <v>1057</v>
      </c>
      <c r="H6" s="26" t="s">
        <v>952</v>
      </c>
      <c r="I6" s="26" t="s">
        <v>870</v>
      </c>
      <c r="J6" s="26" t="s">
        <v>2618</v>
      </c>
      <c r="K6" s="26" t="s">
        <v>2245</v>
      </c>
      <c r="L6" s="26" t="s">
        <v>1322</v>
      </c>
      <c r="M6" s="26" t="s">
        <v>182</v>
      </c>
      <c r="N6" s="26">
        <v>21</v>
      </c>
      <c r="O6" s="26" t="s">
        <v>1317</v>
      </c>
    </row>
    <row r="7" spans="1:15">
      <c r="A7" s="26" t="s">
        <v>3199</v>
      </c>
      <c r="B7" s="26" t="str">
        <f>IF(F7="CM","",IF(ISERROR(VLOOKUP(A7,tblClass_ChildStateValues!S:S,1,FALSE)),"##ERR##",""))</f>
        <v/>
      </c>
      <c r="C7" s="26" t="s">
        <v>113</v>
      </c>
      <c r="D7" s="26" t="s">
        <v>398</v>
      </c>
      <c r="E7" s="26">
        <v>34</v>
      </c>
      <c r="F7" s="26" t="s">
        <v>20</v>
      </c>
      <c r="G7" s="26" t="s">
        <v>1057</v>
      </c>
      <c r="H7" s="26" t="s">
        <v>952</v>
      </c>
      <c r="I7" s="26" t="s">
        <v>870</v>
      </c>
      <c r="J7" s="26" t="s">
        <v>2618</v>
      </c>
      <c r="K7" s="26" t="s">
        <v>2239</v>
      </c>
      <c r="L7" s="26" t="s">
        <v>1028</v>
      </c>
      <c r="M7" s="26" t="s">
        <v>196</v>
      </c>
      <c r="N7" s="26">
        <v>24</v>
      </c>
      <c r="O7" s="26" t="s">
        <v>1334</v>
      </c>
    </row>
    <row r="8" spans="1:15">
      <c r="A8" s="26" t="s">
        <v>3198</v>
      </c>
      <c r="B8" s="26" t="str">
        <f>IF(F8="CM","",IF(ISERROR(VLOOKUP(A8,tblClass_ChildStateValues!S:S,1,FALSE)),"##ERR##",""))</f>
        <v/>
      </c>
      <c r="C8" s="26" t="s">
        <v>113</v>
      </c>
      <c r="D8" s="26" t="s">
        <v>398</v>
      </c>
      <c r="E8" s="26">
        <v>34</v>
      </c>
      <c r="F8" s="26" t="s">
        <v>20</v>
      </c>
      <c r="G8" s="26" t="s">
        <v>1057</v>
      </c>
      <c r="H8" s="26" t="s">
        <v>952</v>
      </c>
      <c r="I8" s="26" t="s">
        <v>870</v>
      </c>
      <c r="J8" s="26" t="s">
        <v>2618</v>
      </c>
      <c r="K8" s="26" t="s">
        <v>2240</v>
      </c>
      <c r="L8" s="26" t="s">
        <v>1029</v>
      </c>
      <c r="M8" s="26" t="s">
        <v>196</v>
      </c>
      <c r="N8" s="26">
        <v>24</v>
      </c>
      <c r="O8" s="26" t="s">
        <v>1335</v>
      </c>
    </row>
    <row r="9" spans="1:15">
      <c r="A9" s="26" t="s">
        <v>3197</v>
      </c>
      <c r="B9" s="26" t="str">
        <f>IF(F9="CM","",IF(ISERROR(VLOOKUP(A9,tblClass_ChildStateValues!S:S,1,FALSE)),"##ERR##",""))</f>
        <v/>
      </c>
      <c r="C9" s="26" t="s">
        <v>113</v>
      </c>
      <c r="D9" s="26" t="s">
        <v>398</v>
      </c>
      <c r="E9" s="26">
        <v>34</v>
      </c>
      <c r="F9" s="26" t="s">
        <v>20</v>
      </c>
      <c r="G9" s="26" t="s">
        <v>1057</v>
      </c>
      <c r="H9" s="26" t="s">
        <v>952</v>
      </c>
      <c r="I9" s="26" t="s">
        <v>870</v>
      </c>
      <c r="J9" s="26" t="s">
        <v>2618</v>
      </c>
      <c r="K9" s="26" t="s">
        <v>2241</v>
      </c>
      <c r="L9" s="26" t="s">
        <v>1030</v>
      </c>
      <c r="M9" s="26" t="s">
        <v>196</v>
      </c>
      <c r="N9" s="26">
        <v>24</v>
      </c>
      <c r="O9" s="26" t="s">
        <v>1336</v>
      </c>
    </row>
    <row r="10" spans="1:15">
      <c r="A10" s="26" t="s">
        <v>3196</v>
      </c>
      <c r="B10" s="26" t="str">
        <f>IF(F10="CM","",IF(ISERROR(VLOOKUP(A10,tblClass_ChildStateValues!S:S,1,FALSE)),"##ERR##",""))</f>
        <v/>
      </c>
      <c r="C10" s="26" t="s">
        <v>113</v>
      </c>
      <c r="D10" s="26" t="s">
        <v>398</v>
      </c>
      <c r="E10" s="26">
        <v>34</v>
      </c>
      <c r="F10" s="26" t="s">
        <v>20</v>
      </c>
      <c r="G10" s="26" t="s">
        <v>1057</v>
      </c>
      <c r="H10" s="26" t="s">
        <v>952</v>
      </c>
      <c r="I10" s="26" t="s">
        <v>870</v>
      </c>
      <c r="J10" s="26" t="s">
        <v>2618</v>
      </c>
      <c r="K10" s="26" t="s">
        <v>2242</v>
      </c>
      <c r="L10" s="26" t="s">
        <v>1027</v>
      </c>
      <c r="M10" s="26" t="s">
        <v>196</v>
      </c>
      <c r="N10" s="26">
        <v>24</v>
      </c>
      <c r="O10" s="26" t="s">
        <v>1333</v>
      </c>
    </row>
    <row r="11" spans="1:15">
      <c r="A11" s="26" t="s">
        <v>3195</v>
      </c>
      <c r="B11" s="26" t="str">
        <f>IF(F11="CM","",IF(ISERROR(VLOOKUP(A11,tblClass_ChildStateValues!S:S,1,FALSE)),"##ERR##",""))</f>
        <v/>
      </c>
      <c r="C11" s="26" t="s">
        <v>113</v>
      </c>
      <c r="D11" s="26" t="s">
        <v>398</v>
      </c>
      <c r="E11" s="26">
        <v>34</v>
      </c>
      <c r="F11" s="26" t="s">
        <v>20</v>
      </c>
      <c r="G11" s="26" t="s">
        <v>1057</v>
      </c>
      <c r="H11" s="26" t="s">
        <v>952</v>
      </c>
      <c r="I11" s="26" t="s">
        <v>870</v>
      </c>
      <c r="J11" s="26" t="s">
        <v>2618</v>
      </c>
      <c r="K11" s="26" t="s">
        <v>2243</v>
      </c>
      <c r="L11" s="26" t="s">
        <v>1026</v>
      </c>
      <c r="M11" s="26" t="s">
        <v>177</v>
      </c>
      <c r="N11" s="26">
        <v>26</v>
      </c>
      <c r="O11" s="26" t="s">
        <v>1332</v>
      </c>
    </row>
    <row r="12" spans="1:15">
      <c r="A12" s="26" t="s">
        <v>3194</v>
      </c>
      <c r="B12" s="26" t="str">
        <f>IF(F12="CM","",IF(ISERROR(VLOOKUP(A12,tblClass_ChildStateValues!S:S,1,FALSE)),"##ERR##",""))</f>
        <v/>
      </c>
      <c r="C12" s="26" t="s">
        <v>113</v>
      </c>
      <c r="D12" s="26" t="s">
        <v>398</v>
      </c>
      <c r="E12" s="26">
        <v>34</v>
      </c>
      <c r="F12" s="26" t="s">
        <v>20</v>
      </c>
      <c r="G12" s="26" t="s">
        <v>1058</v>
      </c>
      <c r="H12" s="26" t="s">
        <v>967</v>
      </c>
      <c r="I12" s="26" t="s">
        <v>870</v>
      </c>
      <c r="J12" s="26" t="s">
        <v>2618</v>
      </c>
      <c r="K12" s="26" t="s">
        <v>2244</v>
      </c>
      <c r="L12" s="26" t="s">
        <v>1323</v>
      </c>
      <c r="M12" s="26" t="s">
        <v>193</v>
      </c>
      <c r="N12" s="26">
        <v>22</v>
      </c>
      <c r="O12" s="26" t="s">
        <v>2443</v>
      </c>
    </row>
    <row r="13" spans="1:15">
      <c r="A13" s="26" t="s">
        <v>3193</v>
      </c>
      <c r="B13" s="26" t="str">
        <f>IF(F13="CM","",IF(ISERROR(VLOOKUP(A13,tblClass_ChildStateValues!S:S,1,FALSE)),"##ERR##",""))</f>
        <v/>
      </c>
      <c r="C13" s="26" t="s">
        <v>113</v>
      </c>
      <c r="D13" s="26" t="s">
        <v>398</v>
      </c>
      <c r="E13" s="26">
        <v>34</v>
      </c>
      <c r="F13" s="26" t="s">
        <v>20</v>
      </c>
      <c r="G13" s="26" t="s">
        <v>1058</v>
      </c>
      <c r="H13" s="26" t="s">
        <v>967</v>
      </c>
      <c r="I13" s="26" t="s">
        <v>870</v>
      </c>
      <c r="J13" s="26" t="s">
        <v>2618</v>
      </c>
      <c r="K13" s="26" t="s">
        <v>2245</v>
      </c>
      <c r="L13" s="26" t="s">
        <v>1322</v>
      </c>
      <c r="M13" s="26" t="s">
        <v>182</v>
      </c>
      <c r="N13" s="26">
        <v>21</v>
      </c>
      <c r="O13" s="26" t="s">
        <v>1317</v>
      </c>
    </row>
    <row r="14" spans="1:15">
      <c r="A14" s="26" t="s">
        <v>3192</v>
      </c>
      <c r="B14" s="26" t="str">
        <f>IF(F14="CM","",IF(ISERROR(VLOOKUP(A14,tblClass_ChildStateValues!S:S,1,FALSE)),"##ERR##",""))</f>
        <v/>
      </c>
      <c r="C14" s="26" t="s">
        <v>113</v>
      </c>
      <c r="D14" s="26" t="s">
        <v>398</v>
      </c>
      <c r="E14" s="26">
        <v>34</v>
      </c>
      <c r="F14" s="26" t="s">
        <v>20</v>
      </c>
      <c r="G14" s="26" t="s">
        <v>1058</v>
      </c>
      <c r="H14" s="26" t="s">
        <v>967</v>
      </c>
      <c r="I14" s="26" t="s">
        <v>870</v>
      </c>
      <c r="J14" s="26" t="s">
        <v>2618</v>
      </c>
      <c r="K14" s="26" t="s">
        <v>2239</v>
      </c>
      <c r="L14" s="26" t="s">
        <v>1028</v>
      </c>
      <c r="M14" s="26" t="s">
        <v>196</v>
      </c>
      <c r="N14" s="26">
        <v>24</v>
      </c>
      <c r="O14" s="26" t="s">
        <v>1334</v>
      </c>
    </row>
    <row r="15" spans="1:15">
      <c r="A15" s="26" t="s">
        <v>3191</v>
      </c>
      <c r="B15" s="26" t="str">
        <f>IF(F15="CM","",IF(ISERROR(VLOOKUP(A15,tblClass_ChildStateValues!S:S,1,FALSE)),"##ERR##",""))</f>
        <v/>
      </c>
      <c r="C15" s="26" t="s">
        <v>113</v>
      </c>
      <c r="D15" s="26" t="s">
        <v>398</v>
      </c>
      <c r="E15" s="26">
        <v>34</v>
      </c>
      <c r="F15" s="26" t="s">
        <v>20</v>
      </c>
      <c r="G15" s="26" t="s">
        <v>1058</v>
      </c>
      <c r="H15" s="26" t="s">
        <v>967</v>
      </c>
      <c r="I15" s="26" t="s">
        <v>870</v>
      </c>
      <c r="J15" s="26" t="s">
        <v>2618</v>
      </c>
      <c r="K15" s="26" t="s">
        <v>2240</v>
      </c>
      <c r="L15" s="26" t="s">
        <v>1029</v>
      </c>
      <c r="M15" s="26" t="s">
        <v>196</v>
      </c>
      <c r="N15" s="26">
        <v>24</v>
      </c>
      <c r="O15" s="26" t="s">
        <v>1335</v>
      </c>
    </row>
    <row r="16" spans="1:15">
      <c r="A16" s="26" t="s">
        <v>3190</v>
      </c>
      <c r="B16" s="26" t="str">
        <f>IF(F16="CM","",IF(ISERROR(VLOOKUP(A16,tblClass_ChildStateValues!S:S,1,FALSE)),"##ERR##",""))</f>
        <v/>
      </c>
      <c r="C16" s="26" t="s">
        <v>113</v>
      </c>
      <c r="D16" s="26" t="s">
        <v>398</v>
      </c>
      <c r="E16" s="26">
        <v>34</v>
      </c>
      <c r="F16" s="26" t="s">
        <v>20</v>
      </c>
      <c r="G16" s="26" t="s">
        <v>1058</v>
      </c>
      <c r="H16" s="26" t="s">
        <v>967</v>
      </c>
      <c r="I16" s="26" t="s">
        <v>870</v>
      </c>
      <c r="J16" s="26" t="s">
        <v>2618</v>
      </c>
      <c r="K16" s="26" t="s">
        <v>2241</v>
      </c>
      <c r="L16" s="26" t="s">
        <v>1030</v>
      </c>
      <c r="M16" s="26" t="s">
        <v>196</v>
      </c>
      <c r="N16" s="26">
        <v>24</v>
      </c>
      <c r="O16" s="26" t="s">
        <v>1336</v>
      </c>
    </row>
    <row r="17" spans="1:15">
      <c r="A17" s="26" t="s">
        <v>3189</v>
      </c>
      <c r="B17" s="26" t="str">
        <f>IF(F17="CM","",IF(ISERROR(VLOOKUP(A17,tblClass_ChildStateValues!S:S,1,FALSE)),"##ERR##",""))</f>
        <v/>
      </c>
      <c r="C17" s="26" t="s">
        <v>113</v>
      </c>
      <c r="D17" s="26" t="s">
        <v>398</v>
      </c>
      <c r="E17" s="26">
        <v>34</v>
      </c>
      <c r="F17" s="26" t="s">
        <v>20</v>
      </c>
      <c r="G17" s="26" t="s">
        <v>1058</v>
      </c>
      <c r="H17" s="26" t="s">
        <v>967</v>
      </c>
      <c r="I17" s="26" t="s">
        <v>870</v>
      </c>
      <c r="J17" s="26" t="s">
        <v>2618</v>
      </c>
      <c r="K17" s="26" t="s">
        <v>2242</v>
      </c>
      <c r="L17" s="26" t="s">
        <v>1027</v>
      </c>
      <c r="M17" s="26" t="s">
        <v>196</v>
      </c>
      <c r="N17" s="26">
        <v>24</v>
      </c>
      <c r="O17" s="26" t="s">
        <v>1333</v>
      </c>
    </row>
    <row r="18" spans="1:15">
      <c r="A18" s="26" t="s">
        <v>3188</v>
      </c>
      <c r="B18" s="26" t="str">
        <f>IF(F18="CM","",IF(ISERROR(VLOOKUP(A18,tblClass_ChildStateValues!S:S,1,FALSE)),"##ERR##",""))</f>
        <v/>
      </c>
      <c r="C18" s="26" t="s">
        <v>113</v>
      </c>
      <c r="D18" s="26" t="s">
        <v>398</v>
      </c>
      <c r="E18" s="26">
        <v>34</v>
      </c>
      <c r="F18" s="26" t="s">
        <v>20</v>
      </c>
      <c r="G18" s="26" t="s">
        <v>1058</v>
      </c>
      <c r="H18" s="26" t="s">
        <v>967</v>
      </c>
      <c r="I18" s="26" t="s">
        <v>870</v>
      </c>
      <c r="J18" s="26" t="s">
        <v>2618</v>
      </c>
      <c r="K18" s="26" t="s">
        <v>2243</v>
      </c>
      <c r="L18" s="26" t="s">
        <v>1026</v>
      </c>
      <c r="M18" s="26" t="s">
        <v>177</v>
      </c>
      <c r="N18" s="26">
        <v>26</v>
      </c>
      <c r="O18" s="26" t="s">
        <v>1332</v>
      </c>
    </row>
    <row r="19" spans="1:15">
      <c r="A19" s="26" t="s">
        <v>3187</v>
      </c>
      <c r="B19" s="26" t="str">
        <f>IF(F19="CM","",IF(ISERROR(VLOOKUP(A19,tblClass_ChildStateValues!S:S,1,FALSE)),"##ERR##",""))</f>
        <v/>
      </c>
      <c r="C19" s="26" t="s">
        <v>112</v>
      </c>
      <c r="D19" s="26" t="s">
        <v>1619</v>
      </c>
      <c r="E19" s="26">
        <v>35</v>
      </c>
      <c r="F19" s="26" t="s">
        <v>20</v>
      </c>
      <c r="G19" s="26" t="s">
        <v>455</v>
      </c>
      <c r="H19" s="26" t="s">
        <v>962</v>
      </c>
      <c r="I19" s="26" t="s">
        <v>870</v>
      </c>
      <c r="J19" s="26" t="s">
        <v>3180</v>
      </c>
      <c r="K19" s="26" t="s">
        <v>2249</v>
      </c>
      <c r="L19" s="26" t="s">
        <v>1035</v>
      </c>
      <c r="M19" s="26" t="s">
        <v>196</v>
      </c>
      <c r="N19" s="26">
        <v>24</v>
      </c>
      <c r="O19" s="26" t="s">
        <v>1036</v>
      </c>
    </row>
    <row r="20" spans="1:15">
      <c r="A20" s="26" t="s">
        <v>3186</v>
      </c>
      <c r="B20" s="26" t="str">
        <f>IF(F20="CM","",IF(ISERROR(VLOOKUP(A20,tblClass_ChildStateValues!S:S,1,FALSE)),"##ERR##",""))</f>
        <v/>
      </c>
      <c r="C20" s="26" t="s">
        <v>112</v>
      </c>
      <c r="D20" s="26" t="s">
        <v>1619</v>
      </c>
      <c r="E20" s="26">
        <v>35</v>
      </c>
      <c r="F20" s="26" t="s">
        <v>20</v>
      </c>
      <c r="G20" s="26" t="s">
        <v>455</v>
      </c>
      <c r="H20" s="26" t="s">
        <v>962</v>
      </c>
      <c r="I20" s="26" t="s">
        <v>870</v>
      </c>
      <c r="J20" s="26" t="s">
        <v>3180</v>
      </c>
      <c r="K20" s="26" t="s">
        <v>2250</v>
      </c>
      <c r="L20" s="26" t="s">
        <v>1031</v>
      </c>
      <c r="M20" s="26" t="s">
        <v>196</v>
      </c>
      <c r="N20" s="26">
        <v>24</v>
      </c>
      <c r="O20" s="26" t="s">
        <v>1032</v>
      </c>
    </row>
    <row r="21" spans="1:15">
      <c r="A21" s="26" t="s">
        <v>3185</v>
      </c>
      <c r="B21" s="26" t="str">
        <f>IF(F21="CM","",IF(ISERROR(VLOOKUP(A21,tblClass_ChildStateValues!S:S,1,FALSE)),"##ERR##",""))</f>
        <v/>
      </c>
      <c r="C21" s="26" t="s">
        <v>112</v>
      </c>
      <c r="D21" s="26" t="s">
        <v>1619</v>
      </c>
      <c r="E21" s="26">
        <v>35</v>
      </c>
      <c r="F21" s="26" t="s">
        <v>20</v>
      </c>
      <c r="G21" s="26" t="s">
        <v>455</v>
      </c>
      <c r="H21" s="26" t="s">
        <v>962</v>
      </c>
      <c r="I21" s="26" t="s">
        <v>870</v>
      </c>
      <c r="J21" s="26" t="s">
        <v>3180</v>
      </c>
      <c r="K21" s="26" t="s">
        <v>2251</v>
      </c>
      <c r="L21" s="26" t="s">
        <v>1034</v>
      </c>
      <c r="M21" s="26" t="s">
        <v>177</v>
      </c>
      <c r="N21" s="26">
        <v>26</v>
      </c>
      <c r="O21" s="26" t="s">
        <v>451</v>
      </c>
    </row>
    <row r="22" spans="1:15">
      <c r="A22" s="26" t="s">
        <v>3184</v>
      </c>
      <c r="B22" s="26" t="str">
        <f>IF(F22="CM","",IF(ISERROR(VLOOKUP(A22,tblClass_ChildStateValues!S:S,1,FALSE)),"##ERR##",""))</f>
        <v/>
      </c>
      <c r="C22" s="26" t="s">
        <v>112</v>
      </c>
      <c r="D22" s="26" t="s">
        <v>1619</v>
      </c>
      <c r="E22" s="26">
        <v>35</v>
      </c>
      <c r="F22" s="26" t="s">
        <v>20</v>
      </c>
      <c r="G22" s="26" t="s">
        <v>455</v>
      </c>
      <c r="H22" s="26" t="s">
        <v>962</v>
      </c>
      <c r="I22" s="26" t="s">
        <v>870</v>
      </c>
      <c r="J22" s="26" t="s">
        <v>3180</v>
      </c>
      <c r="K22" s="26" t="s">
        <v>2252</v>
      </c>
      <c r="L22" s="26" t="s">
        <v>1033</v>
      </c>
      <c r="M22" s="26" t="s">
        <v>177</v>
      </c>
      <c r="N22" s="26">
        <v>26</v>
      </c>
      <c r="O22" s="26" t="s">
        <v>450</v>
      </c>
    </row>
    <row r="23" spans="1:15">
      <c r="A23" s="26" t="s">
        <v>3183</v>
      </c>
      <c r="B23" s="26" t="str">
        <f>IF(F23="CM","",IF(ISERROR(VLOOKUP(A23,tblClass_ChildStateValues!S:S,1,FALSE)),"##ERR##",""))</f>
        <v/>
      </c>
      <c r="C23" s="26" t="s">
        <v>112</v>
      </c>
      <c r="D23" s="26" t="s">
        <v>1619</v>
      </c>
      <c r="E23" s="26">
        <v>35</v>
      </c>
      <c r="F23" s="26" t="s">
        <v>20</v>
      </c>
      <c r="G23" s="26" t="s">
        <v>455</v>
      </c>
      <c r="H23" s="26" t="s">
        <v>962</v>
      </c>
      <c r="I23" s="26" t="s">
        <v>870</v>
      </c>
      <c r="J23" s="26" t="s">
        <v>3180</v>
      </c>
      <c r="K23" s="26" t="s">
        <v>2246</v>
      </c>
      <c r="L23" s="26" t="s">
        <v>1041</v>
      </c>
      <c r="M23" s="26" t="s">
        <v>184</v>
      </c>
      <c r="N23" s="26">
        <v>32</v>
      </c>
      <c r="O23" s="26" t="s">
        <v>1042</v>
      </c>
    </row>
    <row r="24" spans="1:15">
      <c r="A24" s="26" t="s">
        <v>3182</v>
      </c>
      <c r="B24" s="26" t="str">
        <f>IF(F24="CM","",IF(ISERROR(VLOOKUP(A24,tblClass_ChildStateValues!S:S,1,FALSE)),"##ERR##",""))</f>
        <v/>
      </c>
      <c r="C24" s="26" t="s">
        <v>112</v>
      </c>
      <c r="D24" s="26" t="s">
        <v>1619</v>
      </c>
      <c r="E24" s="26">
        <v>35</v>
      </c>
      <c r="F24" s="26" t="s">
        <v>20</v>
      </c>
      <c r="G24" s="26" t="s">
        <v>455</v>
      </c>
      <c r="H24" s="26" t="s">
        <v>962</v>
      </c>
      <c r="I24" s="26" t="s">
        <v>870</v>
      </c>
      <c r="J24" s="26" t="s">
        <v>3180</v>
      </c>
      <c r="K24" s="26" t="s">
        <v>2247</v>
      </c>
      <c r="L24" s="26" t="s">
        <v>1039</v>
      </c>
      <c r="M24" s="26" t="s">
        <v>184</v>
      </c>
      <c r="N24" s="26">
        <v>32</v>
      </c>
      <c r="O24" s="26" t="s">
        <v>1040</v>
      </c>
    </row>
    <row r="25" spans="1:15">
      <c r="A25" s="26" t="s">
        <v>3181</v>
      </c>
      <c r="B25" s="26" t="str">
        <f>IF(F25="CM","",IF(ISERROR(VLOOKUP(A25,tblClass_ChildStateValues!S:S,1,FALSE)),"##ERR##",""))</f>
        <v/>
      </c>
      <c r="C25" s="26" t="s">
        <v>112</v>
      </c>
      <c r="D25" s="26" t="s">
        <v>1619</v>
      </c>
      <c r="E25" s="26">
        <v>35</v>
      </c>
      <c r="F25" s="26" t="s">
        <v>20</v>
      </c>
      <c r="G25" s="26" t="s">
        <v>455</v>
      </c>
      <c r="H25" s="26" t="s">
        <v>962</v>
      </c>
      <c r="I25" s="26" t="s">
        <v>870</v>
      </c>
      <c r="J25" s="26" t="s">
        <v>3180</v>
      </c>
      <c r="K25" s="26" t="s">
        <v>2248</v>
      </c>
      <c r="L25" s="26" t="s">
        <v>1037</v>
      </c>
      <c r="M25" s="26" t="s">
        <v>184</v>
      </c>
      <c r="N25" s="26">
        <v>32</v>
      </c>
      <c r="O25" s="26" t="s">
        <v>1038</v>
      </c>
    </row>
    <row r="26" spans="1:15">
      <c r="A26" s="26" t="s">
        <v>3179</v>
      </c>
      <c r="B26" s="26" t="str">
        <f>IF(F26="CM","",IF(ISERROR(VLOOKUP(A26,tblClass_ChildStateValues!S:S,1,FALSE)),"##ERR##",""))</f>
        <v/>
      </c>
      <c r="C26" s="26" t="s">
        <v>112</v>
      </c>
      <c r="D26" s="26" t="s">
        <v>1619</v>
      </c>
      <c r="E26" s="26">
        <v>35</v>
      </c>
      <c r="F26" s="26" t="s">
        <v>20</v>
      </c>
      <c r="G26" s="26" t="s">
        <v>454</v>
      </c>
      <c r="H26" s="26" t="s">
        <v>963</v>
      </c>
      <c r="I26" s="26" t="s">
        <v>870</v>
      </c>
      <c r="J26" s="26" t="s">
        <v>3172</v>
      </c>
      <c r="K26" s="26" t="s">
        <v>2249</v>
      </c>
      <c r="L26" s="26" t="s">
        <v>1035</v>
      </c>
      <c r="M26" s="26" t="s">
        <v>196</v>
      </c>
      <c r="N26" s="26">
        <v>24</v>
      </c>
      <c r="O26" s="26" t="s">
        <v>1036</v>
      </c>
    </row>
    <row r="27" spans="1:15">
      <c r="A27" s="26" t="s">
        <v>3178</v>
      </c>
      <c r="B27" s="26" t="str">
        <f>IF(F27="CM","",IF(ISERROR(VLOOKUP(A27,tblClass_ChildStateValues!S:S,1,FALSE)),"##ERR##",""))</f>
        <v/>
      </c>
      <c r="C27" s="26" t="s">
        <v>112</v>
      </c>
      <c r="D27" s="26" t="s">
        <v>1619</v>
      </c>
      <c r="E27" s="26">
        <v>35</v>
      </c>
      <c r="F27" s="26" t="s">
        <v>20</v>
      </c>
      <c r="G27" s="26" t="s">
        <v>454</v>
      </c>
      <c r="H27" s="26" t="s">
        <v>963</v>
      </c>
      <c r="I27" s="26" t="s">
        <v>870</v>
      </c>
      <c r="J27" s="26" t="s">
        <v>3172</v>
      </c>
      <c r="K27" s="26" t="s">
        <v>2250</v>
      </c>
      <c r="L27" s="26" t="s">
        <v>1031</v>
      </c>
      <c r="M27" s="26" t="s">
        <v>196</v>
      </c>
      <c r="N27" s="26">
        <v>24</v>
      </c>
      <c r="O27" s="26" t="s">
        <v>1032</v>
      </c>
    </row>
    <row r="28" spans="1:15">
      <c r="A28" s="26" t="s">
        <v>3177</v>
      </c>
      <c r="B28" s="26" t="str">
        <f>IF(F28="CM","",IF(ISERROR(VLOOKUP(A28,tblClass_ChildStateValues!S:S,1,FALSE)),"##ERR##",""))</f>
        <v/>
      </c>
      <c r="C28" s="26" t="s">
        <v>112</v>
      </c>
      <c r="D28" s="26" t="s">
        <v>1619</v>
      </c>
      <c r="E28" s="26">
        <v>35</v>
      </c>
      <c r="F28" s="26" t="s">
        <v>20</v>
      </c>
      <c r="G28" s="26" t="s">
        <v>454</v>
      </c>
      <c r="H28" s="26" t="s">
        <v>963</v>
      </c>
      <c r="I28" s="26" t="s">
        <v>870</v>
      </c>
      <c r="J28" s="26" t="s">
        <v>3172</v>
      </c>
      <c r="K28" s="26" t="s">
        <v>2251</v>
      </c>
      <c r="L28" s="26" t="s">
        <v>1034</v>
      </c>
      <c r="M28" s="26" t="s">
        <v>177</v>
      </c>
      <c r="N28" s="26">
        <v>26</v>
      </c>
      <c r="O28" s="26" t="s">
        <v>451</v>
      </c>
    </row>
    <row r="29" spans="1:15">
      <c r="A29" s="26" t="s">
        <v>3176</v>
      </c>
      <c r="B29" s="26" t="str">
        <f>IF(F29="CM","",IF(ISERROR(VLOOKUP(A29,tblClass_ChildStateValues!S:S,1,FALSE)),"##ERR##",""))</f>
        <v/>
      </c>
      <c r="C29" s="26" t="s">
        <v>112</v>
      </c>
      <c r="D29" s="26" t="s">
        <v>1619</v>
      </c>
      <c r="E29" s="26">
        <v>35</v>
      </c>
      <c r="F29" s="26" t="s">
        <v>20</v>
      </c>
      <c r="G29" s="26" t="s">
        <v>454</v>
      </c>
      <c r="H29" s="26" t="s">
        <v>963</v>
      </c>
      <c r="I29" s="26" t="s">
        <v>870</v>
      </c>
      <c r="J29" s="26" t="s">
        <v>3172</v>
      </c>
      <c r="K29" s="26" t="s">
        <v>2252</v>
      </c>
      <c r="L29" s="26" t="s">
        <v>1033</v>
      </c>
      <c r="M29" s="26" t="s">
        <v>177</v>
      </c>
      <c r="N29" s="26">
        <v>26</v>
      </c>
      <c r="O29" s="26" t="s">
        <v>450</v>
      </c>
    </row>
    <row r="30" spans="1:15">
      <c r="A30" s="26" t="s">
        <v>3175</v>
      </c>
      <c r="B30" s="26" t="str">
        <f>IF(F30="CM","",IF(ISERROR(VLOOKUP(A30,tblClass_ChildStateValues!S:S,1,FALSE)),"##ERR##",""))</f>
        <v/>
      </c>
      <c r="C30" s="26" t="s">
        <v>112</v>
      </c>
      <c r="D30" s="26" t="s">
        <v>1619</v>
      </c>
      <c r="E30" s="26">
        <v>35</v>
      </c>
      <c r="F30" s="26" t="s">
        <v>20</v>
      </c>
      <c r="G30" s="26" t="s">
        <v>454</v>
      </c>
      <c r="H30" s="26" t="s">
        <v>963</v>
      </c>
      <c r="I30" s="26" t="s">
        <v>870</v>
      </c>
      <c r="J30" s="26" t="s">
        <v>3172</v>
      </c>
      <c r="K30" s="26" t="s">
        <v>2246</v>
      </c>
      <c r="L30" s="26" t="s">
        <v>1041</v>
      </c>
      <c r="M30" s="26" t="s">
        <v>184</v>
      </c>
      <c r="N30" s="26">
        <v>32</v>
      </c>
      <c r="O30" s="26" t="s">
        <v>1042</v>
      </c>
    </row>
    <row r="31" spans="1:15">
      <c r="A31" s="26" t="s">
        <v>3174</v>
      </c>
      <c r="B31" s="26" t="str">
        <f>IF(F31="CM","",IF(ISERROR(VLOOKUP(A31,tblClass_ChildStateValues!S:S,1,FALSE)),"##ERR##",""))</f>
        <v/>
      </c>
      <c r="C31" s="26" t="s">
        <v>112</v>
      </c>
      <c r="D31" s="26" t="s">
        <v>1619</v>
      </c>
      <c r="E31" s="26">
        <v>35</v>
      </c>
      <c r="F31" s="26" t="s">
        <v>20</v>
      </c>
      <c r="G31" s="26" t="s">
        <v>454</v>
      </c>
      <c r="H31" s="26" t="s">
        <v>963</v>
      </c>
      <c r="I31" s="26" t="s">
        <v>870</v>
      </c>
      <c r="J31" s="26" t="s">
        <v>3172</v>
      </c>
      <c r="K31" s="26" t="s">
        <v>2247</v>
      </c>
      <c r="L31" s="26" t="s">
        <v>1039</v>
      </c>
      <c r="M31" s="26" t="s">
        <v>184</v>
      </c>
      <c r="N31" s="26">
        <v>32</v>
      </c>
      <c r="O31" s="26" t="s">
        <v>1040</v>
      </c>
    </row>
    <row r="32" spans="1:15">
      <c r="A32" s="26" t="s">
        <v>3173</v>
      </c>
      <c r="B32" s="26" t="str">
        <f>IF(F32="CM","",IF(ISERROR(VLOOKUP(A32,tblClass_ChildStateValues!S:S,1,FALSE)),"##ERR##",""))</f>
        <v/>
      </c>
      <c r="C32" s="26" t="s">
        <v>112</v>
      </c>
      <c r="D32" s="26" t="s">
        <v>1619</v>
      </c>
      <c r="E32" s="26">
        <v>35</v>
      </c>
      <c r="F32" s="26" t="s">
        <v>20</v>
      </c>
      <c r="G32" s="26" t="s">
        <v>454</v>
      </c>
      <c r="H32" s="26" t="s">
        <v>963</v>
      </c>
      <c r="I32" s="26" t="s">
        <v>870</v>
      </c>
      <c r="J32" s="26" t="s">
        <v>3172</v>
      </c>
      <c r="K32" s="26" t="s">
        <v>2248</v>
      </c>
      <c r="L32" s="26" t="s">
        <v>1037</v>
      </c>
      <c r="M32" s="26" t="s">
        <v>184</v>
      </c>
      <c r="N32" s="26">
        <v>32</v>
      </c>
      <c r="O32" s="26" t="s">
        <v>1038</v>
      </c>
    </row>
    <row r="33" spans="1:15">
      <c r="A33" s="26" t="s">
        <v>3171</v>
      </c>
      <c r="B33" s="26" t="str">
        <f>IF(F33="CM","",IF(ISERROR(VLOOKUP(A33,tblClass_ChildStateValues!S:S,1,FALSE)),"##ERR##",""))</f>
        <v/>
      </c>
      <c r="C33" s="26" t="s">
        <v>112</v>
      </c>
      <c r="D33" s="26" t="s">
        <v>1619</v>
      </c>
      <c r="E33" s="26">
        <v>35</v>
      </c>
      <c r="F33" s="26" t="s">
        <v>20</v>
      </c>
      <c r="G33" s="26" t="s">
        <v>453</v>
      </c>
      <c r="H33" s="26" t="s">
        <v>961</v>
      </c>
      <c r="I33" s="26" t="s">
        <v>870</v>
      </c>
      <c r="J33" s="26" t="s">
        <v>3164</v>
      </c>
      <c r="K33" s="26" t="s">
        <v>2249</v>
      </c>
      <c r="L33" s="26" t="s">
        <v>1035</v>
      </c>
      <c r="M33" s="26" t="s">
        <v>196</v>
      </c>
      <c r="N33" s="26">
        <v>24</v>
      </c>
      <c r="O33" s="26" t="s">
        <v>1036</v>
      </c>
    </row>
    <row r="34" spans="1:15">
      <c r="A34" s="26" t="s">
        <v>3170</v>
      </c>
      <c r="B34" s="26" t="str">
        <f>IF(F34="CM","",IF(ISERROR(VLOOKUP(A34,tblClass_ChildStateValues!S:S,1,FALSE)),"##ERR##",""))</f>
        <v/>
      </c>
      <c r="C34" s="26" t="s">
        <v>112</v>
      </c>
      <c r="D34" s="26" t="s">
        <v>1619</v>
      </c>
      <c r="E34" s="26">
        <v>35</v>
      </c>
      <c r="F34" s="26" t="s">
        <v>20</v>
      </c>
      <c r="G34" s="26" t="s">
        <v>453</v>
      </c>
      <c r="H34" s="26" t="s">
        <v>961</v>
      </c>
      <c r="I34" s="26" t="s">
        <v>870</v>
      </c>
      <c r="J34" s="26" t="s">
        <v>3164</v>
      </c>
      <c r="K34" s="26" t="s">
        <v>2250</v>
      </c>
      <c r="L34" s="26" t="s">
        <v>1031</v>
      </c>
      <c r="M34" s="26" t="s">
        <v>196</v>
      </c>
      <c r="N34" s="26">
        <v>24</v>
      </c>
      <c r="O34" s="26" t="s">
        <v>1032</v>
      </c>
    </row>
    <row r="35" spans="1:15">
      <c r="A35" s="26" t="s">
        <v>3169</v>
      </c>
      <c r="B35" s="26" t="str">
        <f>IF(F35="CM","",IF(ISERROR(VLOOKUP(A35,tblClass_ChildStateValues!S:S,1,FALSE)),"##ERR##",""))</f>
        <v/>
      </c>
      <c r="C35" s="26" t="s">
        <v>112</v>
      </c>
      <c r="D35" s="26" t="s">
        <v>1619</v>
      </c>
      <c r="E35" s="26">
        <v>35</v>
      </c>
      <c r="F35" s="26" t="s">
        <v>20</v>
      </c>
      <c r="G35" s="26" t="s">
        <v>453</v>
      </c>
      <c r="H35" s="26" t="s">
        <v>961</v>
      </c>
      <c r="I35" s="26" t="s">
        <v>870</v>
      </c>
      <c r="J35" s="26" t="s">
        <v>3164</v>
      </c>
      <c r="K35" s="26" t="s">
        <v>2251</v>
      </c>
      <c r="L35" s="26" t="s">
        <v>1034</v>
      </c>
      <c r="M35" s="26" t="s">
        <v>177</v>
      </c>
      <c r="N35" s="26">
        <v>26</v>
      </c>
      <c r="O35" s="26" t="s">
        <v>451</v>
      </c>
    </row>
    <row r="36" spans="1:15">
      <c r="A36" s="26" t="s">
        <v>3168</v>
      </c>
      <c r="B36" s="26" t="str">
        <f>IF(F36="CM","",IF(ISERROR(VLOOKUP(A36,tblClass_ChildStateValues!S:S,1,FALSE)),"##ERR##",""))</f>
        <v/>
      </c>
      <c r="C36" s="26" t="s">
        <v>112</v>
      </c>
      <c r="D36" s="26" t="s">
        <v>1619</v>
      </c>
      <c r="E36" s="26">
        <v>35</v>
      </c>
      <c r="F36" s="26" t="s">
        <v>20</v>
      </c>
      <c r="G36" s="26" t="s">
        <v>453</v>
      </c>
      <c r="H36" s="26" t="s">
        <v>961</v>
      </c>
      <c r="I36" s="26" t="s">
        <v>870</v>
      </c>
      <c r="J36" s="26" t="s">
        <v>3164</v>
      </c>
      <c r="K36" s="26" t="s">
        <v>2252</v>
      </c>
      <c r="L36" s="26" t="s">
        <v>1033</v>
      </c>
      <c r="M36" s="26" t="s">
        <v>177</v>
      </c>
      <c r="N36" s="26">
        <v>26</v>
      </c>
      <c r="O36" s="26" t="s">
        <v>450</v>
      </c>
    </row>
    <row r="37" spans="1:15">
      <c r="A37" s="26" t="s">
        <v>3167</v>
      </c>
      <c r="B37" s="26" t="str">
        <f>IF(F37="CM","",IF(ISERROR(VLOOKUP(A37,tblClass_ChildStateValues!S:S,1,FALSE)),"##ERR##",""))</f>
        <v/>
      </c>
      <c r="C37" s="26" t="s">
        <v>112</v>
      </c>
      <c r="D37" s="26" t="s">
        <v>1619</v>
      </c>
      <c r="E37" s="26">
        <v>35</v>
      </c>
      <c r="F37" s="26" t="s">
        <v>20</v>
      </c>
      <c r="G37" s="26" t="s">
        <v>453</v>
      </c>
      <c r="H37" s="26" t="s">
        <v>961</v>
      </c>
      <c r="I37" s="26" t="s">
        <v>870</v>
      </c>
      <c r="J37" s="26" t="s">
        <v>3164</v>
      </c>
      <c r="K37" s="26" t="s">
        <v>2246</v>
      </c>
      <c r="L37" s="26" t="s">
        <v>1041</v>
      </c>
      <c r="M37" s="26" t="s">
        <v>184</v>
      </c>
      <c r="N37" s="26">
        <v>32</v>
      </c>
      <c r="O37" s="26" t="s">
        <v>1042</v>
      </c>
    </row>
    <row r="38" spans="1:15">
      <c r="A38" s="26" t="s">
        <v>3166</v>
      </c>
      <c r="B38" s="26" t="str">
        <f>IF(F38="CM","",IF(ISERROR(VLOOKUP(A38,tblClass_ChildStateValues!S:S,1,FALSE)),"##ERR##",""))</f>
        <v/>
      </c>
      <c r="C38" s="26" t="s">
        <v>112</v>
      </c>
      <c r="D38" s="26" t="s">
        <v>1619</v>
      </c>
      <c r="E38" s="26">
        <v>35</v>
      </c>
      <c r="F38" s="26" t="s">
        <v>20</v>
      </c>
      <c r="G38" s="26" t="s">
        <v>453</v>
      </c>
      <c r="H38" s="26" t="s">
        <v>961</v>
      </c>
      <c r="I38" s="26" t="s">
        <v>870</v>
      </c>
      <c r="J38" s="26" t="s">
        <v>3164</v>
      </c>
      <c r="K38" s="26" t="s">
        <v>2247</v>
      </c>
      <c r="L38" s="26" t="s">
        <v>1039</v>
      </c>
      <c r="M38" s="26" t="s">
        <v>184</v>
      </c>
      <c r="N38" s="26">
        <v>32</v>
      </c>
      <c r="O38" s="26" t="s">
        <v>1040</v>
      </c>
    </row>
    <row r="39" spans="1:15">
      <c r="A39" s="26" t="s">
        <v>3165</v>
      </c>
      <c r="B39" s="26" t="str">
        <f>IF(F39="CM","",IF(ISERROR(VLOOKUP(A39,tblClass_ChildStateValues!S:S,1,FALSE)),"##ERR##",""))</f>
        <v/>
      </c>
      <c r="C39" s="26" t="s">
        <v>112</v>
      </c>
      <c r="D39" s="26" t="s">
        <v>1619</v>
      </c>
      <c r="E39" s="26">
        <v>35</v>
      </c>
      <c r="F39" s="26" t="s">
        <v>20</v>
      </c>
      <c r="G39" s="26" t="s">
        <v>453</v>
      </c>
      <c r="H39" s="26" t="s">
        <v>961</v>
      </c>
      <c r="I39" s="26" t="s">
        <v>870</v>
      </c>
      <c r="J39" s="26" t="s">
        <v>3164</v>
      </c>
      <c r="K39" s="26" t="s">
        <v>2248</v>
      </c>
      <c r="L39" s="26" t="s">
        <v>1037</v>
      </c>
      <c r="M39" s="26" t="s">
        <v>184</v>
      </c>
      <c r="N39" s="26">
        <v>32</v>
      </c>
      <c r="O39" s="26" t="s">
        <v>1038</v>
      </c>
    </row>
    <row r="40" spans="1:15">
      <c r="A40" s="26" t="s">
        <v>3163</v>
      </c>
      <c r="B40" s="26" t="str">
        <f>IF(F40="CM","",IF(ISERROR(VLOOKUP(A40,tblClass_ChildStateValues!S:S,1,FALSE)),"##ERR##",""))</f>
        <v/>
      </c>
      <c r="C40" s="26" t="s">
        <v>112</v>
      </c>
      <c r="D40" s="26" t="s">
        <v>1619</v>
      </c>
      <c r="E40" s="26">
        <v>35</v>
      </c>
      <c r="F40" s="26" t="s">
        <v>20</v>
      </c>
      <c r="G40" s="26" t="s">
        <v>452</v>
      </c>
      <c r="H40" s="26" t="s">
        <v>960</v>
      </c>
      <c r="I40" s="26" t="s">
        <v>870</v>
      </c>
      <c r="J40" s="26" t="s">
        <v>3156</v>
      </c>
      <c r="K40" s="26" t="s">
        <v>2249</v>
      </c>
      <c r="L40" s="26" t="s">
        <v>1035</v>
      </c>
      <c r="M40" s="26" t="s">
        <v>196</v>
      </c>
      <c r="N40" s="26">
        <v>24</v>
      </c>
      <c r="O40" s="26" t="s">
        <v>1036</v>
      </c>
    </row>
    <row r="41" spans="1:15">
      <c r="A41" s="26" t="s">
        <v>3162</v>
      </c>
      <c r="B41" s="26" t="str">
        <f>IF(F41="CM","",IF(ISERROR(VLOOKUP(A41,tblClass_ChildStateValues!S:S,1,FALSE)),"##ERR##",""))</f>
        <v/>
      </c>
      <c r="C41" s="26" t="s">
        <v>112</v>
      </c>
      <c r="D41" s="26" t="s">
        <v>1619</v>
      </c>
      <c r="E41" s="26">
        <v>35</v>
      </c>
      <c r="F41" s="26" t="s">
        <v>20</v>
      </c>
      <c r="G41" s="26" t="s">
        <v>452</v>
      </c>
      <c r="H41" s="26" t="s">
        <v>960</v>
      </c>
      <c r="I41" s="26" t="s">
        <v>870</v>
      </c>
      <c r="J41" s="26" t="s">
        <v>3156</v>
      </c>
      <c r="K41" s="26" t="s">
        <v>2250</v>
      </c>
      <c r="L41" s="26" t="s">
        <v>1031</v>
      </c>
      <c r="M41" s="26" t="s">
        <v>196</v>
      </c>
      <c r="N41" s="26">
        <v>24</v>
      </c>
      <c r="O41" s="26" t="s">
        <v>1032</v>
      </c>
    </row>
    <row r="42" spans="1:15">
      <c r="A42" s="26" t="s">
        <v>3161</v>
      </c>
      <c r="B42" s="26" t="str">
        <f>IF(F42="CM","",IF(ISERROR(VLOOKUP(A42,tblClass_ChildStateValues!S:S,1,FALSE)),"##ERR##",""))</f>
        <v/>
      </c>
      <c r="C42" s="26" t="s">
        <v>112</v>
      </c>
      <c r="D42" s="26" t="s">
        <v>1619</v>
      </c>
      <c r="E42" s="26">
        <v>35</v>
      </c>
      <c r="F42" s="26" t="s">
        <v>20</v>
      </c>
      <c r="G42" s="26" t="s">
        <v>452</v>
      </c>
      <c r="H42" s="26" t="s">
        <v>960</v>
      </c>
      <c r="I42" s="26" t="s">
        <v>870</v>
      </c>
      <c r="J42" s="26" t="s">
        <v>3156</v>
      </c>
      <c r="K42" s="26" t="s">
        <v>2251</v>
      </c>
      <c r="L42" s="26" t="s">
        <v>1034</v>
      </c>
      <c r="M42" s="26" t="s">
        <v>177</v>
      </c>
      <c r="N42" s="26">
        <v>26</v>
      </c>
      <c r="O42" s="26" t="s">
        <v>451</v>
      </c>
    </row>
    <row r="43" spans="1:15">
      <c r="A43" s="26" t="s">
        <v>3160</v>
      </c>
      <c r="B43" s="26" t="str">
        <f>IF(F43="CM","",IF(ISERROR(VLOOKUP(A43,tblClass_ChildStateValues!S:S,1,FALSE)),"##ERR##",""))</f>
        <v/>
      </c>
      <c r="C43" s="26" t="s">
        <v>112</v>
      </c>
      <c r="D43" s="26" t="s">
        <v>1619</v>
      </c>
      <c r="E43" s="26">
        <v>35</v>
      </c>
      <c r="F43" s="26" t="s">
        <v>20</v>
      </c>
      <c r="G43" s="26" t="s">
        <v>452</v>
      </c>
      <c r="H43" s="26" t="s">
        <v>960</v>
      </c>
      <c r="I43" s="26" t="s">
        <v>870</v>
      </c>
      <c r="J43" s="26" t="s">
        <v>3156</v>
      </c>
      <c r="K43" s="26" t="s">
        <v>2252</v>
      </c>
      <c r="L43" s="26" t="s">
        <v>1033</v>
      </c>
      <c r="M43" s="26" t="s">
        <v>177</v>
      </c>
      <c r="N43" s="26">
        <v>26</v>
      </c>
      <c r="O43" s="26" t="s">
        <v>450</v>
      </c>
    </row>
    <row r="44" spans="1:15">
      <c r="A44" s="26" t="s">
        <v>3159</v>
      </c>
      <c r="B44" s="26" t="str">
        <f>IF(F44="CM","",IF(ISERROR(VLOOKUP(A44,tblClass_ChildStateValues!S:S,1,FALSE)),"##ERR##",""))</f>
        <v/>
      </c>
      <c r="C44" s="26" t="s">
        <v>112</v>
      </c>
      <c r="D44" s="26" t="s">
        <v>1619</v>
      </c>
      <c r="E44" s="26">
        <v>35</v>
      </c>
      <c r="F44" s="26" t="s">
        <v>20</v>
      </c>
      <c r="G44" s="26" t="s">
        <v>452</v>
      </c>
      <c r="H44" s="26" t="s">
        <v>960</v>
      </c>
      <c r="I44" s="26" t="s">
        <v>870</v>
      </c>
      <c r="J44" s="26" t="s">
        <v>3156</v>
      </c>
      <c r="K44" s="26" t="s">
        <v>2246</v>
      </c>
      <c r="L44" s="26" t="s">
        <v>1041</v>
      </c>
      <c r="M44" s="26" t="s">
        <v>184</v>
      </c>
      <c r="N44" s="26">
        <v>32</v>
      </c>
      <c r="O44" s="26" t="s">
        <v>1042</v>
      </c>
    </row>
    <row r="45" spans="1:15">
      <c r="A45" s="26" t="s">
        <v>3158</v>
      </c>
      <c r="B45" s="26" t="str">
        <f>IF(F45="CM","",IF(ISERROR(VLOOKUP(A45,tblClass_ChildStateValues!S:S,1,FALSE)),"##ERR##",""))</f>
        <v/>
      </c>
      <c r="C45" s="26" t="s">
        <v>112</v>
      </c>
      <c r="D45" s="26" t="s">
        <v>1619</v>
      </c>
      <c r="E45" s="26">
        <v>35</v>
      </c>
      <c r="F45" s="26" t="s">
        <v>20</v>
      </c>
      <c r="G45" s="26" t="s">
        <v>452</v>
      </c>
      <c r="H45" s="26" t="s">
        <v>960</v>
      </c>
      <c r="I45" s="26" t="s">
        <v>870</v>
      </c>
      <c r="J45" s="26" t="s">
        <v>3156</v>
      </c>
      <c r="K45" s="26" t="s">
        <v>2247</v>
      </c>
      <c r="L45" s="26" t="s">
        <v>1039</v>
      </c>
      <c r="M45" s="26" t="s">
        <v>184</v>
      </c>
      <c r="N45" s="26">
        <v>32</v>
      </c>
      <c r="O45" s="26" t="s">
        <v>1040</v>
      </c>
    </row>
    <row r="46" spans="1:15">
      <c r="A46" s="26" t="s">
        <v>3157</v>
      </c>
      <c r="B46" s="26" t="str">
        <f>IF(F46="CM","",IF(ISERROR(VLOOKUP(A46,tblClass_ChildStateValues!S:S,1,FALSE)),"##ERR##",""))</f>
        <v/>
      </c>
      <c r="C46" s="26" t="s">
        <v>112</v>
      </c>
      <c r="D46" s="26" t="s">
        <v>1619</v>
      </c>
      <c r="E46" s="26">
        <v>35</v>
      </c>
      <c r="F46" s="26" t="s">
        <v>20</v>
      </c>
      <c r="G46" s="26" t="s">
        <v>452</v>
      </c>
      <c r="H46" s="26" t="s">
        <v>960</v>
      </c>
      <c r="I46" s="26" t="s">
        <v>870</v>
      </c>
      <c r="J46" s="26" t="s">
        <v>3156</v>
      </c>
      <c r="K46" s="26" t="s">
        <v>2248</v>
      </c>
      <c r="L46" s="26" t="s">
        <v>1037</v>
      </c>
      <c r="M46" s="26" t="s">
        <v>184</v>
      </c>
      <c r="N46" s="26">
        <v>32</v>
      </c>
      <c r="O46" s="26" t="s">
        <v>1038</v>
      </c>
    </row>
    <row r="47" spans="1:15">
      <c r="A47" s="26" t="s">
        <v>3155</v>
      </c>
      <c r="B47" s="26" t="str">
        <f>IF(F47="CM","",IF(ISERROR(VLOOKUP(A47,tblClass_ChildStateValues!S:S,1,FALSE)),"##ERR##",""))</f>
        <v/>
      </c>
      <c r="C47" s="26" t="s">
        <v>111</v>
      </c>
      <c r="D47" s="26" t="s">
        <v>1620</v>
      </c>
      <c r="E47" s="26">
        <v>36</v>
      </c>
      <c r="F47" s="26" t="s">
        <v>20</v>
      </c>
      <c r="G47" s="26" t="s">
        <v>454</v>
      </c>
      <c r="H47" s="26" t="s">
        <v>966</v>
      </c>
      <c r="I47" s="26" t="s">
        <v>870</v>
      </c>
      <c r="J47" s="26" t="s">
        <v>3148</v>
      </c>
      <c r="K47" s="26" t="s">
        <v>2249</v>
      </c>
      <c r="L47" s="26" t="s">
        <v>1035</v>
      </c>
      <c r="M47" s="26" t="s">
        <v>196</v>
      </c>
      <c r="N47" s="26">
        <v>24</v>
      </c>
      <c r="O47" s="26" t="s">
        <v>1044</v>
      </c>
    </row>
    <row r="48" spans="1:15">
      <c r="A48" s="26" t="s">
        <v>3154</v>
      </c>
      <c r="B48" s="26" t="str">
        <f>IF(F48="CM","",IF(ISERROR(VLOOKUP(A48,tblClass_ChildStateValues!S:S,1,FALSE)),"##ERR##",""))</f>
        <v/>
      </c>
      <c r="C48" s="26" t="s">
        <v>111</v>
      </c>
      <c r="D48" s="26" t="s">
        <v>1620</v>
      </c>
      <c r="E48" s="26">
        <v>36</v>
      </c>
      <c r="F48" s="26" t="s">
        <v>20</v>
      </c>
      <c r="G48" s="26" t="s">
        <v>454</v>
      </c>
      <c r="H48" s="26" t="s">
        <v>966</v>
      </c>
      <c r="I48" s="26" t="s">
        <v>870</v>
      </c>
      <c r="J48" s="26" t="s">
        <v>3148</v>
      </c>
      <c r="K48" s="26" t="s">
        <v>2250</v>
      </c>
      <c r="L48" s="26" t="s">
        <v>1031</v>
      </c>
      <c r="M48" s="26" t="s">
        <v>196</v>
      </c>
      <c r="N48" s="26">
        <v>24</v>
      </c>
      <c r="O48" s="26" t="s">
        <v>1043</v>
      </c>
    </row>
    <row r="49" spans="1:15">
      <c r="A49" s="26" t="s">
        <v>3153</v>
      </c>
      <c r="B49" s="26" t="str">
        <f>IF(F49="CM","",IF(ISERROR(VLOOKUP(A49,tblClass_ChildStateValues!S:S,1,FALSE)),"##ERR##",""))</f>
        <v/>
      </c>
      <c r="C49" s="26" t="s">
        <v>111</v>
      </c>
      <c r="D49" s="26" t="s">
        <v>1620</v>
      </c>
      <c r="E49" s="26">
        <v>36</v>
      </c>
      <c r="F49" s="26" t="s">
        <v>20</v>
      </c>
      <c r="G49" s="26" t="s">
        <v>454</v>
      </c>
      <c r="H49" s="26" t="s">
        <v>966</v>
      </c>
      <c r="I49" s="26" t="s">
        <v>870</v>
      </c>
      <c r="J49" s="26" t="s">
        <v>3148</v>
      </c>
      <c r="K49" s="26" t="s">
        <v>2251</v>
      </c>
      <c r="L49" s="26" t="s">
        <v>1034</v>
      </c>
      <c r="M49" s="26" t="s">
        <v>177</v>
      </c>
      <c r="N49" s="26">
        <v>26</v>
      </c>
      <c r="O49" s="26" t="s">
        <v>457</v>
      </c>
    </row>
    <row r="50" spans="1:15">
      <c r="A50" s="26" t="s">
        <v>3152</v>
      </c>
      <c r="B50" s="26" t="str">
        <f>IF(F50="CM","",IF(ISERROR(VLOOKUP(A50,tblClass_ChildStateValues!S:S,1,FALSE)),"##ERR##",""))</f>
        <v/>
      </c>
      <c r="C50" s="26" t="s">
        <v>111</v>
      </c>
      <c r="D50" s="26" t="s">
        <v>1620</v>
      </c>
      <c r="E50" s="26">
        <v>36</v>
      </c>
      <c r="F50" s="26" t="s">
        <v>20</v>
      </c>
      <c r="G50" s="26" t="s">
        <v>454</v>
      </c>
      <c r="H50" s="26" t="s">
        <v>966</v>
      </c>
      <c r="I50" s="26" t="s">
        <v>870</v>
      </c>
      <c r="J50" s="26" t="s">
        <v>3148</v>
      </c>
      <c r="K50" s="26" t="s">
        <v>2252</v>
      </c>
      <c r="L50" s="26" t="s">
        <v>1033</v>
      </c>
      <c r="M50" s="26" t="s">
        <v>177</v>
      </c>
      <c r="N50" s="26">
        <v>26</v>
      </c>
      <c r="O50" s="26" t="s">
        <v>456</v>
      </c>
    </row>
    <row r="51" spans="1:15">
      <c r="A51" s="26" t="s">
        <v>3151</v>
      </c>
      <c r="B51" s="26" t="str">
        <f>IF(F51="CM","",IF(ISERROR(VLOOKUP(A51,tblClass_ChildStateValues!S:S,1,FALSE)),"##ERR##",""))</f>
        <v/>
      </c>
      <c r="C51" s="26" t="s">
        <v>111</v>
      </c>
      <c r="D51" s="26" t="s">
        <v>1620</v>
      </c>
      <c r="E51" s="26">
        <v>36</v>
      </c>
      <c r="F51" s="26" t="s">
        <v>20</v>
      </c>
      <c r="G51" s="26" t="s">
        <v>454</v>
      </c>
      <c r="H51" s="26" t="s">
        <v>966</v>
      </c>
      <c r="I51" s="26" t="s">
        <v>870</v>
      </c>
      <c r="J51" s="26" t="s">
        <v>3148</v>
      </c>
      <c r="K51" s="26" t="s">
        <v>2246</v>
      </c>
      <c r="L51" s="26" t="s">
        <v>1041</v>
      </c>
      <c r="M51" s="26" t="s">
        <v>184</v>
      </c>
      <c r="N51" s="26">
        <v>32</v>
      </c>
      <c r="O51" s="26" t="s">
        <v>1047</v>
      </c>
    </row>
    <row r="52" spans="1:15">
      <c r="A52" s="26" t="s">
        <v>3150</v>
      </c>
      <c r="B52" s="26" t="str">
        <f>IF(F52="CM","",IF(ISERROR(VLOOKUP(A52,tblClass_ChildStateValues!S:S,1,FALSE)),"##ERR##",""))</f>
        <v/>
      </c>
      <c r="C52" s="26" t="s">
        <v>111</v>
      </c>
      <c r="D52" s="26" t="s">
        <v>1620</v>
      </c>
      <c r="E52" s="26">
        <v>36</v>
      </c>
      <c r="F52" s="26" t="s">
        <v>20</v>
      </c>
      <c r="G52" s="26" t="s">
        <v>454</v>
      </c>
      <c r="H52" s="26" t="s">
        <v>966</v>
      </c>
      <c r="I52" s="26" t="s">
        <v>870</v>
      </c>
      <c r="J52" s="26" t="s">
        <v>3148</v>
      </c>
      <c r="K52" s="26" t="s">
        <v>2247</v>
      </c>
      <c r="L52" s="26" t="s">
        <v>1039</v>
      </c>
      <c r="M52" s="26" t="s">
        <v>184</v>
      </c>
      <c r="N52" s="26">
        <v>32</v>
      </c>
      <c r="O52" s="26" t="s">
        <v>1046</v>
      </c>
    </row>
    <row r="53" spans="1:15">
      <c r="A53" s="26" t="s">
        <v>3149</v>
      </c>
      <c r="B53" s="26" t="str">
        <f>IF(F53="CM","",IF(ISERROR(VLOOKUP(A53,tblClass_ChildStateValues!S:S,1,FALSE)),"##ERR##",""))</f>
        <v/>
      </c>
      <c r="C53" s="26" t="s">
        <v>111</v>
      </c>
      <c r="D53" s="26" t="s">
        <v>1620</v>
      </c>
      <c r="E53" s="26">
        <v>36</v>
      </c>
      <c r="F53" s="26" t="s">
        <v>20</v>
      </c>
      <c r="G53" s="26" t="s">
        <v>454</v>
      </c>
      <c r="H53" s="26" t="s">
        <v>966</v>
      </c>
      <c r="I53" s="26" t="s">
        <v>870</v>
      </c>
      <c r="J53" s="26" t="s">
        <v>3148</v>
      </c>
      <c r="K53" s="26" t="s">
        <v>2248</v>
      </c>
      <c r="L53" s="26" t="s">
        <v>1037</v>
      </c>
      <c r="M53" s="26" t="s">
        <v>184</v>
      </c>
      <c r="N53" s="26">
        <v>32</v>
      </c>
      <c r="O53" s="26" t="s">
        <v>1045</v>
      </c>
    </row>
    <row r="54" spans="1:15">
      <c r="A54" s="26" t="s">
        <v>3147</v>
      </c>
      <c r="B54" s="26" t="str">
        <f>IF(F54="CM","",IF(ISERROR(VLOOKUP(A54,tblClass_ChildStateValues!S:S,1,FALSE)),"##ERR##",""))</f>
        <v/>
      </c>
      <c r="C54" s="26" t="s">
        <v>111</v>
      </c>
      <c r="D54" s="26" t="s">
        <v>1620</v>
      </c>
      <c r="E54" s="26">
        <v>36</v>
      </c>
      <c r="F54" s="26" t="s">
        <v>20</v>
      </c>
      <c r="G54" s="26" t="s">
        <v>453</v>
      </c>
      <c r="H54" s="26" t="s">
        <v>965</v>
      </c>
      <c r="I54" s="26" t="s">
        <v>870</v>
      </c>
      <c r="J54" s="26" t="s">
        <v>3140</v>
      </c>
      <c r="K54" s="26" t="s">
        <v>2249</v>
      </c>
      <c r="L54" s="26" t="s">
        <v>1035</v>
      </c>
      <c r="M54" s="26" t="s">
        <v>196</v>
      </c>
      <c r="N54" s="26">
        <v>24</v>
      </c>
      <c r="O54" s="26" t="s">
        <v>1044</v>
      </c>
    </row>
    <row r="55" spans="1:15">
      <c r="A55" s="26" t="s">
        <v>3146</v>
      </c>
      <c r="B55" s="26" t="str">
        <f>IF(F55="CM","",IF(ISERROR(VLOOKUP(A55,tblClass_ChildStateValues!S:S,1,FALSE)),"##ERR##",""))</f>
        <v/>
      </c>
      <c r="C55" s="26" t="s">
        <v>111</v>
      </c>
      <c r="D55" s="26" t="s">
        <v>1620</v>
      </c>
      <c r="E55" s="26">
        <v>36</v>
      </c>
      <c r="F55" s="26" t="s">
        <v>20</v>
      </c>
      <c r="G55" s="26" t="s">
        <v>453</v>
      </c>
      <c r="H55" s="26" t="s">
        <v>965</v>
      </c>
      <c r="I55" s="26" t="s">
        <v>870</v>
      </c>
      <c r="J55" s="26" t="s">
        <v>3140</v>
      </c>
      <c r="K55" s="26" t="s">
        <v>2250</v>
      </c>
      <c r="L55" s="26" t="s">
        <v>1031</v>
      </c>
      <c r="M55" s="26" t="s">
        <v>196</v>
      </c>
      <c r="N55" s="26">
        <v>24</v>
      </c>
      <c r="O55" s="26" t="s">
        <v>1043</v>
      </c>
    </row>
    <row r="56" spans="1:15">
      <c r="A56" s="26" t="s">
        <v>3145</v>
      </c>
      <c r="B56" s="26" t="str">
        <f>IF(F56="CM","",IF(ISERROR(VLOOKUP(A56,tblClass_ChildStateValues!S:S,1,FALSE)),"##ERR##",""))</f>
        <v/>
      </c>
      <c r="C56" s="26" t="s">
        <v>111</v>
      </c>
      <c r="D56" s="26" t="s">
        <v>1620</v>
      </c>
      <c r="E56" s="26">
        <v>36</v>
      </c>
      <c r="F56" s="26" t="s">
        <v>20</v>
      </c>
      <c r="G56" s="26" t="s">
        <v>453</v>
      </c>
      <c r="H56" s="26" t="s">
        <v>965</v>
      </c>
      <c r="I56" s="26" t="s">
        <v>870</v>
      </c>
      <c r="J56" s="26" t="s">
        <v>3140</v>
      </c>
      <c r="K56" s="26" t="s">
        <v>2251</v>
      </c>
      <c r="L56" s="26" t="s">
        <v>1034</v>
      </c>
      <c r="M56" s="26" t="s">
        <v>177</v>
      </c>
      <c r="N56" s="26">
        <v>26</v>
      </c>
      <c r="O56" s="26" t="s">
        <v>457</v>
      </c>
    </row>
    <row r="57" spans="1:15">
      <c r="A57" s="26" t="s">
        <v>3144</v>
      </c>
      <c r="B57" s="26" t="str">
        <f>IF(F57="CM","",IF(ISERROR(VLOOKUP(A57,tblClass_ChildStateValues!S:S,1,FALSE)),"##ERR##",""))</f>
        <v/>
      </c>
      <c r="C57" s="26" t="s">
        <v>111</v>
      </c>
      <c r="D57" s="26" t="s">
        <v>1620</v>
      </c>
      <c r="E57" s="26">
        <v>36</v>
      </c>
      <c r="F57" s="26" t="s">
        <v>20</v>
      </c>
      <c r="G57" s="26" t="s">
        <v>453</v>
      </c>
      <c r="H57" s="26" t="s">
        <v>965</v>
      </c>
      <c r="I57" s="26" t="s">
        <v>870</v>
      </c>
      <c r="J57" s="26" t="s">
        <v>3140</v>
      </c>
      <c r="K57" s="26" t="s">
        <v>2252</v>
      </c>
      <c r="L57" s="26" t="s">
        <v>1033</v>
      </c>
      <c r="M57" s="26" t="s">
        <v>177</v>
      </c>
      <c r="N57" s="26">
        <v>26</v>
      </c>
      <c r="O57" s="26" t="s">
        <v>456</v>
      </c>
    </row>
    <row r="58" spans="1:15">
      <c r="A58" s="26" t="s">
        <v>3143</v>
      </c>
      <c r="B58" s="26" t="str">
        <f>IF(F58="CM","",IF(ISERROR(VLOOKUP(A58,tblClass_ChildStateValues!S:S,1,FALSE)),"##ERR##",""))</f>
        <v/>
      </c>
      <c r="C58" s="26" t="s">
        <v>111</v>
      </c>
      <c r="D58" s="26" t="s">
        <v>1620</v>
      </c>
      <c r="E58" s="26">
        <v>36</v>
      </c>
      <c r="F58" s="26" t="s">
        <v>20</v>
      </c>
      <c r="G58" s="26" t="s">
        <v>453</v>
      </c>
      <c r="H58" s="26" t="s">
        <v>965</v>
      </c>
      <c r="I58" s="26" t="s">
        <v>870</v>
      </c>
      <c r="J58" s="26" t="s">
        <v>3140</v>
      </c>
      <c r="K58" s="26" t="s">
        <v>2246</v>
      </c>
      <c r="L58" s="26" t="s">
        <v>1041</v>
      </c>
      <c r="M58" s="26" t="s">
        <v>184</v>
      </c>
      <c r="N58" s="26">
        <v>32</v>
      </c>
      <c r="O58" s="26" t="s">
        <v>1047</v>
      </c>
    </row>
    <row r="59" spans="1:15">
      <c r="A59" s="26" t="s">
        <v>3142</v>
      </c>
      <c r="B59" s="26" t="str">
        <f>IF(F59="CM","",IF(ISERROR(VLOOKUP(A59,tblClass_ChildStateValues!S:S,1,FALSE)),"##ERR##",""))</f>
        <v/>
      </c>
      <c r="C59" s="26" t="s">
        <v>111</v>
      </c>
      <c r="D59" s="26" t="s">
        <v>1620</v>
      </c>
      <c r="E59" s="26">
        <v>36</v>
      </c>
      <c r="F59" s="26" t="s">
        <v>20</v>
      </c>
      <c r="G59" s="26" t="s">
        <v>453</v>
      </c>
      <c r="H59" s="26" t="s">
        <v>965</v>
      </c>
      <c r="I59" s="26" t="s">
        <v>870</v>
      </c>
      <c r="J59" s="26" t="s">
        <v>3140</v>
      </c>
      <c r="K59" s="26" t="s">
        <v>2247</v>
      </c>
      <c r="L59" s="26" t="s">
        <v>1039</v>
      </c>
      <c r="M59" s="26" t="s">
        <v>184</v>
      </c>
      <c r="N59" s="26">
        <v>32</v>
      </c>
      <c r="O59" s="26" t="s">
        <v>1046</v>
      </c>
    </row>
    <row r="60" spans="1:15">
      <c r="A60" s="26" t="s">
        <v>3141</v>
      </c>
      <c r="B60" s="26" t="str">
        <f>IF(F60="CM","",IF(ISERROR(VLOOKUP(A60,tblClass_ChildStateValues!S:S,1,FALSE)),"##ERR##",""))</f>
        <v/>
      </c>
      <c r="C60" s="26" t="s">
        <v>111</v>
      </c>
      <c r="D60" s="26" t="s">
        <v>1620</v>
      </c>
      <c r="E60" s="26">
        <v>36</v>
      </c>
      <c r="F60" s="26" t="s">
        <v>20</v>
      </c>
      <c r="G60" s="26" t="s">
        <v>453</v>
      </c>
      <c r="H60" s="26" t="s">
        <v>965</v>
      </c>
      <c r="I60" s="26" t="s">
        <v>870</v>
      </c>
      <c r="J60" s="26" t="s">
        <v>3140</v>
      </c>
      <c r="K60" s="26" t="s">
        <v>2248</v>
      </c>
      <c r="L60" s="26" t="s">
        <v>1037</v>
      </c>
      <c r="M60" s="26" t="s">
        <v>184</v>
      </c>
      <c r="N60" s="26">
        <v>32</v>
      </c>
      <c r="O60" s="26" t="s">
        <v>1045</v>
      </c>
    </row>
    <row r="61" spans="1:15">
      <c r="A61" s="26" t="s">
        <v>3139</v>
      </c>
      <c r="B61" s="26" t="str">
        <f>IF(F61="CM","",IF(ISERROR(VLOOKUP(A61,tblClass_ChildStateValues!S:S,1,FALSE)),"##ERR##",""))</f>
        <v/>
      </c>
      <c r="C61" s="26" t="s">
        <v>111</v>
      </c>
      <c r="D61" s="26" t="s">
        <v>1620</v>
      </c>
      <c r="E61" s="26">
        <v>36</v>
      </c>
      <c r="F61" s="26" t="s">
        <v>20</v>
      </c>
      <c r="G61" s="26" t="s">
        <v>452</v>
      </c>
      <c r="H61" s="26" t="s">
        <v>964</v>
      </c>
      <c r="I61" s="26" t="s">
        <v>870</v>
      </c>
      <c r="J61" s="26" t="s">
        <v>3132</v>
      </c>
      <c r="K61" s="26" t="s">
        <v>2249</v>
      </c>
      <c r="L61" s="26" t="s">
        <v>1035</v>
      </c>
      <c r="M61" s="26" t="s">
        <v>196</v>
      </c>
      <c r="N61" s="26">
        <v>24</v>
      </c>
      <c r="O61" s="26" t="s">
        <v>1044</v>
      </c>
    </row>
    <row r="62" spans="1:15">
      <c r="A62" s="26" t="s">
        <v>3138</v>
      </c>
      <c r="B62" s="26" t="str">
        <f>IF(F62="CM","",IF(ISERROR(VLOOKUP(A62,tblClass_ChildStateValues!S:S,1,FALSE)),"##ERR##",""))</f>
        <v/>
      </c>
      <c r="C62" s="26" t="s">
        <v>111</v>
      </c>
      <c r="D62" s="26" t="s">
        <v>1620</v>
      </c>
      <c r="E62" s="26">
        <v>36</v>
      </c>
      <c r="F62" s="26" t="s">
        <v>20</v>
      </c>
      <c r="G62" s="26" t="s">
        <v>452</v>
      </c>
      <c r="H62" s="26" t="s">
        <v>964</v>
      </c>
      <c r="I62" s="26" t="s">
        <v>870</v>
      </c>
      <c r="J62" s="26" t="s">
        <v>3132</v>
      </c>
      <c r="K62" s="26" t="s">
        <v>2250</v>
      </c>
      <c r="L62" s="26" t="s">
        <v>1031</v>
      </c>
      <c r="M62" s="26" t="s">
        <v>196</v>
      </c>
      <c r="N62" s="26">
        <v>24</v>
      </c>
      <c r="O62" s="26" t="s">
        <v>1043</v>
      </c>
    </row>
    <row r="63" spans="1:15">
      <c r="A63" s="26" t="s">
        <v>3137</v>
      </c>
      <c r="B63" s="26" t="str">
        <f>IF(F63="CM","",IF(ISERROR(VLOOKUP(A63,tblClass_ChildStateValues!S:S,1,FALSE)),"##ERR##",""))</f>
        <v/>
      </c>
      <c r="C63" s="26" t="s">
        <v>111</v>
      </c>
      <c r="D63" s="26" t="s">
        <v>1620</v>
      </c>
      <c r="E63" s="26">
        <v>36</v>
      </c>
      <c r="F63" s="26" t="s">
        <v>20</v>
      </c>
      <c r="G63" s="26" t="s">
        <v>452</v>
      </c>
      <c r="H63" s="26" t="s">
        <v>964</v>
      </c>
      <c r="I63" s="26" t="s">
        <v>870</v>
      </c>
      <c r="J63" s="26" t="s">
        <v>3132</v>
      </c>
      <c r="K63" s="26" t="s">
        <v>2251</v>
      </c>
      <c r="L63" s="26" t="s">
        <v>1034</v>
      </c>
      <c r="M63" s="26" t="s">
        <v>177</v>
      </c>
      <c r="N63" s="26">
        <v>26</v>
      </c>
      <c r="O63" s="26" t="s">
        <v>457</v>
      </c>
    </row>
    <row r="64" spans="1:15">
      <c r="A64" s="26" t="s">
        <v>3136</v>
      </c>
      <c r="B64" s="26" t="str">
        <f>IF(F64="CM","",IF(ISERROR(VLOOKUP(A64,tblClass_ChildStateValues!S:S,1,FALSE)),"##ERR##",""))</f>
        <v/>
      </c>
      <c r="C64" s="26" t="s">
        <v>111</v>
      </c>
      <c r="D64" s="26" t="s">
        <v>1620</v>
      </c>
      <c r="E64" s="26">
        <v>36</v>
      </c>
      <c r="F64" s="26" t="s">
        <v>20</v>
      </c>
      <c r="G64" s="26" t="s">
        <v>452</v>
      </c>
      <c r="H64" s="26" t="s">
        <v>964</v>
      </c>
      <c r="I64" s="26" t="s">
        <v>870</v>
      </c>
      <c r="J64" s="26" t="s">
        <v>3132</v>
      </c>
      <c r="K64" s="26" t="s">
        <v>2252</v>
      </c>
      <c r="L64" s="26" t="s">
        <v>1033</v>
      </c>
      <c r="M64" s="26" t="s">
        <v>177</v>
      </c>
      <c r="N64" s="26">
        <v>26</v>
      </c>
      <c r="O64" s="26" t="s">
        <v>456</v>
      </c>
    </row>
    <row r="65" spans="1:15">
      <c r="A65" s="26" t="s">
        <v>3135</v>
      </c>
      <c r="B65" s="26" t="str">
        <f>IF(F65="CM","",IF(ISERROR(VLOOKUP(A65,tblClass_ChildStateValues!S:S,1,FALSE)),"##ERR##",""))</f>
        <v/>
      </c>
      <c r="C65" s="26" t="s">
        <v>111</v>
      </c>
      <c r="D65" s="26" t="s">
        <v>1620</v>
      </c>
      <c r="E65" s="26">
        <v>36</v>
      </c>
      <c r="F65" s="26" t="s">
        <v>20</v>
      </c>
      <c r="G65" s="26" t="s">
        <v>452</v>
      </c>
      <c r="H65" s="26" t="s">
        <v>964</v>
      </c>
      <c r="I65" s="26" t="s">
        <v>870</v>
      </c>
      <c r="J65" s="26" t="s">
        <v>3132</v>
      </c>
      <c r="K65" s="26" t="s">
        <v>2246</v>
      </c>
      <c r="L65" s="26" t="s">
        <v>1041</v>
      </c>
      <c r="M65" s="26" t="s">
        <v>184</v>
      </c>
      <c r="N65" s="26">
        <v>32</v>
      </c>
      <c r="O65" s="26" t="s">
        <v>1047</v>
      </c>
    </row>
    <row r="66" spans="1:15">
      <c r="A66" s="26" t="s">
        <v>3134</v>
      </c>
      <c r="B66" s="26" t="str">
        <f>IF(F66="CM","",IF(ISERROR(VLOOKUP(A66,tblClass_ChildStateValues!S:S,1,FALSE)),"##ERR##",""))</f>
        <v/>
      </c>
      <c r="C66" s="26" t="s">
        <v>111</v>
      </c>
      <c r="D66" s="26" t="s">
        <v>1620</v>
      </c>
      <c r="E66" s="26">
        <v>36</v>
      </c>
      <c r="F66" s="26" t="s">
        <v>20</v>
      </c>
      <c r="G66" s="26" t="s">
        <v>452</v>
      </c>
      <c r="H66" s="26" t="s">
        <v>964</v>
      </c>
      <c r="I66" s="26" t="s">
        <v>870</v>
      </c>
      <c r="J66" s="26" t="s">
        <v>3132</v>
      </c>
      <c r="K66" s="26" t="s">
        <v>2247</v>
      </c>
      <c r="L66" s="26" t="s">
        <v>1039</v>
      </c>
      <c r="M66" s="26" t="s">
        <v>184</v>
      </c>
      <c r="N66" s="26">
        <v>32</v>
      </c>
      <c r="O66" s="26" t="s">
        <v>1046</v>
      </c>
    </row>
    <row r="67" spans="1:15">
      <c r="A67" s="26" t="s">
        <v>3133</v>
      </c>
      <c r="B67" s="26" t="str">
        <f>IF(F67="CM","",IF(ISERROR(VLOOKUP(A67,tblClass_ChildStateValues!S:S,1,FALSE)),"##ERR##",""))</f>
        <v/>
      </c>
      <c r="C67" s="26" t="s">
        <v>111</v>
      </c>
      <c r="D67" s="26" t="s">
        <v>1620</v>
      </c>
      <c r="E67" s="26">
        <v>36</v>
      </c>
      <c r="F67" s="26" t="s">
        <v>20</v>
      </c>
      <c r="G67" s="26" t="s">
        <v>452</v>
      </c>
      <c r="H67" s="26" t="s">
        <v>964</v>
      </c>
      <c r="I67" s="26" t="s">
        <v>870</v>
      </c>
      <c r="J67" s="26" t="s">
        <v>3132</v>
      </c>
      <c r="K67" s="26" t="s">
        <v>2248</v>
      </c>
      <c r="L67" s="26" t="s">
        <v>1037</v>
      </c>
      <c r="M67" s="26" t="s">
        <v>184</v>
      </c>
      <c r="N67" s="26">
        <v>32</v>
      </c>
      <c r="O67" s="26" t="s">
        <v>1045</v>
      </c>
    </row>
    <row r="68" spans="1:15">
      <c r="A68" s="26" t="s">
        <v>3131</v>
      </c>
      <c r="B68" s="26" t="str">
        <f>IF(F68="CM","",IF(ISERROR(VLOOKUP(A68,tblClass_ChildStateValues!S:S,1,FALSE)),"##ERR##",""))</f>
        <v/>
      </c>
      <c r="C68" s="26" t="s">
        <v>848</v>
      </c>
      <c r="D68" s="26" t="s">
        <v>664</v>
      </c>
      <c r="E68" s="26">
        <v>37</v>
      </c>
      <c r="F68" s="26" t="s">
        <v>20</v>
      </c>
      <c r="G68" s="26" t="s">
        <v>477</v>
      </c>
      <c r="H68" s="26" t="s">
        <v>1180</v>
      </c>
      <c r="I68" s="26" t="s">
        <v>870</v>
      </c>
      <c r="J68" s="26" t="s">
        <v>3129</v>
      </c>
      <c r="K68" s="26" t="s">
        <v>2253</v>
      </c>
      <c r="L68" s="26" t="s">
        <v>1066</v>
      </c>
      <c r="M68" s="26" t="s">
        <v>170</v>
      </c>
      <c r="N68" s="26">
        <v>20</v>
      </c>
      <c r="O68" s="26" t="s">
        <v>1600</v>
      </c>
    </row>
    <row r="69" spans="1:15">
      <c r="A69" s="26" t="s">
        <v>3130</v>
      </c>
      <c r="B69" s="26" t="str">
        <f>IF(F69="CM","",IF(ISERROR(VLOOKUP(A69,tblClass_ChildStateValues!S:S,1,FALSE)),"##ERR##",""))</f>
        <v/>
      </c>
      <c r="C69" s="26" t="s">
        <v>848</v>
      </c>
      <c r="D69" s="26" t="s">
        <v>664</v>
      </c>
      <c r="E69" s="26">
        <v>37</v>
      </c>
      <c r="F69" s="26" t="s">
        <v>20</v>
      </c>
      <c r="G69" s="26" t="s">
        <v>477</v>
      </c>
      <c r="H69" s="26" t="s">
        <v>1180</v>
      </c>
      <c r="I69" s="26" t="s">
        <v>870</v>
      </c>
      <c r="J69" s="26" t="s">
        <v>3129</v>
      </c>
      <c r="K69" s="26" t="s">
        <v>2254</v>
      </c>
      <c r="L69" s="26" t="s">
        <v>1599</v>
      </c>
      <c r="M69" s="26" t="s">
        <v>170</v>
      </c>
      <c r="N69" s="26">
        <v>20</v>
      </c>
      <c r="O69" s="26" t="s">
        <v>1601</v>
      </c>
    </row>
    <row r="70" spans="1:15">
      <c r="A70" s="26" t="s">
        <v>3128</v>
      </c>
      <c r="B70" s="26" t="str">
        <f>IF(F70="CM","",IF(ISERROR(VLOOKUP(A70,tblClass_ChildStateValues!S:S,1,FALSE)),"##ERR##",""))</f>
        <v/>
      </c>
      <c r="C70" s="26" t="s">
        <v>105</v>
      </c>
      <c r="D70" s="26" t="s">
        <v>1621</v>
      </c>
      <c r="E70" s="26">
        <v>38</v>
      </c>
      <c r="F70" s="26" t="s">
        <v>20</v>
      </c>
      <c r="G70" s="26" t="s">
        <v>465</v>
      </c>
      <c r="H70" s="26" t="s">
        <v>974</v>
      </c>
      <c r="I70" s="26" t="s">
        <v>870</v>
      </c>
      <c r="J70" s="26" t="s">
        <v>2618</v>
      </c>
      <c r="K70" s="26" t="s">
        <v>2256</v>
      </c>
      <c r="L70" s="26" t="s">
        <v>1068</v>
      </c>
      <c r="M70" s="26" t="s">
        <v>172</v>
      </c>
      <c r="N70" s="26">
        <v>17</v>
      </c>
      <c r="O70" s="26" t="s">
        <v>1072</v>
      </c>
    </row>
    <row r="71" spans="1:15">
      <c r="A71" s="26" t="s">
        <v>3127</v>
      </c>
      <c r="B71" s="26" t="str">
        <f>IF(F71="CM","",IF(ISERROR(VLOOKUP(A71,tblClass_ChildStateValues!S:S,1,FALSE)),"##ERR##",""))</f>
        <v/>
      </c>
      <c r="C71" s="26" t="s">
        <v>105</v>
      </c>
      <c r="D71" s="26" t="s">
        <v>1621</v>
      </c>
      <c r="E71" s="26">
        <v>38</v>
      </c>
      <c r="F71" s="26" t="s">
        <v>20</v>
      </c>
      <c r="G71" s="26" t="s">
        <v>465</v>
      </c>
      <c r="H71" s="26" t="s">
        <v>974</v>
      </c>
      <c r="I71" s="26" t="s">
        <v>870</v>
      </c>
      <c r="J71" s="26" t="s">
        <v>2618</v>
      </c>
      <c r="K71" s="26" t="s">
        <v>2243</v>
      </c>
      <c r="L71" s="26" t="s">
        <v>1067</v>
      </c>
      <c r="M71" s="26" t="s">
        <v>177</v>
      </c>
      <c r="N71" s="26">
        <v>26</v>
      </c>
      <c r="O71" s="26" t="s">
        <v>1071</v>
      </c>
    </row>
    <row r="72" spans="1:15">
      <c r="A72" s="26" t="s">
        <v>3126</v>
      </c>
      <c r="B72" s="26" t="str">
        <f>IF(F72="CM","",IF(ISERROR(VLOOKUP(A72,tblClass_ChildStateValues!S:S,1,FALSE)),"##ERR##",""))</f>
        <v/>
      </c>
      <c r="C72" s="26" t="s">
        <v>105</v>
      </c>
      <c r="D72" s="26" t="s">
        <v>1621</v>
      </c>
      <c r="E72" s="26">
        <v>38</v>
      </c>
      <c r="F72" s="26" t="s">
        <v>20</v>
      </c>
      <c r="G72" s="26" t="s">
        <v>465</v>
      </c>
      <c r="H72" s="26" t="s">
        <v>974</v>
      </c>
      <c r="I72" s="26" t="s">
        <v>870</v>
      </c>
      <c r="J72" s="26" t="s">
        <v>2618</v>
      </c>
      <c r="K72" s="26" t="s">
        <v>2255</v>
      </c>
      <c r="L72" s="26" t="s">
        <v>1070</v>
      </c>
      <c r="M72" s="26" t="s">
        <v>175</v>
      </c>
      <c r="N72" s="26">
        <v>30</v>
      </c>
      <c r="O72" s="26" t="s">
        <v>1074</v>
      </c>
    </row>
    <row r="73" spans="1:15">
      <c r="A73" s="26" t="s">
        <v>3125</v>
      </c>
      <c r="B73" s="26" t="str">
        <f>IF(F73="CM","",IF(ISERROR(VLOOKUP(A73,tblClass_ChildStateValues!S:S,1,FALSE)),"##ERR##",""))</f>
        <v/>
      </c>
      <c r="C73" s="26" t="s">
        <v>105</v>
      </c>
      <c r="D73" s="26" t="s">
        <v>1621</v>
      </c>
      <c r="E73" s="26">
        <v>38</v>
      </c>
      <c r="F73" s="26" t="s">
        <v>20</v>
      </c>
      <c r="G73" s="26" t="s">
        <v>465</v>
      </c>
      <c r="H73" s="26" t="s">
        <v>974</v>
      </c>
      <c r="I73" s="26" t="s">
        <v>870</v>
      </c>
      <c r="J73" s="26" t="s">
        <v>2618</v>
      </c>
      <c r="K73" s="26" t="s">
        <v>2257</v>
      </c>
      <c r="L73" s="26" t="s">
        <v>1069</v>
      </c>
      <c r="M73" s="26" t="s">
        <v>175</v>
      </c>
      <c r="N73" s="26">
        <v>30</v>
      </c>
      <c r="O73" s="26" t="s">
        <v>1073</v>
      </c>
    </row>
    <row r="74" spans="1:15">
      <c r="A74" s="26" t="s">
        <v>3124</v>
      </c>
      <c r="B74" s="26" t="str">
        <f>IF(F74="CM","",IF(ISERROR(VLOOKUP(A74,tblClass_ChildStateValues!S:S,1,FALSE)),"##ERR##",""))</f>
        <v/>
      </c>
      <c r="C74" s="26" t="s">
        <v>105</v>
      </c>
      <c r="D74" s="26" t="s">
        <v>1621</v>
      </c>
      <c r="E74" s="26">
        <v>38</v>
      </c>
      <c r="F74" s="26" t="s">
        <v>20</v>
      </c>
      <c r="G74" s="26" t="s">
        <v>440</v>
      </c>
      <c r="H74" s="26" t="s">
        <v>3120</v>
      </c>
      <c r="I74" s="26" t="s">
        <v>870</v>
      </c>
      <c r="J74" s="26" t="s">
        <v>2618</v>
      </c>
      <c r="K74" s="26" t="s">
        <v>2256</v>
      </c>
      <c r="L74" s="26" t="s">
        <v>1068</v>
      </c>
      <c r="M74" s="26" t="s">
        <v>172</v>
      </c>
      <c r="N74" s="26">
        <v>17</v>
      </c>
      <c r="O74" s="26" t="s">
        <v>1072</v>
      </c>
    </row>
    <row r="75" spans="1:15">
      <c r="A75" s="26" t="s">
        <v>3123</v>
      </c>
      <c r="B75" s="26" t="str">
        <f>IF(F75="CM","",IF(ISERROR(VLOOKUP(A75,tblClass_ChildStateValues!S:S,1,FALSE)),"##ERR##",""))</f>
        <v/>
      </c>
      <c r="C75" s="26" t="s">
        <v>105</v>
      </c>
      <c r="D75" s="26" t="s">
        <v>1621</v>
      </c>
      <c r="E75" s="26">
        <v>38</v>
      </c>
      <c r="F75" s="26" t="s">
        <v>20</v>
      </c>
      <c r="G75" s="26" t="s">
        <v>440</v>
      </c>
      <c r="H75" s="26" t="s">
        <v>3120</v>
      </c>
      <c r="I75" s="26" t="s">
        <v>870</v>
      </c>
      <c r="J75" s="26" t="s">
        <v>2618</v>
      </c>
      <c r="K75" s="26" t="s">
        <v>2243</v>
      </c>
      <c r="L75" s="26" t="s">
        <v>1067</v>
      </c>
      <c r="M75" s="26" t="s">
        <v>177</v>
      </c>
      <c r="N75" s="26">
        <v>26</v>
      </c>
      <c r="O75" s="26" t="s">
        <v>1071</v>
      </c>
    </row>
    <row r="76" spans="1:15">
      <c r="A76" s="26" t="s">
        <v>3122</v>
      </c>
      <c r="B76" s="26" t="str">
        <f>IF(F76="CM","",IF(ISERROR(VLOOKUP(A76,tblClass_ChildStateValues!S:S,1,FALSE)),"##ERR##",""))</f>
        <v/>
      </c>
      <c r="C76" s="26" t="s">
        <v>105</v>
      </c>
      <c r="D76" s="26" t="s">
        <v>1621</v>
      </c>
      <c r="E76" s="26">
        <v>38</v>
      </c>
      <c r="F76" s="26" t="s">
        <v>20</v>
      </c>
      <c r="G76" s="26" t="s">
        <v>440</v>
      </c>
      <c r="H76" s="26" t="s">
        <v>3120</v>
      </c>
      <c r="I76" s="26" t="s">
        <v>870</v>
      </c>
      <c r="J76" s="26" t="s">
        <v>2618</v>
      </c>
      <c r="K76" s="26" t="s">
        <v>2255</v>
      </c>
      <c r="L76" s="26" t="s">
        <v>1070</v>
      </c>
      <c r="M76" s="26" t="s">
        <v>175</v>
      </c>
      <c r="N76" s="26">
        <v>30</v>
      </c>
      <c r="O76" s="26" t="s">
        <v>1074</v>
      </c>
    </row>
    <row r="77" spans="1:15">
      <c r="A77" s="26" t="s">
        <v>3121</v>
      </c>
      <c r="B77" s="26" t="str">
        <f>IF(F77="CM","",IF(ISERROR(VLOOKUP(A77,tblClass_ChildStateValues!S:S,1,FALSE)),"##ERR##",""))</f>
        <v/>
      </c>
      <c r="C77" s="26" t="s">
        <v>105</v>
      </c>
      <c r="D77" s="26" t="s">
        <v>1621</v>
      </c>
      <c r="E77" s="26">
        <v>38</v>
      </c>
      <c r="F77" s="26" t="s">
        <v>20</v>
      </c>
      <c r="G77" s="26" t="s">
        <v>440</v>
      </c>
      <c r="H77" s="26" t="s">
        <v>3120</v>
      </c>
      <c r="I77" s="26" t="s">
        <v>870</v>
      </c>
      <c r="J77" s="26" t="s">
        <v>2618</v>
      </c>
      <c r="K77" s="26" t="s">
        <v>2257</v>
      </c>
      <c r="L77" s="26" t="s">
        <v>1069</v>
      </c>
      <c r="M77" s="26" t="s">
        <v>175</v>
      </c>
      <c r="N77" s="26">
        <v>30</v>
      </c>
      <c r="O77" s="26" t="s">
        <v>1073</v>
      </c>
    </row>
    <row r="78" spans="1:15">
      <c r="A78" s="26" t="s">
        <v>3119</v>
      </c>
      <c r="B78" s="26" t="str">
        <f>IF(F78="CM","",IF(ISERROR(VLOOKUP(A78,tblClass_ChildStateValues!S:S,1,FALSE)),"##ERR##",""))</f>
        <v/>
      </c>
      <c r="C78" s="26" t="s">
        <v>107</v>
      </c>
      <c r="D78" s="26" t="s">
        <v>106</v>
      </c>
      <c r="E78" s="26">
        <v>39</v>
      </c>
      <c r="F78" s="26" t="s">
        <v>20</v>
      </c>
      <c r="G78" s="26" t="s">
        <v>301</v>
      </c>
      <c r="H78" s="26" t="s">
        <v>989</v>
      </c>
      <c r="I78" s="26" t="s">
        <v>870</v>
      </c>
      <c r="J78" s="26" t="s">
        <v>3118</v>
      </c>
      <c r="K78" s="26" t="s">
        <v>2258</v>
      </c>
      <c r="L78" s="26" t="s">
        <v>1075</v>
      </c>
      <c r="M78" s="26" t="s">
        <v>181</v>
      </c>
      <c r="N78" s="26">
        <v>18</v>
      </c>
      <c r="O78" s="26" t="s">
        <v>1076</v>
      </c>
    </row>
    <row r="79" spans="1:15">
      <c r="A79" s="26" t="s">
        <v>3117</v>
      </c>
      <c r="B79" s="26" t="str">
        <f>IF(F79="CM","",IF(ISERROR(VLOOKUP(A79,tblClass_ChildStateValues!S:S,1,FALSE)),"##ERR##",""))</f>
        <v/>
      </c>
      <c r="C79" s="26" t="s">
        <v>107</v>
      </c>
      <c r="D79" s="26" t="s">
        <v>106</v>
      </c>
      <c r="E79" s="26">
        <v>39</v>
      </c>
      <c r="F79" s="26" t="s">
        <v>20</v>
      </c>
      <c r="G79" s="26" t="s">
        <v>464</v>
      </c>
      <c r="H79" s="26" t="s">
        <v>990</v>
      </c>
      <c r="I79" s="26" t="s">
        <v>870</v>
      </c>
      <c r="J79" s="26" t="s">
        <v>3116</v>
      </c>
      <c r="K79" s="26" t="s">
        <v>2258</v>
      </c>
      <c r="L79" s="26" t="s">
        <v>1075</v>
      </c>
      <c r="M79" s="26" t="s">
        <v>181</v>
      </c>
      <c r="N79" s="26">
        <v>18</v>
      </c>
      <c r="O79" s="26" t="s">
        <v>1076</v>
      </c>
    </row>
    <row r="80" spans="1:15">
      <c r="A80" s="26" t="s">
        <v>3115</v>
      </c>
      <c r="B80" s="26" t="str">
        <f>IF(F80="CM","",IF(ISERROR(VLOOKUP(A80,tblClass_ChildStateValues!S:S,1,FALSE)),"##ERR##",""))</f>
        <v/>
      </c>
      <c r="C80" s="26" t="s">
        <v>843</v>
      </c>
      <c r="D80" s="26" t="s">
        <v>2591</v>
      </c>
      <c r="E80" s="26">
        <v>40</v>
      </c>
      <c r="F80" s="26" t="s">
        <v>20</v>
      </c>
      <c r="G80" s="26" t="s">
        <v>312</v>
      </c>
      <c r="H80" s="26" t="s">
        <v>2610</v>
      </c>
      <c r="I80" s="26" t="s">
        <v>870</v>
      </c>
      <c r="J80" s="26" t="s">
        <v>2618</v>
      </c>
      <c r="K80" s="26" t="s">
        <v>2259</v>
      </c>
      <c r="L80" s="26" t="s">
        <v>2216</v>
      </c>
      <c r="M80" s="26" t="s">
        <v>179</v>
      </c>
      <c r="N80" s="26">
        <v>15</v>
      </c>
      <c r="O80" s="26" t="s">
        <v>1593</v>
      </c>
    </row>
    <row r="81" spans="1:15">
      <c r="A81" s="26" t="s">
        <v>3115</v>
      </c>
      <c r="B81" s="26" t="str">
        <f>IF(F81="CM","",IF(ISERROR(VLOOKUP(A81,tblClass_ChildStateValues!S:S,1,FALSE)),"##ERR##",""))</f>
        <v/>
      </c>
      <c r="C81" s="26" t="s">
        <v>843</v>
      </c>
      <c r="D81" s="26" t="s">
        <v>2591</v>
      </c>
      <c r="E81" s="26">
        <v>40</v>
      </c>
      <c r="F81" s="26" t="s">
        <v>20</v>
      </c>
      <c r="G81" s="26" t="s">
        <v>312</v>
      </c>
      <c r="H81" s="26" t="s">
        <v>2609</v>
      </c>
      <c r="I81" s="26" t="s">
        <v>870</v>
      </c>
      <c r="J81" s="26" t="s">
        <v>2618</v>
      </c>
      <c r="K81" s="26" t="s">
        <v>2259</v>
      </c>
      <c r="L81" s="26" t="s">
        <v>2216</v>
      </c>
      <c r="M81" s="26" t="s">
        <v>179</v>
      </c>
      <c r="N81" s="26">
        <v>15</v>
      </c>
      <c r="O81" s="26" t="s">
        <v>1593</v>
      </c>
    </row>
    <row r="82" spans="1:15">
      <c r="A82" s="26" t="s">
        <v>3115</v>
      </c>
      <c r="B82" s="26" t="str">
        <f>IF(F82="CM","",IF(ISERROR(VLOOKUP(A82,tblClass_ChildStateValues!S:S,1,FALSE)),"##ERR##",""))</f>
        <v/>
      </c>
      <c r="C82" s="26" t="s">
        <v>843</v>
      </c>
      <c r="D82" s="26" t="s">
        <v>2591</v>
      </c>
      <c r="E82" s="26">
        <v>40</v>
      </c>
      <c r="F82" s="26" t="s">
        <v>20</v>
      </c>
      <c r="G82" s="26" t="s">
        <v>312</v>
      </c>
      <c r="H82" s="26" t="s">
        <v>2609</v>
      </c>
      <c r="I82" s="26" t="s">
        <v>870</v>
      </c>
      <c r="J82" s="26" t="s">
        <v>2618</v>
      </c>
      <c r="K82" s="26" t="s">
        <v>2259</v>
      </c>
      <c r="L82" s="26" t="s">
        <v>2216</v>
      </c>
      <c r="M82" s="26" t="s">
        <v>179</v>
      </c>
      <c r="N82" s="26">
        <v>15</v>
      </c>
      <c r="O82" s="26" t="s">
        <v>1593</v>
      </c>
    </row>
    <row r="83" spans="1:15">
      <c r="A83" s="26" t="s">
        <v>3115</v>
      </c>
      <c r="B83" s="26" t="str">
        <f>IF(F83="CM","",IF(ISERROR(VLOOKUP(A83,tblClass_ChildStateValues!S:S,1,FALSE)),"##ERR##",""))</f>
        <v/>
      </c>
      <c r="C83" s="26" t="s">
        <v>843</v>
      </c>
      <c r="D83" s="26" t="s">
        <v>2591</v>
      </c>
      <c r="E83" s="26">
        <v>40</v>
      </c>
      <c r="F83" s="26" t="s">
        <v>20</v>
      </c>
      <c r="G83" s="26" t="s">
        <v>312</v>
      </c>
      <c r="H83" s="26" t="s">
        <v>2610</v>
      </c>
      <c r="I83" s="26" t="s">
        <v>870</v>
      </c>
      <c r="J83" s="26" t="s">
        <v>2618</v>
      </c>
      <c r="K83" s="26" t="s">
        <v>2259</v>
      </c>
      <c r="L83" s="26" t="s">
        <v>2216</v>
      </c>
      <c r="M83" s="26" t="s">
        <v>179</v>
      </c>
      <c r="N83" s="26">
        <v>15</v>
      </c>
      <c r="O83" s="26" t="s">
        <v>1593</v>
      </c>
    </row>
    <row r="84" spans="1:15">
      <c r="A84" s="26" t="s">
        <v>3114</v>
      </c>
      <c r="B84" s="26" t="str">
        <f>IF(F84="CM","",IF(ISERROR(VLOOKUP(A84,tblClass_ChildStateValues!S:S,1,FALSE)),"##ERR##",""))</f>
        <v/>
      </c>
      <c r="C84" s="26" t="s">
        <v>843</v>
      </c>
      <c r="D84" s="26" t="s">
        <v>2591</v>
      </c>
      <c r="E84" s="26">
        <v>40</v>
      </c>
      <c r="F84" s="26" t="s">
        <v>20</v>
      </c>
      <c r="G84" s="26" t="s">
        <v>312</v>
      </c>
      <c r="H84" s="26" t="s">
        <v>2610</v>
      </c>
      <c r="I84" s="26" t="s">
        <v>870</v>
      </c>
      <c r="J84" s="26" t="s">
        <v>2618</v>
      </c>
      <c r="K84" s="26" t="s">
        <v>2260</v>
      </c>
      <c r="L84" s="26" t="s">
        <v>2217</v>
      </c>
      <c r="M84" s="26" t="s">
        <v>179</v>
      </c>
      <c r="N84" s="26">
        <v>15</v>
      </c>
      <c r="O84" s="26" t="s">
        <v>852</v>
      </c>
    </row>
    <row r="85" spans="1:15">
      <c r="A85" s="26" t="s">
        <v>3114</v>
      </c>
      <c r="B85" s="26" t="str">
        <f>IF(F85="CM","",IF(ISERROR(VLOOKUP(A85,tblClass_ChildStateValues!S:S,1,FALSE)),"##ERR##",""))</f>
        <v/>
      </c>
      <c r="C85" s="26" t="s">
        <v>843</v>
      </c>
      <c r="D85" s="26" t="s">
        <v>2591</v>
      </c>
      <c r="E85" s="26">
        <v>40</v>
      </c>
      <c r="F85" s="26" t="s">
        <v>20</v>
      </c>
      <c r="G85" s="26" t="s">
        <v>312</v>
      </c>
      <c r="H85" s="26" t="s">
        <v>2610</v>
      </c>
      <c r="I85" s="26" t="s">
        <v>870</v>
      </c>
      <c r="J85" s="26" t="s">
        <v>2618</v>
      </c>
      <c r="K85" s="26" t="s">
        <v>2260</v>
      </c>
      <c r="L85" s="26" t="s">
        <v>2217</v>
      </c>
      <c r="M85" s="26" t="s">
        <v>179</v>
      </c>
      <c r="N85" s="26">
        <v>15</v>
      </c>
      <c r="O85" s="26" t="s">
        <v>852</v>
      </c>
    </row>
    <row r="86" spans="1:15">
      <c r="A86" s="26" t="s">
        <v>3114</v>
      </c>
      <c r="B86" s="26" t="str">
        <f>IF(F86="CM","",IF(ISERROR(VLOOKUP(A86,tblClass_ChildStateValues!S:S,1,FALSE)),"##ERR##",""))</f>
        <v/>
      </c>
      <c r="C86" s="26" t="s">
        <v>843</v>
      </c>
      <c r="D86" s="26" t="s">
        <v>2591</v>
      </c>
      <c r="E86" s="26">
        <v>40</v>
      </c>
      <c r="F86" s="26" t="s">
        <v>20</v>
      </c>
      <c r="G86" s="26" t="s">
        <v>312</v>
      </c>
      <c r="H86" s="26" t="s">
        <v>2609</v>
      </c>
      <c r="I86" s="26" t="s">
        <v>870</v>
      </c>
      <c r="J86" s="26" t="s">
        <v>2618</v>
      </c>
      <c r="K86" s="26" t="s">
        <v>2260</v>
      </c>
      <c r="L86" s="26" t="s">
        <v>2217</v>
      </c>
      <c r="M86" s="26" t="s">
        <v>179</v>
      </c>
      <c r="N86" s="26">
        <v>15</v>
      </c>
      <c r="O86" s="26" t="s">
        <v>852</v>
      </c>
    </row>
    <row r="87" spans="1:15">
      <c r="A87" s="26" t="s">
        <v>3114</v>
      </c>
      <c r="B87" s="26" t="str">
        <f>IF(F87="CM","",IF(ISERROR(VLOOKUP(A87,tblClass_ChildStateValues!S:S,1,FALSE)),"##ERR##",""))</f>
        <v/>
      </c>
      <c r="C87" s="26" t="s">
        <v>843</v>
      </c>
      <c r="D87" s="26" t="s">
        <v>2591</v>
      </c>
      <c r="E87" s="26">
        <v>40</v>
      </c>
      <c r="F87" s="26" t="s">
        <v>20</v>
      </c>
      <c r="G87" s="26" t="s">
        <v>312</v>
      </c>
      <c r="H87" s="26" t="s">
        <v>2609</v>
      </c>
      <c r="I87" s="26" t="s">
        <v>870</v>
      </c>
      <c r="J87" s="26" t="s">
        <v>2618</v>
      </c>
      <c r="K87" s="26" t="s">
        <v>2260</v>
      </c>
      <c r="L87" s="26" t="s">
        <v>2217</v>
      </c>
      <c r="M87" s="26" t="s">
        <v>179</v>
      </c>
      <c r="N87" s="26">
        <v>15</v>
      </c>
      <c r="O87" s="26" t="s">
        <v>852</v>
      </c>
    </row>
    <row r="88" spans="1:15">
      <c r="A88" s="26" t="s">
        <v>3113</v>
      </c>
      <c r="B88" s="26" t="str">
        <f>IF(F88="CM","",IF(ISERROR(VLOOKUP(A88,tblClass_ChildStateValues!S:S,1,FALSE)),"##ERR##",""))</f>
        <v>##ERR##</v>
      </c>
      <c r="C88" s="26" t="s">
        <v>843</v>
      </c>
      <c r="D88" s="26" t="s">
        <v>2591</v>
      </c>
      <c r="E88" s="26">
        <v>40</v>
      </c>
      <c r="F88" s="26" t="s">
        <v>20</v>
      </c>
      <c r="G88" s="26" t="s">
        <v>312</v>
      </c>
      <c r="H88" s="26" t="s">
        <v>2610</v>
      </c>
      <c r="I88" s="26" t="s">
        <v>870</v>
      </c>
      <c r="J88" s="26" t="s">
        <v>2618</v>
      </c>
      <c r="K88" s="26" t="s">
        <v>2617</v>
      </c>
      <c r="L88" s="26" t="s">
        <v>2612</v>
      </c>
      <c r="M88" s="26" t="s">
        <v>179</v>
      </c>
      <c r="N88" s="26">
        <v>15</v>
      </c>
      <c r="O88" s="26" t="s">
        <v>852</v>
      </c>
    </row>
    <row r="89" spans="1:15">
      <c r="A89" s="26" t="s">
        <v>3113</v>
      </c>
      <c r="B89" s="26" t="str">
        <f>IF(F89="CM","",IF(ISERROR(VLOOKUP(A89,tblClass_ChildStateValues!S:S,1,FALSE)),"##ERR##",""))</f>
        <v>##ERR##</v>
      </c>
      <c r="C89" s="26" t="s">
        <v>843</v>
      </c>
      <c r="D89" s="26" t="s">
        <v>2591</v>
      </c>
      <c r="E89" s="26">
        <v>40</v>
      </c>
      <c r="F89" s="26" t="s">
        <v>20</v>
      </c>
      <c r="G89" s="26" t="s">
        <v>312</v>
      </c>
      <c r="H89" s="26" t="s">
        <v>2610</v>
      </c>
      <c r="I89" s="26" t="s">
        <v>870</v>
      </c>
      <c r="J89" s="26" t="s">
        <v>2618</v>
      </c>
      <c r="K89" s="26" t="s">
        <v>2617</v>
      </c>
      <c r="L89" s="26" t="s">
        <v>2612</v>
      </c>
      <c r="M89" s="26" t="s">
        <v>179</v>
      </c>
      <c r="N89" s="26">
        <v>15</v>
      </c>
      <c r="O89" s="26" t="s">
        <v>852</v>
      </c>
    </row>
    <row r="90" spans="1:15">
      <c r="A90" s="26" t="s">
        <v>3113</v>
      </c>
      <c r="B90" s="26" t="str">
        <f>IF(F90="CM","",IF(ISERROR(VLOOKUP(A90,tblClass_ChildStateValues!S:S,1,FALSE)),"##ERR##",""))</f>
        <v>##ERR##</v>
      </c>
      <c r="C90" s="26" t="s">
        <v>843</v>
      </c>
      <c r="D90" s="26" t="s">
        <v>2591</v>
      </c>
      <c r="E90" s="26">
        <v>40</v>
      </c>
      <c r="F90" s="26" t="s">
        <v>20</v>
      </c>
      <c r="G90" s="26" t="s">
        <v>312</v>
      </c>
      <c r="H90" s="26" t="s">
        <v>2609</v>
      </c>
      <c r="I90" s="26" t="s">
        <v>870</v>
      </c>
      <c r="J90" s="26" t="s">
        <v>2618</v>
      </c>
      <c r="K90" s="26" t="s">
        <v>2617</v>
      </c>
      <c r="L90" s="26" t="s">
        <v>2612</v>
      </c>
      <c r="M90" s="26" t="s">
        <v>179</v>
      </c>
      <c r="N90" s="26">
        <v>15</v>
      </c>
      <c r="O90" s="26" t="s">
        <v>852</v>
      </c>
    </row>
    <row r="91" spans="1:15">
      <c r="A91" s="26" t="s">
        <v>3113</v>
      </c>
      <c r="B91" s="26" t="str">
        <f>IF(F91="CM","",IF(ISERROR(VLOOKUP(A91,tblClass_ChildStateValues!S:S,1,FALSE)),"##ERR##",""))</f>
        <v>##ERR##</v>
      </c>
      <c r="C91" s="26" t="s">
        <v>843</v>
      </c>
      <c r="D91" s="26" t="s">
        <v>2591</v>
      </c>
      <c r="E91" s="26">
        <v>40</v>
      </c>
      <c r="F91" s="26" t="s">
        <v>20</v>
      </c>
      <c r="G91" s="26" t="s">
        <v>312</v>
      </c>
      <c r="H91" s="26" t="s">
        <v>2609</v>
      </c>
      <c r="I91" s="26" t="s">
        <v>870</v>
      </c>
      <c r="J91" s="26" t="s">
        <v>2618</v>
      </c>
      <c r="K91" s="26" t="s">
        <v>2617</v>
      </c>
      <c r="L91" s="26" t="s">
        <v>2612</v>
      </c>
      <c r="M91" s="26" t="s">
        <v>179</v>
      </c>
      <c r="N91" s="26">
        <v>15</v>
      </c>
      <c r="O91" s="26" t="s">
        <v>852</v>
      </c>
    </row>
    <row r="92" spans="1:15">
      <c r="A92" s="26" t="s">
        <v>3112</v>
      </c>
      <c r="B92" s="26" t="str">
        <f>IF(F92="CM","",IF(ISERROR(VLOOKUP(A92,tblClass_ChildStateValues!S:S,1,FALSE)),"##ERR##",""))</f>
        <v>##ERR##</v>
      </c>
      <c r="C92" s="26" t="s">
        <v>2590</v>
      </c>
      <c r="D92" s="26" t="s">
        <v>2592</v>
      </c>
      <c r="E92" s="26">
        <v>40</v>
      </c>
      <c r="F92" s="26" t="s">
        <v>20</v>
      </c>
      <c r="G92" s="26" t="s">
        <v>312</v>
      </c>
      <c r="H92" s="26" t="s">
        <v>2609</v>
      </c>
      <c r="I92" s="26" t="s">
        <v>870</v>
      </c>
      <c r="J92" s="26" t="s">
        <v>2618</v>
      </c>
      <c r="K92" s="26" t="s">
        <v>2259</v>
      </c>
      <c r="L92" s="26" t="s">
        <v>2216</v>
      </c>
      <c r="M92" s="26" t="s">
        <v>179</v>
      </c>
      <c r="N92" s="26">
        <v>15</v>
      </c>
      <c r="O92" s="26" t="s">
        <v>1593</v>
      </c>
    </row>
    <row r="93" spans="1:15">
      <c r="A93" s="26" t="s">
        <v>3112</v>
      </c>
      <c r="B93" s="26" t="str">
        <f>IF(F93="CM","",IF(ISERROR(VLOOKUP(A93,tblClass_ChildStateValues!S:S,1,FALSE)),"##ERR##",""))</f>
        <v>##ERR##</v>
      </c>
      <c r="C93" s="26" t="s">
        <v>2590</v>
      </c>
      <c r="D93" s="26" t="s">
        <v>2592</v>
      </c>
      <c r="E93" s="26">
        <v>40</v>
      </c>
      <c r="F93" s="26" t="s">
        <v>20</v>
      </c>
      <c r="G93" s="26" t="s">
        <v>312</v>
      </c>
      <c r="H93" s="26" t="s">
        <v>2609</v>
      </c>
      <c r="I93" s="26" t="s">
        <v>870</v>
      </c>
      <c r="J93" s="26" t="s">
        <v>2618</v>
      </c>
      <c r="K93" s="26" t="s">
        <v>2259</v>
      </c>
      <c r="L93" s="26" t="s">
        <v>2216</v>
      </c>
      <c r="M93" s="26" t="s">
        <v>179</v>
      </c>
      <c r="N93" s="26">
        <v>15</v>
      </c>
      <c r="O93" s="26" t="s">
        <v>1593</v>
      </c>
    </row>
    <row r="94" spans="1:15">
      <c r="A94" s="26" t="s">
        <v>3112</v>
      </c>
      <c r="B94" s="26" t="str">
        <f>IF(F94="CM","",IF(ISERROR(VLOOKUP(A94,tblClass_ChildStateValues!S:S,1,FALSE)),"##ERR##",""))</f>
        <v>##ERR##</v>
      </c>
      <c r="C94" s="26" t="s">
        <v>2590</v>
      </c>
      <c r="D94" s="26" t="s">
        <v>2592</v>
      </c>
      <c r="E94" s="26">
        <v>40</v>
      </c>
      <c r="F94" s="26" t="s">
        <v>20</v>
      </c>
      <c r="G94" s="26" t="s">
        <v>312</v>
      </c>
      <c r="H94" s="26" t="s">
        <v>2610</v>
      </c>
      <c r="I94" s="26" t="s">
        <v>870</v>
      </c>
      <c r="J94" s="26" t="s">
        <v>2618</v>
      </c>
      <c r="K94" s="26" t="s">
        <v>2259</v>
      </c>
      <c r="L94" s="26" t="s">
        <v>2216</v>
      </c>
      <c r="M94" s="26" t="s">
        <v>179</v>
      </c>
      <c r="N94" s="26">
        <v>15</v>
      </c>
      <c r="O94" s="26" t="s">
        <v>1593</v>
      </c>
    </row>
    <row r="95" spans="1:15">
      <c r="A95" s="26" t="s">
        <v>3112</v>
      </c>
      <c r="B95" s="26" t="str">
        <f>IF(F95="CM","",IF(ISERROR(VLOOKUP(A95,tblClass_ChildStateValues!S:S,1,FALSE)),"##ERR##",""))</f>
        <v>##ERR##</v>
      </c>
      <c r="C95" s="26" t="s">
        <v>2590</v>
      </c>
      <c r="D95" s="26" t="s">
        <v>2592</v>
      </c>
      <c r="E95" s="26">
        <v>40</v>
      </c>
      <c r="F95" s="26" t="s">
        <v>20</v>
      </c>
      <c r="G95" s="26" t="s">
        <v>312</v>
      </c>
      <c r="H95" s="26" t="s">
        <v>2610</v>
      </c>
      <c r="I95" s="26" t="s">
        <v>870</v>
      </c>
      <c r="J95" s="26" t="s">
        <v>2618</v>
      </c>
      <c r="K95" s="26" t="s">
        <v>2259</v>
      </c>
      <c r="L95" s="26" t="s">
        <v>2216</v>
      </c>
      <c r="M95" s="26" t="s">
        <v>179</v>
      </c>
      <c r="N95" s="26">
        <v>15</v>
      </c>
      <c r="O95" s="26" t="s">
        <v>1593</v>
      </c>
    </row>
    <row r="96" spans="1:15">
      <c r="A96" s="26" t="s">
        <v>3111</v>
      </c>
      <c r="B96" s="26" t="str">
        <f>IF(F96="CM","",IF(ISERROR(VLOOKUP(A96,tblClass_ChildStateValues!S:S,1,FALSE)),"##ERR##",""))</f>
        <v>##ERR##</v>
      </c>
      <c r="C96" s="26" t="s">
        <v>2590</v>
      </c>
      <c r="D96" s="26" t="s">
        <v>2592</v>
      </c>
      <c r="E96" s="26">
        <v>40</v>
      </c>
      <c r="F96" s="26" t="s">
        <v>20</v>
      </c>
      <c r="G96" s="26" t="s">
        <v>312</v>
      </c>
      <c r="H96" s="26" t="s">
        <v>2610</v>
      </c>
      <c r="I96" s="26" t="s">
        <v>870</v>
      </c>
      <c r="J96" s="26" t="s">
        <v>2618</v>
      </c>
      <c r="K96" s="26" t="s">
        <v>2260</v>
      </c>
      <c r="L96" s="26" t="s">
        <v>2217</v>
      </c>
      <c r="M96" s="26" t="s">
        <v>179</v>
      </c>
      <c r="N96" s="26">
        <v>15</v>
      </c>
      <c r="O96" s="26" t="s">
        <v>852</v>
      </c>
    </row>
    <row r="97" spans="1:15">
      <c r="A97" s="26" t="s">
        <v>3111</v>
      </c>
      <c r="B97" s="26" t="str">
        <f>IF(F97="CM","",IF(ISERROR(VLOOKUP(A97,tblClass_ChildStateValues!S:S,1,FALSE)),"##ERR##",""))</f>
        <v>##ERR##</v>
      </c>
      <c r="C97" s="26" t="s">
        <v>2590</v>
      </c>
      <c r="D97" s="26" t="s">
        <v>2592</v>
      </c>
      <c r="E97" s="26">
        <v>40</v>
      </c>
      <c r="F97" s="26" t="s">
        <v>20</v>
      </c>
      <c r="G97" s="26" t="s">
        <v>312</v>
      </c>
      <c r="H97" s="26" t="s">
        <v>2610</v>
      </c>
      <c r="I97" s="26" t="s">
        <v>870</v>
      </c>
      <c r="J97" s="26" t="s">
        <v>2618</v>
      </c>
      <c r="K97" s="26" t="s">
        <v>2260</v>
      </c>
      <c r="L97" s="26" t="s">
        <v>2217</v>
      </c>
      <c r="M97" s="26" t="s">
        <v>179</v>
      </c>
      <c r="N97" s="26">
        <v>15</v>
      </c>
      <c r="O97" s="26" t="s">
        <v>852</v>
      </c>
    </row>
    <row r="98" spans="1:15">
      <c r="A98" s="26" t="s">
        <v>3111</v>
      </c>
      <c r="B98" s="26" t="str">
        <f>IF(F98="CM","",IF(ISERROR(VLOOKUP(A98,tblClass_ChildStateValues!S:S,1,FALSE)),"##ERR##",""))</f>
        <v>##ERR##</v>
      </c>
      <c r="C98" s="26" t="s">
        <v>2590</v>
      </c>
      <c r="D98" s="26" t="s">
        <v>2592</v>
      </c>
      <c r="E98" s="26">
        <v>40</v>
      </c>
      <c r="F98" s="26" t="s">
        <v>20</v>
      </c>
      <c r="G98" s="26" t="s">
        <v>312</v>
      </c>
      <c r="H98" s="26" t="s">
        <v>2609</v>
      </c>
      <c r="I98" s="26" t="s">
        <v>870</v>
      </c>
      <c r="J98" s="26" t="s">
        <v>2618</v>
      </c>
      <c r="K98" s="26" t="s">
        <v>2260</v>
      </c>
      <c r="L98" s="26" t="s">
        <v>2217</v>
      </c>
      <c r="M98" s="26" t="s">
        <v>179</v>
      </c>
      <c r="N98" s="26">
        <v>15</v>
      </c>
      <c r="O98" s="26" t="s">
        <v>852</v>
      </c>
    </row>
    <row r="99" spans="1:15">
      <c r="A99" s="26" t="s">
        <v>3111</v>
      </c>
      <c r="B99" s="26" t="str">
        <f>IF(F99="CM","",IF(ISERROR(VLOOKUP(A99,tblClass_ChildStateValues!S:S,1,FALSE)),"##ERR##",""))</f>
        <v>##ERR##</v>
      </c>
      <c r="C99" s="26" t="s">
        <v>2590</v>
      </c>
      <c r="D99" s="26" t="s">
        <v>2592</v>
      </c>
      <c r="E99" s="26">
        <v>40</v>
      </c>
      <c r="F99" s="26" t="s">
        <v>20</v>
      </c>
      <c r="G99" s="26" t="s">
        <v>312</v>
      </c>
      <c r="H99" s="26" t="s">
        <v>2609</v>
      </c>
      <c r="I99" s="26" t="s">
        <v>870</v>
      </c>
      <c r="J99" s="26" t="s">
        <v>2618</v>
      </c>
      <c r="K99" s="26" t="s">
        <v>2260</v>
      </c>
      <c r="L99" s="26" t="s">
        <v>2217</v>
      </c>
      <c r="M99" s="26" t="s">
        <v>179</v>
      </c>
      <c r="N99" s="26">
        <v>15</v>
      </c>
      <c r="O99" s="26" t="s">
        <v>852</v>
      </c>
    </row>
    <row r="100" spans="1:15">
      <c r="A100" s="26" t="s">
        <v>3110</v>
      </c>
      <c r="B100" s="26" t="str">
        <f>IF(F100="CM","",IF(ISERROR(VLOOKUP(A100,tblClass_ChildStateValues!S:S,1,FALSE)),"##ERR##",""))</f>
        <v/>
      </c>
      <c r="C100" s="26" t="s">
        <v>2590</v>
      </c>
      <c r="D100" s="26" t="s">
        <v>2592</v>
      </c>
      <c r="E100" s="26">
        <v>40</v>
      </c>
      <c r="F100" s="26" t="s">
        <v>20</v>
      </c>
      <c r="G100" s="26" t="s">
        <v>312</v>
      </c>
      <c r="H100" s="26" t="s">
        <v>2610</v>
      </c>
      <c r="I100" s="26" t="s">
        <v>870</v>
      </c>
      <c r="J100" s="26" t="s">
        <v>2618</v>
      </c>
      <c r="K100" s="26" t="s">
        <v>2617</v>
      </c>
      <c r="L100" s="26" t="s">
        <v>2612</v>
      </c>
      <c r="M100" s="26" t="s">
        <v>179</v>
      </c>
      <c r="N100" s="26">
        <v>15</v>
      </c>
      <c r="O100" s="26" t="s">
        <v>852</v>
      </c>
    </row>
    <row r="101" spans="1:15">
      <c r="A101" s="26" t="s">
        <v>3110</v>
      </c>
      <c r="B101" s="26" t="str">
        <f>IF(F101="CM","",IF(ISERROR(VLOOKUP(A101,tblClass_ChildStateValues!S:S,1,FALSE)),"##ERR##",""))</f>
        <v/>
      </c>
      <c r="C101" s="26" t="s">
        <v>2590</v>
      </c>
      <c r="D101" s="26" t="s">
        <v>2592</v>
      </c>
      <c r="E101" s="26">
        <v>40</v>
      </c>
      <c r="F101" s="26" t="s">
        <v>20</v>
      </c>
      <c r="G101" s="26" t="s">
        <v>312</v>
      </c>
      <c r="H101" s="26" t="s">
        <v>2609</v>
      </c>
      <c r="I101" s="26" t="s">
        <v>870</v>
      </c>
      <c r="J101" s="26" t="s">
        <v>2618</v>
      </c>
      <c r="K101" s="26" t="s">
        <v>2617</v>
      </c>
      <c r="L101" s="26" t="s">
        <v>2612</v>
      </c>
      <c r="M101" s="26" t="s">
        <v>179</v>
      </c>
      <c r="N101" s="26">
        <v>15</v>
      </c>
      <c r="O101" s="26" t="s">
        <v>852</v>
      </c>
    </row>
    <row r="102" spans="1:15">
      <c r="A102" s="26" t="s">
        <v>3110</v>
      </c>
      <c r="B102" s="26" t="str">
        <f>IF(F102="CM","",IF(ISERROR(VLOOKUP(A102,tblClass_ChildStateValues!S:S,1,FALSE)),"##ERR##",""))</f>
        <v/>
      </c>
      <c r="C102" s="26" t="s">
        <v>2590</v>
      </c>
      <c r="D102" s="26" t="s">
        <v>2592</v>
      </c>
      <c r="E102" s="26">
        <v>40</v>
      </c>
      <c r="F102" s="26" t="s">
        <v>20</v>
      </c>
      <c r="G102" s="26" t="s">
        <v>312</v>
      </c>
      <c r="H102" s="26" t="s">
        <v>2609</v>
      </c>
      <c r="I102" s="26" t="s">
        <v>870</v>
      </c>
      <c r="J102" s="26" t="s">
        <v>2618</v>
      </c>
      <c r="K102" s="26" t="s">
        <v>2617</v>
      </c>
      <c r="L102" s="26" t="s">
        <v>2612</v>
      </c>
      <c r="M102" s="26" t="s">
        <v>179</v>
      </c>
      <c r="N102" s="26">
        <v>15</v>
      </c>
      <c r="O102" s="26" t="s">
        <v>852</v>
      </c>
    </row>
    <row r="103" spans="1:15">
      <c r="A103" s="26" t="s">
        <v>3110</v>
      </c>
      <c r="B103" s="26" t="str">
        <f>IF(F103="CM","",IF(ISERROR(VLOOKUP(A103,tblClass_ChildStateValues!S:S,1,FALSE)),"##ERR##",""))</f>
        <v/>
      </c>
      <c r="C103" s="26" t="s">
        <v>2590</v>
      </c>
      <c r="D103" s="26" t="s">
        <v>2592</v>
      </c>
      <c r="E103" s="26">
        <v>40</v>
      </c>
      <c r="F103" s="26" t="s">
        <v>20</v>
      </c>
      <c r="G103" s="26" t="s">
        <v>312</v>
      </c>
      <c r="H103" s="26" t="s">
        <v>2610</v>
      </c>
      <c r="I103" s="26" t="s">
        <v>870</v>
      </c>
      <c r="J103" s="26" t="s">
        <v>2618</v>
      </c>
      <c r="K103" s="26" t="s">
        <v>2617</v>
      </c>
      <c r="L103" s="26" t="s">
        <v>2612</v>
      </c>
      <c r="M103" s="26" t="s">
        <v>179</v>
      </c>
      <c r="N103" s="26">
        <v>15</v>
      </c>
      <c r="O103" s="26" t="s">
        <v>852</v>
      </c>
    </row>
    <row r="104" spans="1:15">
      <c r="A104" s="26" t="s">
        <v>3109</v>
      </c>
      <c r="B104" s="26" t="str">
        <f>IF(F104="CM","",IF(ISERROR(VLOOKUP(A104,tblClass_ChildStateValues!S:S,1,FALSE)),"##ERR##",""))</f>
        <v/>
      </c>
      <c r="C104" s="26" t="s">
        <v>397</v>
      </c>
      <c r="D104" s="26" t="s">
        <v>1622</v>
      </c>
      <c r="E104" s="26">
        <v>41</v>
      </c>
      <c r="F104" s="26" t="s">
        <v>20</v>
      </c>
      <c r="G104" s="26" t="s">
        <v>458</v>
      </c>
      <c r="H104" s="26" t="s">
        <v>968</v>
      </c>
      <c r="I104" s="26" t="s">
        <v>870</v>
      </c>
      <c r="J104" s="26" t="s">
        <v>3102</v>
      </c>
      <c r="K104" s="26" t="s">
        <v>2267</v>
      </c>
      <c r="L104" s="26" t="s">
        <v>1079</v>
      </c>
      <c r="M104" s="26" t="s">
        <v>195</v>
      </c>
      <c r="N104" s="26">
        <v>19</v>
      </c>
      <c r="O104" s="26" t="s">
        <v>1084</v>
      </c>
    </row>
    <row r="105" spans="1:15">
      <c r="A105" s="26" t="s">
        <v>3108</v>
      </c>
      <c r="B105" s="26" t="str">
        <f>IF(F105="CM","",IF(ISERROR(VLOOKUP(A105,tblClass_ChildStateValues!S:S,1,FALSE)),"##ERR##",""))</f>
        <v/>
      </c>
      <c r="C105" s="26" t="s">
        <v>397</v>
      </c>
      <c r="D105" s="26" t="s">
        <v>1622</v>
      </c>
      <c r="E105" s="26">
        <v>41</v>
      </c>
      <c r="F105" s="26" t="s">
        <v>20</v>
      </c>
      <c r="G105" s="26" t="s">
        <v>458</v>
      </c>
      <c r="H105" s="26" t="s">
        <v>968</v>
      </c>
      <c r="I105" s="26" t="s">
        <v>870</v>
      </c>
      <c r="J105" s="26" t="s">
        <v>3102</v>
      </c>
      <c r="K105" s="26" t="s">
        <v>2263</v>
      </c>
      <c r="L105" s="26" t="s">
        <v>2219</v>
      </c>
      <c r="M105" s="26" t="s">
        <v>198</v>
      </c>
      <c r="N105" s="26">
        <v>23</v>
      </c>
      <c r="O105" s="26" t="s">
        <v>1081</v>
      </c>
    </row>
    <row r="106" spans="1:15">
      <c r="A106" s="26" t="s">
        <v>3107</v>
      </c>
      <c r="B106" s="26" t="str">
        <f>IF(F106="CM","",IF(ISERROR(VLOOKUP(A106,tblClass_ChildStateValues!S:S,1,FALSE)),"##ERR##",""))</f>
        <v/>
      </c>
      <c r="C106" s="26" t="s">
        <v>397</v>
      </c>
      <c r="D106" s="26" t="s">
        <v>1622</v>
      </c>
      <c r="E106" s="26">
        <v>41</v>
      </c>
      <c r="F106" s="26" t="s">
        <v>20</v>
      </c>
      <c r="G106" s="26" t="s">
        <v>458</v>
      </c>
      <c r="H106" s="26" t="s">
        <v>968</v>
      </c>
      <c r="I106" s="26" t="s">
        <v>870</v>
      </c>
      <c r="J106" s="26" t="s">
        <v>3102</v>
      </c>
      <c r="K106" s="26" t="s">
        <v>2264</v>
      </c>
      <c r="L106" s="26" t="s">
        <v>1078</v>
      </c>
      <c r="M106" s="26" t="s">
        <v>177</v>
      </c>
      <c r="N106" s="26">
        <v>26</v>
      </c>
      <c r="O106" s="26" t="s">
        <v>1083</v>
      </c>
    </row>
    <row r="107" spans="1:15">
      <c r="A107" s="26" t="s">
        <v>3106</v>
      </c>
      <c r="B107" s="26" t="str">
        <f>IF(F107="CM","",IF(ISERROR(VLOOKUP(A107,tblClass_ChildStateValues!S:S,1,FALSE)),"##ERR##",""))</f>
        <v/>
      </c>
      <c r="C107" s="26" t="s">
        <v>397</v>
      </c>
      <c r="D107" s="26" t="s">
        <v>1622</v>
      </c>
      <c r="E107" s="26">
        <v>41</v>
      </c>
      <c r="F107" s="26" t="s">
        <v>20</v>
      </c>
      <c r="G107" s="26" t="s">
        <v>458</v>
      </c>
      <c r="H107" s="26" t="s">
        <v>968</v>
      </c>
      <c r="I107" s="26" t="s">
        <v>870</v>
      </c>
      <c r="J107" s="26" t="s">
        <v>3102</v>
      </c>
      <c r="K107" s="26" t="s">
        <v>2265</v>
      </c>
      <c r="L107" s="26" t="s">
        <v>2218</v>
      </c>
      <c r="M107" s="26" t="s">
        <v>198</v>
      </c>
      <c r="N107" s="26">
        <v>23</v>
      </c>
      <c r="O107" s="26" t="s">
        <v>1080</v>
      </c>
    </row>
    <row r="108" spans="1:15">
      <c r="A108" s="26" t="s">
        <v>3105</v>
      </c>
      <c r="B108" s="26" t="str">
        <f>IF(F108="CM","",IF(ISERROR(VLOOKUP(A108,tblClass_ChildStateValues!S:S,1,FALSE)),"##ERR##",""))</f>
        <v/>
      </c>
      <c r="C108" s="26" t="s">
        <v>397</v>
      </c>
      <c r="D108" s="26" t="s">
        <v>1622</v>
      </c>
      <c r="E108" s="26">
        <v>41</v>
      </c>
      <c r="F108" s="26" t="s">
        <v>20</v>
      </c>
      <c r="G108" s="26" t="s">
        <v>458</v>
      </c>
      <c r="H108" s="26" t="s">
        <v>968</v>
      </c>
      <c r="I108" s="26" t="s">
        <v>870</v>
      </c>
      <c r="J108" s="26" t="s">
        <v>3102</v>
      </c>
      <c r="K108" s="26" t="s">
        <v>2266</v>
      </c>
      <c r="L108" s="26" t="s">
        <v>1077</v>
      </c>
      <c r="M108" s="26" t="s">
        <v>177</v>
      </c>
      <c r="N108" s="26">
        <v>26</v>
      </c>
      <c r="O108" s="26" t="s">
        <v>1082</v>
      </c>
    </row>
    <row r="109" spans="1:15">
      <c r="A109" s="26" t="s">
        <v>3104</v>
      </c>
      <c r="B109" s="26" t="str">
        <f>IF(F109="CM","",IF(ISERROR(VLOOKUP(A109,tblClass_ChildStateValues!S:S,1,FALSE)),"##ERR##",""))</f>
        <v/>
      </c>
      <c r="C109" s="26" t="s">
        <v>397</v>
      </c>
      <c r="D109" s="26" t="s">
        <v>1622</v>
      </c>
      <c r="E109" s="26">
        <v>41</v>
      </c>
      <c r="F109" s="26" t="s">
        <v>20</v>
      </c>
      <c r="G109" s="26" t="s">
        <v>458</v>
      </c>
      <c r="H109" s="26" t="s">
        <v>968</v>
      </c>
      <c r="I109" s="26" t="s">
        <v>870</v>
      </c>
      <c r="J109" s="26" t="s">
        <v>3102</v>
      </c>
      <c r="K109" s="26" t="s">
        <v>2261</v>
      </c>
      <c r="L109" s="26" t="s">
        <v>1324</v>
      </c>
      <c r="M109" s="26" t="s">
        <v>189</v>
      </c>
      <c r="N109" s="26">
        <v>28</v>
      </c>
      <c r="O109" s="26" t="s">
        <v>1327</v>
      </c>
    </row>
    <row r="110" spans="1:15">
      <c r="A110" s="26" t="s">
        <v>3103</v>
      </c>
      <c r="B110" s="26" t="str">
        <f>IF(F110="CM","",IF(ISERROR(VLOOKUP(A110,tblClass_ChildStateValues!S:S,1,FALSE)),"##ERR##",""))</f>
        <v/>
      </c>
      <c r="C110" s="26" t="s">
        <v>397</v>
      </c>
      <c r="D110" s="26" t="s">
        <v>1622</v>
      </c>
      <c r="E110" s="26">
        <v>41</v>
      </c>
      <c r="F110" s="26" t="s">
        <v>20</v>
      </c>
      <c r="G110" s="26" t="s">
        <v>458</v>
      </c>
      <c r="H110" s="26" t="s">
        <v>968</v>
      </c>
      <c r="I110" s="26" t="s">
        <v>870</v>
      </c>
      <c r="J110" s="26" t="s">
        <v>3102</v>
      </c>
      <c r="K110" s="26" t="s">
        <v>2262</v>
      </c>
      <c r="L110" s="26" t="s">
        <v>1325</v>
      </c>
      <c r="M110" s="26" t="s">
        <v>188</v>
      </c>
      <c r="N110" s="26">
        <v>29</v>
      </c>
      <c r="O110" s="26" t="s">
        <v>1326</v>
      </c>
    </row>
    <row r="111" spans="1:15">
      <c r="A111" s="26" t="s">
        <v>3101</v>
      </c>
      <c r="B111" s="26" t="str">
        <f>IF(F111="CM","",IF(ISERROR(VLOOKUP(A111,tblClass_ChildStateValues!S:S,1,FALSE)),"##ERR##",""))</f>
        <v/>
      </c>
      <c r="C111" s="26" t="s">
        <v>397</v>
      </c>
      <c r="D111" s="26" t="s">
        <v>1622</v>
      </c>
      <c r="E111" s="26">
        <v>41</v>
      </c>
      <c r="F111" s="26" t="s">
        <v>20</v>
      </c>
      <c r="G111" s="26" t="s">
        <v>459</v>
      </c>
      <c r="H111" s="26" t="s">
        <v>969</v>
      </c>
      <c r="I111" s="26" t="s">
        <v>870</v>
      </c>
      <c r="J111" s="26" t="s">
        <v>3094</v>
      </c>
      <c r="K111" s="26" t="s">
        <v>2267</v>
      </c>
      <c r="L111" s="26" t="s">
        <v>1079</v>
      </c>
      <c r="M111" s="26" t="s">
        <v>195</v>
      </c>
      <c r="N111" s="26">
        <v>19</v>
      </c>
      <c r="O111" s="26" t="s">
        <v>1084</v>
      </c>
    </row>
    <row r="112" spans="1:15">
      <c r="A112" s="26" t="s">
        <v>3100</v>
      </c>
      <c r="B112" s="26" t="str">
        <f>IF(F112="CM","",IF(ISERROR(VLOOKUP(A112,tblClass_ChildStateValues!S:S,1,FALSE)),"##ERR##",""))</f>
        <v/>
      </c>
      <c r="C112" s="26" t="s">
        <v>397</v>
      </c>
      <c r="D112" s="26" t="s">
        <v>1622</v>
      </c>
      <c r="E112" s="26">
        <v>41</v>
      </c>
      <c r="F112" s="26" t="s">
        <v>20</v>
      </c>
      <c r="G112" s="26" t="s">
        <v>459</v>
      </c>
      <c r="H112" s="26" t="s">
        <v>969</v>
      </c>
      <c r="I112" s="26" t="s">
        <v>870</v>
      </c>
      <c r="J112" s="26" t="s">
        <v>3094</v>
      </c>
      <c r="K112" s="26" t="s">
        <v>2263</v>
      </c>
      <c r="L112" s="26" t="s">
        <v>2219</v>
      </c>
      <c r="M112" s="26" t="s">
        <v>198</v>
      </c>
      <c r="N112" s="26">
        <v>23</v>
      </c>
      <c r="O112" s="26" t="s">
        <v>1081</v>
      </c>
    </row>
    <row r="113" spans="1:15">
      <c r="A113" s="26" t="s">
        <v>3099</v>
      </c>
      <c r="B113" s="26" t="str">
        <f>IF(F113="CM","",IF(ISERROR(VLOOKUP(A113,tblClass_ChildStateValues!S:S,1,FALSE)),"##ERR##",""))</f>
        <v/>
      </c>
      <c r="C113" s="26" t="s">
        <v>397</v>
      </c>
      <c r="D113" s="26" t="s">
        <v>1622</v>
      </c>
      <c r="E113" s="26">
        <v>41</v>
      </c>
      <c r="F113" s="26" t="s">
        <v>20</v>
      </c>
      <c r="G113" s="26" t="s">
        <v>459</v>
      </c>
      <c r="H113" s="26" t="s">
        <v>969</v>
      </c>
      <c r="I113" s="26" t="s">
        <v>870</v>
      </c>
      <c r="J113" s="26" t="s">
        <v>3094</v>
      </c>
      <c r="K113" s="26" t="s">
        <v>2264</v>
      </c>
      <c r="L113" s="26" t="s">
        <v>1078</v>
      </c>
      <c r="M113" s="26" t="s">
        <v>177</v>
      </c>
      <c r="N113" s="26">
        <v>26</v>
      </c>
      <c r="O113" s="26" t="s">
        <v>1083</v>
      </c>
    </row>
    <row r="114" spans="1:15">
      <c r="A114" s="26" t="s">
        <v>3098</v>
      </c>
      <c r="B114" s="26" t="str">
        <f>IF(F114="CM","",IF(ISERROR(VLOOKUP(A114,tblClass_ChildStateValues!S:S,1,FALSE)),"##ERR##",""))</f>
        <v/>
      </c>
      <c r="C114" s="26" t="s">
        <v>397</v>
      </c>
      <c r="D114" s="26" t="s">
        <v>1622</v>
      </c>
      <c r="E114" s="26">
        <v>41</v>
      </c>
      <c r="F114" s="26" t="s">
        <v>20</v>
      </c>
      <c r="G114" s="26" t="s">
        <v>459</v>
      </c>
      <c r="H114" s="26" t="s">
        <v>969</v>
      </c>
      <c r="I114" s="26" t="s">
        <v>870</v>
      </c>
      <c r="J114" s="26" t="s">
        <v>3094</v>
      </c>
      <c r="K114" s="26" t="s">
        <v>2265</v>
      </c>
      <c r="L114" s="26" t="s">
        <v>2218</v>
      </c>
      <c r="M114" s="26" t="s">
        <v>198</v>
      </c>
      <c r="N114" s="26">
        <v>23</v>
      </c>
      <c r="O114" s="26" t="s">
        <v>1080</v>
      </c>
    </row>
    <row r="115" spans="1:15">
      <c r="A115" s="26" t="s">
        <v>3097</v>
      </c>
      <c r="B115" s="26" t="str">
        <f>IF(F115="CM","",IF(ISERROR(VLOOKUP(A115,tblClass_ChildStateValues!S:S,1,FALSE)),"##ERR##",""))</f>
        <v/>
      </c>
      <c r="C115" s="26" t="s">
        <v>397</v>
      </c>
      <c r="D115" s="26" t="s">
        <v>1622</v>
      </c>
      <c r="E115" s="26">
        <v>41</v>
      </c>
      <c r="F115" s="26" t="s">
        <v>20</v>
      </c>
      <c r="G115" s="26" t="s">
        <v>459</v>
      </c>
      <c r="H115" s="26" t="s">
        <v>969</v>
      </c>
      <c r="I115" s="26" t="s">
        <v>870</v>
      </c>
      <c r="J115" s="26" t="s">
        <v>3094</v>
      </c>
      <c r="K115" s="26" t="s">
        <v>2266</v>
      </c>
      <c r="L115" s="26" t="s">
        <v>1077</v>
      </c>
      <c r="M115" s="26" t="s">
        <v>177</v>
      </c>
      <c r="N115" s="26">
        <v>26</v>
      </c>
      <c r="O115" s="26" t="s">
        <v>1082</v>
      </c>
    </row>
    <row r="116" spans="1:15">
      <c r="A116" s="26" t="s">
        <v>3096</v>
      </c>
      <c r="B116" s="26" t="str">
        <f>IF(F116="CM","",IF(ISERROR(VLOOKUP(A116,tblClass_ChildStateValues!S:S,1,FALSE)),"##ERR##",""))</f>
        <v/>
      </c>
      <c r="C116" s="26" t="s">
        <v>397</v>
      </c>
      <c r="D116" s="26" t="s">
        <v>1622</v>
      </c>
      <c r="E116" s="26">
        <v>41</v>
      </c>
      <c r="F116" s="26" t="s">
        <v>20</v>
      </c>
      <c r="G116" s="26" t="s">
        <v>459</v>
      </c>
      <c r="H116" s="26" t="s">
        <v>969</v>
      </c>
      <c r="I116" s="26" t="s">
        <v>870</v>
      </c>
      <c r="J116" s="26" t="s">
        <v>3094</v>
      </c>
      <c r="K116" s="26" t="s">
        <v>2261</v>
      </c>
      <c r="L116" s="26" t="s">
        <v>1324</v>
      </c>
      <c r="M116" s="26" t="s">
        <v>189</v>
      </c>
      <c r="N116" s="26">
        <v>28</v>
      </c>
      <c r="O116" s="26" t="s">
        <v>1327</v>
      </c>
    </row>
    <row r="117" spans="1:15">
      <c r="A117" s="26" t="s">
        <v>3095</v>
      </c>
      <c r="B117" s="26" t="str">
        <f>IF(F117="CM","",IF(ISERROR(VLOOKUP(A117,tblClass_ChildStateValues!S:S,1,FALSE)),"##ERR##",""))</f>
        <v/>
      </c>
      <c r="C117" s="26" t="s">
        <v>397</v>
      </c>
      <c r="D117" s="26" t="s">
        <v>1622</v>
      </c>
      <c r="E117" s="26">
        <v>41</v>
      </c>
      <c r="F117" s="26" t="s">
        <v>20</v>
      </c>
      <c r="G117" s="26" t="s">
        <v>459</v>
      </c>
      <c r="H117" s="26" t="s">
        <v>969</v>
      </c>
      <c r="I117" s="26" t="s">
        <v>870</v>
      </c>
      <c r="J117" s="26" t="s">
        <v>3094</v>
      </c>
      <c r="K117" s="26" t="s">
        <v>2262</v>
      </c>
      <c r="L117" s="26" t="s">
        <v>1325</v>
      </c>
      <c r="M117" s="26" t="s">
        <v>188</v>
      </c>
      <c r="N117" s="26">
        <v>29</v>
      </c>
      <c r="O117" s="26" t="s">
        <v>1326</v>
      </c>
    </row>
    <row r="118" spans="1:15">
      <c r="A118" s="26" t="s">
        <v>3093</v>
      </c>
      <c r="B118" s="26" t="str">
        <f>IF(F118="CM","",IF(ISERROR(VLOOKUP(A118,tblClass_ChildStateValues!S:S,1,FALSE)),"##ERR##",""))</f>
        <v/>
      </c>
      <c r="C118" s="26" t="s">
        <v>397</v>
      </c>
      <c r="D118" s="26" t="s">
        <v>1622</v>
      </c>
      <c r="E118" s="26">
        <v>41</v>
      </c>
      <c r="F118" s="26" t="s">
        <v>20</v>
      </c>
      <c r="G118" s="26" t="s">
        <v>460</v>
      </c>
      <c r="H118" s="26" t="s">
        <v>970</v>
      </c>
      <c r="I118" s="26" t="s">
        <v>870</v>
      </c>
      <c r="J118" s="26" t="s">
        <v>3086</v>
      </c>
      <c r="K118" s="26" t="s">
        <v>2267</v>
      </c>
      <c r="L118" s="26" t="s">
        <v>1079</v>
      </c>
      <c r="M118" s="26" t="s">
        <v>195</v>
      </c>
      <c r="N118" s="26">
        <v>19</v>
      </c>
      <c r="O118" s="26" t="s">
        <v>1084</v>
      </c>
    </row>
    <row r="119" spans="1:15">
      <c r="A119" s="26" t="s">
        <v>3092</v>
      </c>
      <c r="B119" s="26" t="str">
        <f>IF(F119="CM","",IF(ISERROR(VLOOKUP(A119,tblClass_ChildStateValues!S:S,1,FALSE)),"##ERR##",""))</f>
        <v/>
      </c>
      <c r="C119" s="26" t="s">
        <v>397</v>
      </c>
      <c r="D119" s="26" t="s">
        <v>1622</v>
      </c>
      <c r="E119" s="26">
        <v>41</v>
      </c>
      <c r="F119" s="26" t="s">
        <v>20</v>
      </c>
      <c r="G119" s="26" t="s">
        <v>460</v>
      </c>
      <c r="H119" s="26" t="s">
        <v>970</v>
      </c>
      <c r="I119" s="26" t="s">
        <v>870</v>
      </c>
      <c r="J119" s="26" t="s">
        <v>3086</v>
      </c>
      <c r="K119" s="26" t="s">
        <v>2263</v>
      </c>
      <c r="L119" s="26" t="s">
        <v>2219</v>
      </c>
      <c r="M119" s="26" t="s">
        <v>198</v>
      </c>
      <c r="N119" s="26">
        <v>23</v>
      </c>
      <c r="O119" s="26" t="s">
        <v>1081</v>
      </c>
    </row>
    <row r="120" spans="1:15">
      <c r="A120" s="26" t="s">
        <v>3091</v>
      </c>
      <c r="B120" s="26" t="str">
        <f>IF(F120="CM","",IF(ISERROR(VLOOKUP(A120,tblClass_ChildStateValues!S:S,1,FALSE)),"##ERR##",""))</f>
        <v/>
      </c>
      <c r="C120" s="26" t="s">
        <v>397</v>
      </c>
      <c r="D120" s="26" t="s">
        <v>1622</v>
      </c>
      <c r="E120" s="26">
        <v>41</v>
      </c>
      <c r="F120" s="26" t="s">
        <v>20</v>
      </c>
      <c r="G120" s="26" t="s">
        <v>460</v>
      </c>
      <c r="H120" s="26" t="s">
        <v>970</v>
      </c>
      <c r="I120" s="26" t="s">
        <v>870</v>
      </c>
      <c r="J120" s="26" t="s">
        <v>3086</v>
      </c>
      <c r="K120" s="26" t="s">
        <v>2264</v>
      </c>
      <c r="L120" s="26" t="s">
        <v>1078</v>
      </c>
      <c r="M120" s="26" t="s">
        <v>177</v>
      </c>
      <c r="N120" s="26">
        <v>26</v>
      </c>
      <c r="O120" s="26" t="s">
        <v>1083</v>
      </c>
    </row>
    <row r="121" spans="1:15">
      <c r="A121" s="26" t="s">
        <v>3090</v>
      </c>
      <c r="B121" s="26" t="str">
        <f>IF(F121="CM","",IF(ISERROR(VLOOKUP(A121,tblClass_ChildStateValues!S:S,1,FALSE)),"##ERR##",""))</f>
        <v/>
      </c>
      <c r="C121" s="26" t="s">
        <v>397</v>
      </c>
      <c r="D121" s="26" t="s">
        <v>1622</v>
      </c>
      <c r="E121" s="26">
        <v>41</v>
      </c>
      <c r="F121" s="26" t="s">
        <v>20</v>
      </c>
      <c r="G121" s="26" t="s">
        <v>460</v>
      </c>
      <c r="H121" s="26" t="s">
        <v>970</v>
      </c>
      <c r="I121" s="26" t="s">
        <v>870</v>
      </c>
      <c r="J121" s="26" t="s">
        <v>3086</v>
      </c>
      <c r="K121" s="26" t="s">
        <v>2265</v>
      </c>
      <c r="L121" s="26" t="s">
        <v>2218</v>
      </c>
      <c r="M121" s="26" t="s">
        <v>198</v>
      </c>
      <c r="N121" s="26">
        <v>23</v>
      </c>
      <c r="O121" s="26" t="s">
        <v>1080</v>
      </c>
    </row>
    <row r="122" spans="1:15">
      <c r="A122" s="26" t="s">
        <v>3089</v>
      </c>
      <c r="B122" s="26" t="str">
        <f>IF(F122="CM","",IF(ISERROR(VLOOKUP(A122,tblClass_ChildStateValues!S:S,1,FALSE)),"##ERR##",""))</f>
        <v/>
      </c>
      <c r="C122" s="26" t="s">
        <v>397</v>
      </c>
      <c r="D122" s="26" t="s">
        <v>1622</v>
      </c>
      <c r="E122" s="26">
        <v>41</v>
      </c>
      <c r="F122" s="26" t="s">
        <v>20</v>
      </c>
      <c r="G122" s="26" t="s">
        <v>460</v>
      </c>
      <c r="H122" s="26" t="s">
        <v>970</v>
      </c>
      <c r="I122" s="26" t="s">
        <v>870</v>
      </c>
      <c r="J122" s="26" t="s">
        <v>3086</v>
      </c>
      <c r="K122" s="26" t="s">
        <v>2266</v>
      </c>
      <c r="L122" s="26" t="s">
        <v>1077</v>
      </c>
      <c r="M122" s="26" t="s">
        <v>177</v>
      </c>
      <c r="N122" s="26">
        <v>26</v>
      </c>
      <c r="O122" s="26" t="s">
        <v>1082</v>
      </c>
    </row>
    <row r="123" spans="1:15">
      <c r="A123" s="26" t="s">
        <v>3088</v>
      </c>
      <c r="B123" s="26" t="str">
        <f>IF(F123="CM","",IF(ISERROR(VLOOKUP(A123,tblClass_ChildStateValues!S:S,1,FALSE)),"##ERR##",""))</f>
        <v/>
      </c>
      <c r="C123" s="26" t="s">
        <v>397</v>
      </c>
      <c r="D123" s="26" t="s">
        <v>1622</v>
      </c>
      <c r="E123" s="26">
        <v>41</v>
      </c>
      <c r="F123" s="26" t="s">
        <v>20</v>
      </c>
      <c r="G123" s="26" t="s">
        <v>460</v>
      </c>
      <c r="H123" s="26" t="s">
        <v>970</v>
      </c>
      <c r="I123" s="26" t="s">
        <v>870</v>
      </c>
      <c r="J123" s="26" t="s">
        <v>3086</v>
      </c>
      <c r="K123" s="26" t="s">
        <v>2261</v>
      </c>
      <c r="L123" s="26" t="s">
        <v>1324</v>
      </c>
      <c r="M123" s="26" t="s">
        <v>189</v>
      </c>
      <c r="N123" s="26">
        <v>28</v>
      </c>
      <c r="O123" s="26" t="s">
        <v>1327</v>
      </c>
    </row>
    <row r="124" spans="1:15">
      <c r="A124" s="26" t="s">
        <v>3087</v>
      </c>
      <c r="B124" s="26" t="str">
        <f>IF(F124="CM","",IF(ISERROR(VLOOKUP(A124,tblClass_ChildStateValues!S:S,1,FALSE)),"##ERR##",""))</f>
        <v/>
      </c>
      <c r="C124" s="26" t="s">
        <v>397</v>
      </c>
      <c r="D124" s="26" t="s">
        <v>1622</v>
      </c>
      <c r="E124" s="26">
        <v>41</v>
      </c>
      <c r="F124" s="26" t="s">
        <v>20</v>
      </c>
      <c r="G124" s="26" t="s">
        <v>460</v>
      </c>
      <c r="H124" s="26" t="s">
        <v>970</v>
      </c>
      <c r="I124" s="26" t="s">
        <v>870</v>
      </c>
      <c r="J124" s="26" t="s">
        <v>3086</v>
      </c>
      <c r="K124" s="26" t="s">
        <v>2262</v>
      </c>
      <c r="L124" s="26" t="s">
        <v>1325</v>
      </c>
      <c r="M124" s="26" t="s">
        <v>188</v>
      </c>
      <c r="N124" s="26">
        <v>29</v>
      </c>
      <c r="O124" s="26" t="s">
        <v>1326</v>
      </c>
    </row>
    <row r="125" spans="1:15">
      <c r="A125" s="26" t="s">
        <v>3085</v>
      </c>
      <c r="B125" s="26" t="str">
        <f>IF(F125="CM","",IF(ISERROR(VLOOKUP(A125,tblClass_ChildStateValues!S:S,1,FALSE)),"##ERR##",""))</f>
        <v/>
      </c>
      <c r="C125" s="26" t="s">
        <v>110</v>
      </c>
      <c r="D125" s="26" t="s">
        <v>620</v>
      </c>
      <c r="E125" s="26">
        <v>42</v>
      </c>
      <c r="F125" s="26" t="s">
        <v>20</v>
      </c>
      <c r="G125" s="26" t="s">
        <v>462</v>
      </c>
      <c r="H125" s="26" t="s">
        <v>971</v>
      </c>
      <c r="I125" s="26" t="s">
        <v>870</v>
      </c>
      <c r="J125" s="26" t="s">
        <v>2618</v>
      </c>
      <c r="K125" s="26" t="s">
        <v>2268</v>
      </c>
      <c r="L125" s="26" t="s">
        <v>1086</v>
      </c>
      <c r="M125" s="26" t="s">
        <v>179</v>
      </c>
      <c r="N125" s="26">
        <v>15</v>
      </c>
      <c r="O125" s="26" t="s">
        <v>1093</v>
      </c>
    </row>
    <row r="126" spans="1:15">
      <c r="A126" s="26" t="s">
        <v>3084</v>
      </c>
      <c r="B126" s="26" t="str">
        <f>IF(F126="CM","",IF(ISERROR(VLOOKUP(A126,tblClass_ChildStateValues!S:S,1,FALSE)),"##ERR##",""))</f>
        <v/>
      </c>
      <c r="C126" s="26" t="s">
        <v>110</v>
      </c>
      <c r="D126" s="26" t="s">
        <v>620</v>
      </c>
      <c r="E126" s="26">
        <v>42</v>
      </c>
      <c r="F126" s="26" t="s">
        <v>20</v>
      </c>
      <c r="G126" s="26" t="s">
        <v>462</v>
      </c>
      <c r="H126" s="26" t="s">
        <v>971</v>
      </c>
      <c r="I126" s="26" t="s">
        <v>870</v>
      </c>
      <c r="J126" s="26" t="s">
        <v>2618</v>
      </c>
      <c r="K126" s="26" t="s">
        <v>2270</v>
      </c>
      <c r="L126" s="26" t="s">
        <v>1085</v>
      </c>
      <c r="M126" s="26" t="s">
        <v>196</v>
      </c>
      <c r="N126" s="26">
        <v>24</v>
      </c>
      <c r="O126" s="26" t="s">
        <v>461</v>
      </c>
    </row>
    <row r="127" spans="1:15">
      <c r="A127" s="26" t="s">
        <v>3083</v>
      </c>
      <c r="B127" s="26" t="str">
        <f>IF(F127="CM","",IF(ISERROR(VLOOKUP(A127,tblClass_ChildStateValues!S:S,1,FALSE)),"##ERR##",""))</f>
        <v/>
      </c>
      <c r="C127" s="26" t="s">
        <v>110</v>
      </c>
      <c r="D127" s="26" t="s">
        <v>620</v>
      </c>
      <c r="E127" s="26">
        <v>42</v>
      </c>
      <c r="F127" s="26" t="s">
        <v>20</v>
      </c>
      <c r="G127" s="26" t="s">
        <v>462</v>
      </c>
      <c r="H127" s="26" t="s">
        <v>971</v>
      </c>
      <c r="I127" s="26" t="s">
        <v>870</v>
      </c>
      <c r="J127" s="26" t="s">
        <v>2618</v>
      </c>
      <c r="K127" s="26" t="s">
        <v>2271</v>
      </c>
      <c r="L127" s="26" t="s">
        <v>1087</v>
      </c>
      <c r="M127" s="26" t="s">
        <v>188</v>
      </c>
      <c r="N127" s="26">
        <v>29</v>
      </c>
      <c r="O127" s="26" t="s">
        <v>1094</v>
      </c>
    </row>
    <row r="128" spans="1:15">
      <c r="A128" s="26" t="s">
        <v>3082</v>
      </c>
      <c r="B128" s="26" t="str">
        <f>IF(F128="CM","",IF(ISERROR(VLOOKUP(A128,tblClass_ChildStateValues!S:S,1,FALSE)),"##ERR##",""))</f>
        <v/>
      </c>
      <c r="C128" s="26" t="s">
        <v>110</v>
      </c>
      <c r="D128" s="26" t="s">
        <v>620</v>
      </c>
      <c r="E128" s="26">
        <v>42</v>
      </c>
      <c r="F128" s="26" t="s">
        <v>20</v>
      </c>
      <c r="G128" s="26" t="s">
        <v>462</v>
      </c>
      <c r="H128" s="26" t="s">
        <v>971</v>
      </c>
      <c r="I128" s="26" t="s">
        <v>870</v>
      </c>
      <c r="J128" s="26" t="s">
        <v>2618</v>
      </c>
      <c r="K128" s="26" t="s">
        <v>2269</v>
      </c>
      <c r="L128" s="26" t="s">
        <v>1088</v>
      </c>
      <c r="M128" s="26" t="s">
        <v>186</v>
      </c>
      <c r="N128" s="26">
        <v>31</v>
      </c>
      <c r="O128" s="26" t="s">
        <v>1196</v>
      </c>
    </row>
    <row r="129" spans="1:15">
      <c r="A129" s="26" t="s">
        <v>3081</v>
      </c>
      <c r="B129" s="26" t="str">
        <f>IF(F129="CM","",IF(ISERROR(VLOOKUP(A129,tblClass_ChildStateValues!S:S,1,FALSE)),"##ERR##",""))</f>
        <v/>
      </c>
      <c r="C129" s="26" t="s">
        <v>110</v>
      </c>
      <c r="D129" s="26" t="s">
        <v>620</v>
      </c>
      <c r="E129" s="26">
        <v>42</v>
      </c>
      <c r="F129" s="26" t="s">
        <v>20</v>
      </c>
      <c r="G129" s="26" t="s">
        <v>453</v>
      </c>
      <c r="H129" s="26" t="s">
        <v>1733</v>
      </c>
      <c r="I129" s="26" t="s">
        <v>870</v>
      </c>
      <c r="J129" s="26" t="s">
        <v>3077</v>
      </c>
      <c r="K129" s="26" t="s">
        <v>2268</v>
      </c>
      <c r="L129" s="26" t="s">
        <v>1086</v>
      </c>
      <c r="M129" s="26" t="s">
        <v>179</v>
      </c>
      <c r="N129" s="26">
        <v>15</v>
      </c>
      <c r="O129" s="26" t="s">
        <v>1093</v>
      </c>
    </row>
    <row r="130" spans="1:15">
      <c r="A130" s="26" t="s">
        <v>3080</v>
      </c>
      <c r="B130" s="26" t="str">
        <f>IF(F130="CM","",IF(ISERROR(VLOOKUP(A130,tblClass_ChildStateValues!S:S,1,FALSE)),"##ERR##",""))</f>
        <v/>
      </c>
      <c r="C130" s="26" t="s">
        <v>110</v>
      </c>
      <c r="D130" s="26" t="s">
        <v>620</v>
      </c>
      <c r="E130" s="26">
        <v>42</v>
      </c>
      <c r="F130" s="26" t="s">
        <v>20</v>
      </c>
      <c r="G130" s="26" t="s">
        <v>453</v>
      </c>
      <c r="H130" s="26" t="s">
        <v>1733</v>
      </c>
      <c r="I130" s="26" t="s">
        <v>870</v>
      </c>
      <c r="J130" s="26" t="s">
        <v>3077</v>
      </c>
      <c r="K130" s="26" t="s">
        <v>2270</v>
      </c>
      <c r="L130" s="26" t="s">
        <v>1085</v>
      </c>
      <c r="M130" s="26" t="s">
        <v>196</v>
      </c>
      <c r="N130" s="26">
        <v>24</v>
      </c>
      <c r="O130" s="26" t="s">
        <v>461</v>
      </c>
    </row>
    <row r="131" spans="1:15">
      <c r="A131" s="26" t="s">
        <v>3079</v>
      </c>
      <c r="B131" s="26" t="str">
        <f>IF(F131="CM","",IF(ISERROR(VLOOKUP(A131,tblClass_ChildStateValues!S:S,1,FALSE)),"##ERR##",""))</f>
        <v/>
      </c>
      <c r="C131" s="26" t="s">
        <v>110</v>
      </c>
      <c r="D131" s="26" t="s">
        <v>620</v>
      </c>
      <c r="E131" s="26">
        <v>42</v>
      </c>
      <c r="F131" s="26" t="s">
        <v>20</v>
      </c>
      <c r="G131" s="26" t="s">
        <v>453</v>
      </c>
      <c r="H131" s="26" t="s">
        <v>1733</v>
      </c>
      <c r="I131" s="26" t="s">
        <v>870</v>
      </c>
      <c r="J131" s="26" t="s">
        <v>3077</v>
      </c>
      <c r="K131" s="26" t="s">
        <v>2271</v>
      </c>
      <c r="L131" s="26" t="s">
        <v>1087</v>
      </c>
      <c r="M131" s="26" t="s">
        <v>188</v>
      </c>
      <c r="N131" s="26">
        <v>29</v>
      </c>
      <c r="O131" s="26" t="s">
        <v>1094</v>
      </c>
    </row>
    <row r="132" spans="1:15">
      <c r="A132" s="26" t="s">
        <v>3078</v>
      </c>
      <c r="B132" s="26" t="str">
        <f>IF(F132="CM","",IF(ISERROR(VLOOKUP(A132,tblClass_ChildStateValues!S:S,1,FALSE)),"##ERR##",""))</f>
        <v/>
      </c>
      <c r="C132" s="26" t="s">
        <v>110</v>
      </c>
      <c r="D132" s="26" t="s">
        <v>620</v>
      </c>
      <c r="E132" s="26">
        <v>42</v>
      </c>
      <c r="F132" s="26" t="s">
        <v>20</v>
      </c>
      <c r="G132" s="26" t="s">
        <v>453</v>
      </c>
      <c r="H132" s="26" t="s">
        <v>1733</v>
      </c>
      <c r="I132" s="26" t="s">
        <v>870</v>
      </c>
      <c r="J132" s="26" t="s">
        <v>3077</v>
      </c>
      <c r="K132" s="26" t="s">
        <v>2269</v>
      </c>
      <c r="L132" s="26" t="s">
        <v>1088</v>
      </c>
      <c r="M132" s="26" t="s">
        <v>186</v>
      </c>
      <c r="N132" s="26">
        <v>31</v>
      </c>
      <c r="O132" s="26" t="s">
        <v>1196</v>
      </c>
    </row>
    <row r="133" spans="1:15">
      <c r="A133" s="26" t="s">
        <v>3076</v>
      </c>
      <c r="B133" s="26" t="str">
        <f>IF(F133="CM","",IF(ISERROR(VLOOKUP(A133,tblClass_ChildStateValues!S:S,1,FALSE)),"##ERR##",""))</f>
        <v/>
      </c>
      <c r="C133" s="26" t="s">
        <v>110</v>
      </c>
      <c r="D133" s="26" t="s">
        <v>620</v>
      </c>
      <c r="E133" s="26">
        <v>42</v>
      </c>
      <c r="F133" s="26" t="s">
        <v>20</v>
      </c>
      <c r="G133" s="26" t="s">
        <v>463</v>
      </c>
      <c r="H133" s="26" t="s">
        <v>972</v>
      </c>
      <c r="I133" s="26" t="s">
        <v>870</v>
      </c>
      <c r="J133" s="26" t="s">
        <v>3072</v>
      </c>
      <c r="K133" s="26" t="s">
        <v>2268</v>
      </c>
      <c r="L133" s="26" t="s">
        <v>1086</v>
      </c>
      <c r="M133" s="26" t="s">
        <v>179</v>
      </c>
      <c r="N133" s="26">
        <v>15</v>
      </c>
      <c r="O133" s="26" t="s">
        <v>1093</v>
      </c>
    </row>
    <row r="134" spans="1:15">
      <c r="A134" s="26" t="s">
        <v>3075</v>
      </c>
      <c r="B134" s="26" t="str">
        <f>IF(F134="CM","",IF(ISERROR(VLOOKUP(A134,tblClass_ChildStateValues!S:S,1,FALSE)),"##ERR##",""))</f>
        <v/>
      </c>
      <c r="C134" s="26" t="s">
        <v>110</v>
      </c>
      <c r="D134" s="26" t="s">
        <v>620</v>
      </c>
      <c r="E134" s="26">
        <v>42</v>
      </c>
      <c r="F134" s="26" t="s">
        <v>20</v>
      </c>
      <c r="G134" s="26" t="s">
        <v>463</v>
      </c>
      <c r="H134" s="26" t="s">
        <v>972</v>
      </c>
      <c r="I134" s="26" t="s">
        <v>870</v>
      </c>
      <c r="J134" s="26" t="s">
        <v>3072</v>
      </c>
      <c r="K134" s="26" t="s">
        <v>2270</v>
      </c>
      <c r="L134" s="26" t="s">
        <v>1085</v>
      </c>
      <c r="M134" s="26" t="s">
        <v>196</v>
      </c>
      <c r="N134" s="26">
        <v>24</v>
      </c>
      <c r="O134" s="26" t="s">
        <v>461</v>
      </c>
    </row>
    <row r="135" spans="1:15">
      <c r="A135" s="26" t="s">
        <v>3074</v>
      </c>
      <c r="B135" s="26" t="str">
        <f>IF(F135="CM","",IF(ISERROR(VLOOKUP(A135,tblClass_ChildStateValues!S:S,1,FALSE)),"##ERR##",""))</f>
        <v/>
      </c>
      <c r="C135" s="26" t="s">
        <v>110</v>
      </c>
      <c r="D135" s="26" t="s">
        <v>620</v>
      </c>
      <c r="E135" s="26">
        <v>42</v>
      </c>
      <c r="F135" s="26" t="s">
        <v>20</v>
      </c>
      <c r="G135" s="26" t="s">
        <v>463</v>
      </c>
      <c r="H135" s="26" t="s">
        <v>972</v>
      </c>
      <c r="I135" s="26" t="s">
        <v>870</v>
      </c>
      <c r="J135" s="26" t="s">
        <v>3072</v>
      </c>
      <c r="K135" s="26" t="s">
        <v>2271</v>
      </c>
      <c r="L135" s="26" t="s">
        <v>1087</v>
      </c>
      <c r="M135" s="26" t="s">
        <v>188</v>
      </c>
      <c r="N135" s="26">
        <v>29</v>
      </c>
      <c r="O135" s="26" t="s">
        <v>1094</v>
      </c>
    </row>
    <row r="136" spans="1:15">
      <c r="A136" s="26" t="s">
        <v>3073</v>
      </c>
      <c r="B136" s="26" t="str">
        <f>IF(F136="CM","",IF(ISERROR(VLOOKUP(A136,tblClass_ChildStateValues!S:S,1,FALSE)),"##ERR##",""))</f>
        <v/>
      </c>
      <c r="C136" s="26" t="s">
        <v>110</v>
      </c>
      <c r="D136" s="26" t="s">
        <v>620</v>
      </c>
      <c r="E136" s="26">
        <v>42</v>
      </c>
      <c r="F136" s="26" t="s">
        <v>20</v>
      </c>
      <c r="G136" s="26" t="s">
        <v>463</v>
      </c>
      <c r="H136" s="26" t="s">
        <v>972</v>
      </c>
      <c r="I136" s="26" t="s">
        <v>870</v>
      </c>
      <c r="J136" s="26" t="s">
        <v>3072</v>
      </c>
      <c r="K136" s="26" t="s">
        <v>2269</v>
      </c>
      <c r="L136" s="26" t="s">
        <v>1088</v>
      </c>
      <c r="M136" s="26" t="s">
        <v>186</v>
      </c>
      <c r="N136" s="26">
        <v>31</v>
      </c>
      <c r="O136" s="26" t="s">
        <v>1196</v>
      </c>
    </row>
    <row r="137" spans="1:15">
      <c r="A137" s="26" t="s">
        <v>3071</v>
      </c>
      <c r="B137" s="26" t="str">
        <f>IF(F137="CM","",IF(ISERROR(VLOOKUP(A137,tblClass_ChildStateValues!S:S,1,FALSE)),"##ERR##",""))</f>
        <v/>
      </c>
      <c r="C137" s="26" t="s">
        <v>101</v>
      </c>
      <c r="D137" s="26" t="s">
        <v>1623</v>
      </c>
      <c r="E137" s="26">
        <v>43</v>
      </c>
      <c r="F137" s="26" t="s">
        <v>20</v>
      </c>
      <c r="G137" s="26" t="s">
        <v>455</v>
      </c>
      <c r="H137" s="26" t="s">
        <v>1200</v>
      </c>
      <c r="I137" s="26" t="s">
        <v>870</v>
      </c>
      <c r="J137" s="26" t="s">
        <v>2618</v>
      </c>
      <c r="K137" s="26" t="s">
        <v>2272</v>
      </c>
      <c r="L137" s="26" t="s">
        <v>1089</v>
      </c>
      <c r="M137" s="26" t="s">
        <v>196</v>
      </c>
      <c r="N137" s="26">
        <v>24</v>
      </c>
      <c r="O137" s="26" t="s">
        <v>1091</v>
      </c>
    </row>
    <row r="138" spans="1:15">
      <c r="A138" s="26" t="s">
        <v>3070</v>
      </c>
      <c r="B138" s="26" t="str">
        <f>IF(F138="CM","",IF(ISERROR(VLOOKUP(A138,tblClass_ChildStateValues!S:S,1,FALSE)),"##ERR##",""))</f>
        <v/>
      </c>
      <c r="C138" s="26" t="s">
        <v>101</v>
      </c>
      <c r="D138" s="26" t="s">
        <v>1623</v>
      </c>
      <c r="E138" s="26">
        <v>43</v>
      </c>
      <c r="F138" s="26" t="s">
        <v>20</v>
      </c>
      <c r="G138" s="26" t="s">
        <v>455</v>
      </c>
      <c r="H138" s="26" t="s">
        <v>1200</v>
      </c>
      <c r="I138" s="26" t="s">
        <v>870</v>
      </c>
      <c r="J138" s="26" t="s">
        <v>2618</v>
      </c>
      <c r="K138" s="26" t="s">
        <v>2273</v>
      </c>
      <c r="L138" s="26" t="s">
        <v>1090</v>
      </c>
      <c r="M138" s="26" t="s">
        <v>196</v>
      </c>
      <c r="N138" s="26">
        <v>24</v>
      </c>
      <c r="O138" s="26" t="s">
        <v>1092</v>
      </c>
    </row>
    <row r="139" spans="1:15">
      <c r="A139" s="26" t="s">
        <v>3069</v>
      </c>
      <c r="B139" s="26" t="str">
        <f>IF(F139="CM","",IF(ISERROR(VLOOKUP(A139,tblClass_ChildStateValues!S:S,1,FALSE)),"##ERR##",""))</f>
        <v/>
      </c>
      <c r="C139" s="26" t="s">
        <v>101</v>
      </c>
      <c r="D139" s="26" t="s">
        <v>1623</v>
      </c>
      <c r="E139" s="26">
        <v>43</v>
      </c>
      <c r="F139" s="26" t="s">
        <v>20</v>
      </c>
      <c r="G139" s="26" t="s">
        <v>1606</v>
      </c>
      <c r="H139" s="26" t="s">
        <v>1199</v>
      </c>
      <c r="I139" s="26" t="s">
        <v>870</v>
      </c>
      <c r="J139" s="26" t="s">
        <v>3067</v>
      </c>
      <c r="K139" s="26" t="s">
        <v>2272</v>
      </c>
      <c r="L139" s="26" t="s">
        <v>1089</v>
      </c>
      <c r="M139" s="26" t="s">
        <v>196</v>
      </c>
      <c r="N139" s="26">
        <v>24</v>
      </c>
      <c r="O139" s="26" t="s">
        <v>1091</v>
      </c>
    </row>
    <row r="140" spans="1:15">
      <c r="A140" s="26" t="s">
        <v>3068</v>
      </c>
      <c r="B140" s="26" t="str">
        <f>IF(F140="CM","",IF(ISERROR(VLOOKUP(A140,tblClass_ChildStateValues!S:S,1,FALSE)),"##ERR##",""))</f>
        <v/>
      </c>
      <c r="C140" s="26" t="s">
        <v>101</v>
      </c>
      <c r="D140" s="26" t="s">
        <v>1623</v>
      </c>
      <c r="E140" s="26">
        <v>43</v>
      </c>
      <c r="F140" s="26" t="s">
        <v>20</v>
      </c>
      <c r="G140" s="26" t="s">
        <v>1606</v>
      </c>
      <c r="H140" s="26" t="s">
        <v>1199</v>
      </c>
      <c r="I140" s="26" t="s">
        <v>870</v>
      </c>
      <c r="J140" s="26" t="s">
        <v>3067</v>
      </c>
      <c r="K140" s="26" t="s">
        <v>2273</v>
      </c>
      <c r="L140" s="26" t="s">
        <v>1090</v>
      </c>
      <c r="M140" s="26" t="s">
        <v>196</v>
      </c>
      <c r="N140" s="26">
        <v>24</v>
      </c>
      <c r="O140" s="26" t="s">
        <v>1092</v>
      </c>
    </row>
    <row r="141" spans="1:15">
      <c r="A141" s="26" t="s">
        <v>3066</v>
      </c>
      <c r="B141" s="26" t="str">
        <f>IF(F141="CM","",IF(ISERROR(VLOOKUP(A141,tblClass_ChildStateValues!S:S,1,FALSE)),"##ERR##",""))</f>
        <v/>
      </c>
      <c r="C141" s="26" t="s">
        <v>104</v>
      </c>
      <c r="D141" s="26" t="s">
        <v>959</v>
      </c>
      <c r="E141" s="26">
        <v>44</v>
      </c>
      <c r="F141" s="26" t="s">
        <v>20</v>
      </c>
      <c r="G141" s="26" t="s">
        <v>1062</v>
      </c>
      <c r="H141" s="26" t="s">
        <v>980</v>
      </c>
      <c r="I141" s="26" t="s">
        <v>870</v>
      </c>
      <c r="J141" s="26" t="s">
        <v>2618</v>
      </c>
      <c r="K141" s="26" t="s">
        <v>2276</v>
      </c>
      <c r="L141" s="26" t="s">
        <v>1095</v>
      </c>
      <c r="M141" s="26" t="s">
        <v>196</v>
      </c>
      <c r="N141" s="26">
        <v>24</v>
      </c>
      <c r="O141" s="26" t="s">
        <v>1099</v>
      </c>
    </row>
    <row r="142" spans="1:15">
      <c r="A142" s="26" t="s">
        <v>3065</v>
      </c>
      <c r="B142" s="26" t="str">
        <f>IF(F142="CM","",IF(ISERROR(VLOOKUP(A142,tblClass_ChildStateValues!S:S,1,FALSE)),"##ERR##",""))</f>
        <v/>
      </c>
      <c r="C142" s="26" t="s">
        <v>104</v>
      </c>
      <c r="D142" s="26" t="s">
        <v>959</v>
      </c>
      <c r="E142" s="26">
        <v>44</v>
      </c>
      <c r="F142" s="26" t="s">
        <v>20</v>
      </c>
      <c r="G142" s="26" t="s">
        <v>1062</v>
      </c>
      <c r="H142" s="26" t="s">
        <v>980</v>
      </c>
      <c r="I142" s="26" t="s">
        <v>870</v>
      </c>
      <c r="J142" s="26" t="s">
        <v>2618</v>
      </c>
      <c r="K142" s="26" t="s">
        <v>2277</v>
      </c>
      <c r="L142" s="26" t="s">
        <v>1096</v>
      </c>
      <c r="M142" s="26" t="s">
        <v>196</v>
      </c>
      <c r="N142" s="26">
        <v>24</v>
      </c>
      <c r="O142" s="26" t="s">
        <v>1100</v>
      </c>
    </row>
    <row r="143" spans="1:15">
      <c r="A143" s="26" t="s">
        <v>3064</v>
      </c>
      <c r="B143" s="26" t="str">
        <f>IF(F143="CM","",IF(ISERROR(VLOOKUP(A143,tblClass_ChildStateValues!S:S,1,FALSE)),"##ERR##",""))</f>
        <v/>
      </c>
      <c r="C143" s="26" t="s">
        <v>104</v>
      </c>
      <c r="D143" s="26" t="s">
        <v>959</v>
      </c>
      <c r="E143" s="26">
        <v>44</v>
      </c>
      <c r="F143" s="26" t="s">
        <v>20</v>
      </c>
      <c r="G143" s="26" t="s">
        <v>1062</v>
      </c>
      <c r="H143" s="26" t="s">
        <v>980</v>
      </c>
      <c r="I143" s="26" t="s">
        <v>870</v>
      </c>
      <c r="J143" s="26" t="s">
        <v>2618</v>
      </c>
      <c r="K143" s="26" t="s">
        <v>2274</v>
      </c>
      <c r="L143" s="26" t="s">
        <v>1098</v>
      </c>
      <c r="M143" s="26" t="s">
        <v>184</v>
      </c>
      <c r="N143" s="26">
        <v>32</v>
      </c>
      <c r="O143" s="26" t="s">
        <v>1102</v>
      </c>
    </row>
    <row r="144" spans="1:15">
      <c r="A144" s="26" t="s">
        <v>3063</v>
      </c>
      <c r="B144" s="26" t="str">
        <f>IF(F144="CM","",IF(ISERROR(VLOOKUP(A144,tblClass_ChildStateValues!S:S,1,FALSE)),"##ERR##",""))</f>
        <v/>
      </c>
      <c r="C144" s="26" t="s">
        <v>104</v>
      </c>
      <c r="D144" s="26" t="s">
        <v>959</v>
      </c>
      <c r="E144" s="26">
        <v>44</v>
      </c>
      <c r="F144" s="26" t="s">
        <v>20</v>
      </c>
      <c r="G144" s="26" t="s">
        <v>1062</v>
      </c>
      <c r="H144" s="26" t="s">
        <v>980</v>
      </c>
      <c r="I144" s="26" t="s">
        <v>870</v>
      </c>
      <c r="J144" s="26" t="s">
        <v>2618</v>
      </c>
      <c r="K144" s="26" t="s">
        <v>2275</v>
      </c>
      <c r="L144" s="26" t="s">
        <v>1097</v>
      </c>
      <c r="M144" s="26" t="s">
        <v>184</v>
      </c>
      <c r="N144" s="26">
        <v>32</v>
      </c>
      <c r="O144" s="26" t="s">
        <v>1101</v>
      </c>
    </row>
    <row r="145" spans="1:15">
      <c r="A145" s="26" t="s">
        <v>3062</v>
      </c>
      <c r="B145" s="26" t="str">
        <f>IF(F145="CM","",IF(ISERROR(VLOOKUP(A145,tblClass_ChildStateValues!S:S,1,FALSE)),"##ERR##",""))</f>
        <v/>
      </c>
      <c r="C145" s="26" t="s">
        <v>104</v>
      </c>
      <c r="D145" s="26" t="s">
        <v>959</v>
      </c>
      <c r="E145" s="26">
        <v>44</v>
      </c>
      <c r="F145" s="26" t="s">
        <v>20</v>
      </c>
      <c r="G145" s="26" t="s">
        <v>438</v>
      </c>
      <c r="H145" s="26" t="s">
        <v>979</v>
      </c>
      <c r="I145" s="26" t="s">
        <v>870</v>
      </c>
      <c r="J145" s="26" t="s">
        <v>2618</v>
      </c>
      <c r="K145" s="26" t="s">
        <v>2276</v>
      </c>
      <c r="L145" s="26" t="s">
        <v>1095</v>
      </c>
      <c r="M145" s="26" t="s">
        <v>196</v>
      </c>
      <c r="N145" s="26">
        <v>24</v>
      </c>
      <c r="O145" s="26" t="s">
        <v>1099</v>
      </c>
    </row>
    <row r="146" spans="1:15">
      <c r="A146" s="26" t="s">
        <v>3061</v>
      </c>
      <c r="B146" s="26" t="str">
        <f>IF(F146="CM","",IF(ISERROR(VLOOKUP(A146,tblClass_ChildStateValues!S:S,1,FALSE)),"##ERR##",""))</f>
        <v/>
      </c>
      <c r="C146" s="26" t="s">
        <v>104</v>
      </c>
      <c r="D146" s="26" t="s">
        <v>959</v>
      </c>
      <c r="E146" s="26">
        <v>44</v>
      </c>
      <c r="F146" s="26" t="s">
        <v>20</v>
      </c>
      <c r="G146" s="26" t="s">
        <v>438</v>
      </c>
      <c r="H146" s="26" t="s">
        <v>979</v>
      </c>
      <c r="I146" s="26" t="s">
        <v>870</v>
      </c>
      <c r="J146" s="26" t="s">
        <v>2618</v>
      </c>
      <c r="K146" s="26" t="s">
        <v>2277</v>
      </c>
      <c r="L146" s="26" t="s">
        <v>1096</v>
      </c>
      <c r="M146" s="26" t="s">
        <v>196</v>
      </c>
      <c r="N146" s="26">
        <v>24</v>
      </c>
      <c r="O146" s="26" t="s">
        <v>1100</v>
      </c>
    </row>
    <row r="147" spans="1:15">
      <c r="A147" s="26" t="s">
        <v>3060</v>
      </c>
      <c r="B147" s="26" t="str">
        <f>IF(F147="CM","",IF(ISERROR(VLOOKUP(A147,tblClass_ChildStateValues!S:S,1,FALSE)),"##ERR##",""))</f>
        <v/>
      </c>
      <c r="C147" s="26" t="s">
        <v>104</v>
      </c>
      <c r="D147" s="26" t="s">
        <v>959</v>
      </c>
      <c r="E147" s="26">
        <v>44</v>
      </c>
      <c r="F147" s="26" t="s">
        <v>20</v>
      </c>
      <c r="G147" s="26" t="s">
        <v>438</v>
      </c>
      <c r="H147" s="26" t="s">
        <v>979</v>
      </c>
      <c r="I147" s="26" t="s">
        <v>870</v>
      </c>
      <c r="J147" s="26" t="s">
        <v>2618</v>
      </c>
      <c r="K147" s="26" t="s">
        <v>2274</v>
      </c>
      <c r="L147" s="26" t="s">
        <v>1098</v>
      </c>
      <c r="M147" s="26" t="s">
        <v>184</v>
      </c>
      <c r="N147" s="26">
        <v>32</v>
      </c>
      <c r="O147" s="26" t="s">
        <v>1102</v>
      </c>
    </row>
    <row r="148" spans="1:15">
      <c r="A148" s="26" t="s">
        <v>3059</v>
      </c>
      <c r="B148" s="26" t="str">
        <f>IF(F148="CM","",IF(ISERROR(VLOOKUP(A148,tblClass_ChildStateValues!S:S,1,FALSE)),"##ERR##",""))</f>
        <v/>
      </c>
      <c r="C148" s="26" t="s">
        <v>104</v>
      </c>
      <c r="D148" s="26" t="s">
        <v>959</v>
      </c>
      <c r="E148" s="26">
        <v>44</v>
      </c>
      <c r="F148" s="26" t="s">
        <v>20</v>
      </c>
      <c r="G148" s="26" t="s">
        <v>438</v>
      </c>
      <c r="H148" s="26" t="s">
        <v>979</v>
      </c>
      <c r="I148" s="26" t="s">
        <v>870</v>
      </c>
      <c r="J148" s="26" t="s">
        <v>2618</v>
      </c>
      <c r="K148" s="26" t="s">
        <v>2275</v>
      </c>
      <c r="L148" s="26" t="s">
        <v>1097</v>
      </c>
      <c r="M148" s="26" t="s">
        <v>184</v>
      </c>
      <c r="N148" s="26">
        <v>32</v>
      </c>
      <c r="O148" s="26" t="s">
        <v>1101</v>
      </c>
    </row>
    <row r="149" spans="1:15">
      <c r="A149" s="26" t="s">
        <v>3058</v>
      </c>
      <c r="B149" s="26" t="str">
        <f>IF(F149="CM","",IF(ISERROR(VLOOKUP(A149,tblClass_ChildStateValues!S:S,1,FALSE)),"##ERR##",""))</f>
        <v/>
      </c>
      <c r="C149" s="26" t="s">
        <v>104</v>
      </c>
      <c r="D149" s="26" t="s">
        <v>959</v>
      </c>
      <c r="E149" s="26">
        <v>44</v>
      </c>
      <c r="F149" s="26" t="s">
        <v>20</v>
      </c>
      <c r="G149" s="26" t="s">
        <v>465</v>
      </c>
      <c r="H149" s="26" t="s">
        <v>984</v>
      </c>
      <c r="I149" s="26" t="s">
        <v>870</v>
      </c>
      <c r="J149" s="26" t="s">
        <v>2618</v>
      </c>
      <c r="K149" s="26" t="s">
        <v>2276</v>
      </c>
      <c r="L149" s="26" t="s">
        <v>1095</v>
      </c>
      <c r="M149" s="26" t="s">
        <v>196</v>
      </c>
      <c r="N149" s="26">
        <v>24</v>
      </c>
      <c r="O149" s="26" t="s">
        <v>1099</v>
      </c>
    </row>
    <row r="150" spans="1:15">
      <c r="A150" s="26" t="s">
        <v>3057</v>
      </c>
      <c r="B150" s="26" t="str">
        <f>IF(F150="CM","",IF(ISERROR(VLOOKUP(A150,tblClass_ChildStateValues!S:S,1,FALSE)),"##ERR##",""))</f>
        <v/>
      </c>
      <c r="C150" s="26" t="s">
        <v>104</v>
      </c>
      <c r="D150" s="26" t="s">
        <v>959</v>
      </c>
      <c r="E150" s="26">
        <v>44</v>
      </c>
      <c r="F150" s="26" t="s">
        <v>20</v>
      </c>
      <c r="G150" s="26" t="s">
        <v>465</v>
      </c>
      <c r="H150" s="26" t="s">
        <v>984</v>
      </c>
      <c r="I150" s="26" t="s">
        <v>870</v>
      </c>
      <c r="J150" s="26" t="s">
        <v>2618</v>
      </c>
      <c r="K150" s="26" t="s">
        <v>2277</v>
      </c>
      <c r="L150" s="26" t="s">
        <v>1096</v>
      </c>
      <c r="M150" s="26" t="s">
        <v>196</v>
      </c>
      <c r="N150" s="26">
        <v>24</v>
      </c>
      <c r="O150" s="26" t="s">
        <v>1100</v>
      </c>
    </row>
    <row r="151" spans="1:15">
      <c r="A151" s="26" t="s">
        <v>3056</v>
      </c>
      <c r="B151" s="26" t="str">
        <f>IF(F151="CM","",IF(ISERROR(VLOOKUP(A151,tblClass_ChildStateValues!S:S,1,FALSE)),"##ERR##",""))</f>
        <v/>
      </c>
      <c r="C151" s="26" t="s">
        <v>104</v>
      </c>
      <c r="D151" s="26" t="s">
        <v>959</v>
      </c>
      <c r="E151" s="26">
        <v>44</v>
      </c>
      <c r="F151" s="26" t="s">
        <v>20</v>
      </c>
      <c r="G151" s="26" t="s">
        <v>465</v>
      </c>
      <c r="H151" s="26" t="s">
        <v>984</v>
      </c>
      <c r="I151" s="26" t="s">
        <v>870</v>
      </c>
      <c r="J151" s="26" t="s">
        <v>2618</v>
      </c>
      <c r="K151" s="26" t="s">
        <v>2274</v>
      </c>
      <c r="L151" s="26" t="s">
        <v>1098</v>
      </c>
      <c r="M151" s="26" t="s">
        <v>184</v>
      </c>
      <c r="N151" s="26">
        <v>32</v>
      </c>
      <c r="O151" s="26" t="s">
        <v>1102</v>
      </c>
    </row>
    <row r="152" spans="1:15">
      <c r="A152" s="26" t="s">
        <v>3055</v>
      </c>
      <c r="B152" s="26" t="str">
        <f>IF(F152="CM","",IF(ISERROR(VLOOKUP(A152,tblClass_ChildStateValues!S:S,1,FALSE)),"##ERR##",""))</f>
        <v/>
      </c>
      <c r="C152" s="26" t="s">
        <v>104</v>
      </c>
      <c r="D152" s="26" t="s">
        <v>959</v>
      </c>
      <c r="E152" s="26">
        <v>44</v>
      </c>
      <c r="F152" s="26" t="s">
        <v>20</v>
      </c>
      <c r="G152" s="26" t="s">
        <v>465</v>
      </c>
      <c r="H152" s="26" t="s">
        <v>984</v>
      </c>
      <c r="I152" s="26" t="s">
        <v>870</v>
      </c>
      <c r="J152" s="26" t="s">
        <v>2618</v>
      </c>
      <c r="K152" s="26" t="s">
        <v>2275</v>
      </c>
      <c r="L152" s="26" t="s">
        <v>1097</v>
      </c>
      <c r="M152" s="26" t="s">
        <v>184</v>
      </c>
      <c r="N152" s="26">
        <v>32</v>
      </c>
      <c r="O152" s="26" t="s">
        <v>1101</v>
      </c>
    </row>
    <row r="153" spans="1:15">
      <c r="A153" s="26" t="s">
        <v>3054</v>
      </c>
      <c r="B153" s="26" t="str">
        <f>IF(F153="CM","",IF(ISERROR(VLOOKUP(A153,tblClass_ChildStateValues!S:S,1,FALSE)),"##ERR##",""))</f>
        <v/>
      </c>
      <c r="C153" s="26" t="s">
        <v>104</v>
      </c>
      <c r="D153" s="26" t="s">
        <v>959</v>
      </c>
      <c r="E153" s="26">
        <v>44</v>
      </c>
      <c r="F153" s="26" t="s">
        <v>20</v>
      </c>
      <c r="G153" s="26" t="s">
        <v>2557</v>
      </c>
      <c r="H153" s="26" t="s">
        <v>977</v>
      </c>
      <c r="I153" s="26" t="s">
        <v>870</v>
      </c>
      <c r="J153" s="26" t="s">
        <v>3050</v>
      </c>
      <c r="K153" s="26" t="s">
        <v>2276</v>
      </c>
      <c r="L153" s="26" t="s">
        <v>1095</v>
      </c>
      <c r="M153" s="26" t="s">
        <v>196</v>
      </c>
      <c r="N153" s="26">
        <v>24</v>
      </c>
      <c r="O153" s="26" t="s">
        <v>1099</v>
      </c>
    </row>
    <row r="154" spans="1:15">
      <c r="A154" s="26" t="s">
        <v>3053</v>
      </c>
      <c r="B154" s="26" t="str">
        <f>IF(F154="CM","",IF(ISERROR(VLOOKUP(A154,tblClass_ChildStateValues!S:S,1,FALSE)),"##ERR##",""))</f>
        <v/>
      </c>
      <c r="C154" s="26" t="s">
        <v>104</v>
      </c>
      <c r="D154" s="26" t="s">
        <v>959</v>
      </c>
      <c r="E154" s="26">
        <v>44</v>
      </c>
      <c r="F154" s="26" t="s">
        <v>20</v>
      </c>
      <c r="G154" s="26" t="s">
        <v>2557</v>
      </c>
      <c r="H154" s="26" t="s">
        <v>977</v>
      </c>
      <c r="I154" s="26" t="s">
        <v>870</v>
      </c>
      <c r="J154" s="26" t="s">
        <v>3050</v>
      </c>
      <c r="K154" s="26" t="s">
        <v>2277</v>
      </c>
      <c r="L154" s="26" t="s">
        <v>1096</v>
      </c>
      <c r="M154" s="26" t="s">
        <v>196</v>
      </c>
      <c r="N154" s="26">
        <v>24</v>
      </c>
      <c r="O154" s="26" t="s">
        <v>1100</v>
      </c>
    </row>
    <row r="155" spans="1:15">
      <c r="A155" s="26" t="s">
        <v>3052</v>
      </c>
      <c r="B155" s="26" t="str">
        <f>IF(F155="CM","",IF(ISERROR(VLOOKUP(A155,tblClass_ChildStateValues!S:S,1,FALSE)),"##ERR##",""))</f>
        <v/>
      </c>
      <c r="C155" s="26" t="s">
        <v>104</v>
      </c>
      <c r="D155" s="26" t="s">
        <v>959</v>
      </c>
      <c r="E155" s="26">
        <v>44</v>
      </c>
      <c r="F155" s="26" t="s">
        <v>20</v>
      </c>
      <c r="G155" s="26" t="s">
        <v>2557</v>
      </c>
      <c r="H155" s="26" t="s">
        <v>977</v>
      </c>
      <c r="I155" s="26" t="s">
        <v>870</v>
      </c>
      <c r="J155" s="26" t="s">
        <v>3050</v>
      </c>
      <c r="K155" s="26" t="s">
        <v>2274</v>
      </c>
      <c r="L155" s="26" t="s">
        <v>1098</v>
      </c>
      <c r="M155" s="26" t="s">
        <v>184</v>
      </c>
      <c r="N155" s="26">
        <v>32</v>
      </c>
      <c r="O155" s="26" t="s">
        <v>1102</v>
      </c>
    </row>
    <row r="156" spans="1:15">
      <c r="A156" s="26" t="s">
        <v>3051</v>
      </c>
      <c r="B156" s="26" t="str">
        <f>IF(F156="CM","",IF(ISERROR(VLOOKUP(A156,tblClass_ChildStateValues!S:S,1,FALSE)),"##ERR##",""))</f>
        <v/>
      </c>
      <c r="C156" s="26" t="s">
        <v>104</v>
      </c>
      <c r="D156" s="26" t="s">
        <v>959</v>
      </c>
      <c r="E156" s="26">
        <v>44</v>
      </c>
      <c r="F156" s="26" t="s">
        <v>20</v>
      </c>
      <c r="G156" s="26" t="s">
        <v>2557</v>
      </c>
      <c r="H156" s="26" t="s">
        <v>977</v>
      </c>
      <c r="I156" s="26" t="s">
        <v>870</v>
      </c>
      <c r="J156" s="26" t="s">
        <v>3050</v>
      </c>
      <c r="K156" s="26" t="s">
        <v>2275</v>
      </c>
      <c r="L156" s="26" t="s">
        <v>1097</v>
      </c>
      <c r="M156" s="26" t="s">
        <v>184</v>
      </c>
      <c r="N156" s="26">
        <v>32</v>
      </c>
      <c r="O156" s="26" t="s">
        <v>1101</v>
      </c>
    </row>
    <row r="157" spans="1:15">
      <c r="A157" s="26" t="s">
        <v>3049</v>
      </c>
      <c r="B157" s="26" t="str">
        <f>IF(F157="CM","",IF(ISERROR(VLOOKUP(A157,tblClass_ChildStateValues!S:S,1,FALSE)),"##ERR##",""))</f>
        <v/>
      </c>
      <c r="C157" s="26" t="s">
        <v>104</v>
      </c>
      <c r="D157" s="26" t="s">
        <v>959</v>
      </c>
      <c r="E157" s="26">
        <v>44</v>
      </c>
      <c r="F157" s="26" t="s">
        <v>20</v>
      </c>
      <c r="G157" s="26" t="s">
        <v>2558</v>
      </c>
      <c r="H157" s="26" t="s">
        <v>976</v>
      </c>
      <c r="I157" s="26" t="s">
        <v>870</v>
      </c>
      <c r="J157" s="26" t="s">
        <v>3045</v>
      </c>
      <c r="K157" s="26" t="s">
        <v>2276</v>
      </c>
      <c r="L157" s="26" t="s">
        <v>1095</v>
      </c>
      <c r="M157" s="26" t="s">
        <v>196</v>
      </c>
      <c r="N157" s="26">
        <v>24</v>
      </c>
      <c r="O157" s="26" t="s">
        <v>1099</v>
      </c>
    </row>
    <row r="158" spans="1:15">
      <c r="A158" s="26" t="s">
        <v>3048</v>
      </c>
      <c r="B158" s="26" t="str">
        <f>IF(F158="CM","",IF(ISERROR(VLOOKUP(A158,tblClass_ChildStateValues!S:S,1,FALSE)),"##ERR##",""))</f>
        <v/>
      </c>
      <c r="C158" s="26" t="s">
        <v>104</v>
      </c>
      <c r="D158" s="26" t="s">
        <v>959</v>
      </c>
      <c r="E158" s="26">
        <v>44</v>
      </c>
      <c r="F158" s="26" t="s">
        <v>20</v>
      </c>
      <c r="G158" s="26" t="s">
        <v>2558</v>
      </c>
      <c r="H158" s="26" t="s">
        <v>976</v>
      </c>
      <c r="I158" s="26" t="s">
        <v>870</v>
      </c>
      <c r="J158" s="26" t="s">
        <v>3045</v>
      </c>
      <c r="K158" s="26" t="s">
        <v>2277</v>
      </c>
      <c r="L158" s="26" t="s">
        <v>1096</v>
      </c>
      <c r="M158" s="26" t="s">
        <v>196</v>
      </c>
      <c r="N158" s="26">
        <v>24</v>
      </c>
      <c r="O158" s="26" t="s">
        <v>1100</v>
      </c>
    </row>
    <row r="159" spans="1:15">
      <c r="A159" s="26" t="s">
        <v>3047</v>
      </c>
      <c r="B159" s="26" t="str">
        <f>IF(F159="CM","",IF(ISERROR(VLOOKUP(A159,tblClass_ChildStateValues!S:S,1,FALSE)),"##ERR##",""))</f>
        <v/>
      </c>
      <c r="C159" s="26" t="s">
        <v>104</v>
      </c>
      <c r="D159" s="26" t="s">
        <v>959</v>
      </c>
      <c r="E159" s="26">
        <v>44</v>
      </c>
      <c r="F159" s="26" t="s">
        <v>20</v>
      </c>
      <c r="G159" s="26" t="s">
        <v>2558</v>
      </c>
      <c r="H159" s="26" t="s">
        <v>976</v>
      </c>
      <c r="I159" s="26" t="s">
        <v>870</v>
      </c>
      <c r="J159" s="26" t="s">
        <v>3045</v>
      </c>
      <c r="K159" s="26" t="s">
        <v>2274</v>
      </c>
      <c r="L159" s="26" t="s">
        <v>1098</v>
      </c>
      <c r="M159" s="26" t="s">
        <v>184</v>
      </c>
      <c r="N159" s="26">
        <v>32</v>
      </c>
      <c r="O159" s="26" t="s">
        <v>1102</v>
      </c>
    </row>
    <row r="160" spans="1:15">
      <c r="A160" s="26" t="s">
        <v>3046</v>
      </c>
      <c r="B160" s="26" t="str">
        <f>IF(F160="CM","",IF(ISERROR(VLOOKUP(A160,tblClass_ChildStateValues!S:S,1,FALSE)),"##ERR##",""))</f>
        <v/>
      </c>
      <c r="C160" s="26" t="s">
        <v>104</v>
      </c>
      <c r="D160" s="26" t="s">
        <v>959</v>
      </c>
      <c r="E160" s="26">
        <v>44</v>
      </c>
      <c r="F160" s="26" t="s">
        <v>20</v>
      </c>
      <c r="G160" s="26" t="s">
        <v>2558</v>
      </c>
      <c r="H160" s="26" t="s">
        <v>976</v>
      </c>
      <c r="I160" s="26" t="s">
        <v>870</v>
      </c>
      <c r="J160" s="26" t="s">
        <v>3045</v>
      </c>
      <c r="K160" s="26" t="s">
        <v>2275</v>
      </c>
      <c r="L160" s="26" t="s">
        <v>1097</v>
      </c>
      <c r="M160" s="26" t="s">
        <v>184</v>
      </c>
      <c r="N160" s="26">
        <v>32</v>
      </c>
      <c r="O160" s="26" t="s">
        <v>1101</v>
      </c>
    </row>
    <row r="161" spans="1:15">
      <c r="A161" s="26" t="s">
        <v>3044</v>
      </c>
      <c r="B161" s="26" t="str">
        <f>IF(F161="CM","",IF(ISERROR(VLOOKUP(A161,tblClass_ChildStateValues!S:S,1,FALSE)),"##ERR##",""))</f>
        <v/>
      </c>
      <c r="C161" s="26" t="s">
        <v>104</v>
      </c>
      <c r="D161" s="26" t="s">
        <v>959</v>
      </c>
      <c r="E161" s="26">
        <v>44</v>
      </c>
      <c r="F161" s="26" t="s">
        <v>20</v>
      </c>
      <c r="G161" s="26" t="s">
        <v>440</v>
      </c>
      <c r="H161" s="26" t="s">
        <v>978</v>
      </c>
      <c r="I161" s="26" t="s">
        <v>870</v>
      </c>
      <c r="J161" s="26" t="s">
        <v>2618</v>
      </c>
      <c r="K161" s="26" t="s">
        <v>2276</v>
      </c>
      <c r="L161" s="26" t="s">
        <v>1095</v>
      </c>
      <c r="M161" s="26" t="s">
        <v>196</v>
      </c>
      <c r="N161" s="26">
        <v>24</v>
      </c>
      <c r="O161" s="26" t="s">
        <v>1099</v>
      </c>
    </row>
    <row r="162" spans="1:15">
      <c r="A162" s="26" t="s">
        <v>3043</v>
      </c>
      <c r="B162" s="26" t="str">
        <f>IF(F162="CM","",IF(ISERROR(VLOOKUP(A162,tblClass_ChildStateValues!S:S,1,FALSE)),"##ERR##",""))</f>
        <v/>
      </c>
      <c r="C162" s="26" t="s">
        <v>104</v>
      </c>
      <c r="D162" s="26" t="s">
        <v>959</v>
      </c>
      <c r="E162" s="26">
        <v>44</v>
      </c>
      <c r="F162" s="26" t="s">
        <v>20</v>
      </c>
      <c r="G162" s="26" t="s">
        <v>440</v>
      </c>
      <c r="H162" s="26" t="s">
        <v>978</v>
      </c>
      <c r="I162" s="26" t="s">
        <v>870</v>
      </c>
      <c r="J162" s="26" t="s">
        <v>2618</v>
      </c>
      <c r="K162" s="26" t="s">
        <v>2277</v>
      </c>
      <c r="L162" s="26" t="s">
        <v>1096</v>
      </c>
      <c r="M162" s="26" t="s">
        <v>196</v>
      </c>
      <c r="N162" s="26">
        <v>24</v>
      </c>
      <c r="O162" s="26" t="s">
        <v>1100</v>
      </c>
    </row>
    <row r="163" spans="1:15">
      <c r="A163" s="26" t="s">
        <v>3042</v>
      </c>
      <c r="B163" s="26" t="str">
        <f>IF(F163="CM","",IF(ISERROR(VLOOKUP(A163,tblClass_ChildStateValues!S:S,1,FALSE)),"##ERR##",""))</f>
        <v/>
      </c>
      <c r="C163" s="26" t="s">
        <v>104</v>
      </c>
      <c r="D163" s="26" t="s">
        <v>959</v>
      </c>
      <c r="E163" s="26">
        <v>44</v>
      </c>
      <c r="F163" s="26" t="s">
        <v>20</v>
      </c>
      <c r="G163" s="26" t="s">
        <v>440</v>
      </c>
      <c r="H163" s="26" t="s">
        <v>978</v>
      </c>
      <c r="I163" s="26" t="s">
        <v>870</v>
      </c>
      <c r="J163" s="26" t="s">
        <v>2618</v>
      </c>
      <c r="K163" s="26" t="s">
        <v>2274</v>
      </c>
      <c r="L163" s="26" t="s">
        <v>1098</v>
      </c>
      <c r="M163" s="26" t="s">
        <v>184</v>
      </c>
      <c r="N163" s="26">
        <v>32</v>
      </c>
      <c r="O163" s="26" t="s">
        <v>1102</v>
      </c>
    </row>
    <row r="164" spans="1:15">
      <c r="A164" s="26" t="s">
        <v>3041</v>
      </c>
      <c r="B164" s="26" t="str">
        <f>IF(F164="CM","",IF(ISERROR(VLOOKUP(A164,tblClass_ChildStateValues!S:S,1,FALSE)),"##ERR##",""))</f>
        <v/>
      </c>
      <c r="C164" s="26" t="s">
        <v>104</v>
      </c>
      <c r="D164" s="26" t="s">
        <v>959</v>
      </c>
      <c r="E164" s="26">
        <v>44</v>
      </c>
      <c r="F164" s="26" t="s">
        <v>20</v>
      </c>
      <c r="G164" s="26" t="s">
        <v>440</v>
      </c>
      <c r="H164" s="26" t="s">
        <v>978</v>
      </c>
      <c r="I164" s="26" t="s">
        <v>870</v>
      </c>
      <c r="J164" s="26" t="s">
        <v>2618</v>
      </c>
      <c r="K164" s="26" t="s">
        <v>2275</v>
      </c>
      <c r="L164" s="26" t="s">
        <v>1097</v>
      </c>
      <c r="M164" s="26" t="s">
        <v>184</v>
      </c>
      <c r="N164" s="26">
        <v>32</v>
      </c>
      <c r="O164" s="26" t="s">
        <v>1101</v>
      </c>
    </row>
    <row r="165" spans="1:15">
      <c r="A165" s="26" t="s">
        <v>3040</v>
      </c>
      <c r="B165" s="26" t="str">
        <f>IF(F165="CM","",IF(ISERROR(VLOOKUP(A165,tblClass_ChildStateValues!S:S,1,FALSE)),"##ERR##",""))</f>
        <v/>
      </c>
      <c r="C165" s="26" t="s">
        <v>103</v>
      </c>
      <c r="D165" s="26" t="s">
        <v>1624</v>
      </c>
      <c r="E165" s="26">
        <v>45</v>
      </c>
      <c r="F165" s="26" t="s">
        <v>20</v>
      </c>
      <c r="G165" s="26" t="s">
        <v>439</v>
      </c>
      <c r="H165" s="26" t="s">
        <v>2477</v>
      </c>
      <c r="I165" s="26" t="s">
        <v>870</v>
      </c>
      <c r="J165" s="26" t="s">
        <v>2618</v>
      </c>
      <c r="K165" s="26" t="s">
        <v>2280</v>
      </c>
      <c r="L165" s="26" t="s">
        <v>1105</v>
      </c>
      <c r="M165" s="26" t="s">
        <v>196</v>
      </c>
      <c r="N165" s="26">
        <v>24</v>
      </c>
      <c r="O165" s="26" t="s">
        <v>1355</v>
      </c>
    </row>
    <row r="166" spans="1:15">
      <c r="A166" s="26" t="s">
        <v>3039</v>
      </c>
      <c r="B166" s="26" t="str">
        <f>IF(F166="CM","",IF(ISERROR(VLOOKUP(A166,tblClass_ChildStateValues!S:S,1,FALSE)),"##ERR##",""))</f>
        <v/>
      </c>
      <c r="C166" s="26" t="s">
        <v>103</v>
      </c>
      <c r="D166" s="26" t="s">
        <v>1624</v>
      </c>
      <c r="E166" s="26">
        <v>45</v>
      </c>
      <c r="F166" s="26" t="s">
        <v>20</v>
      </c>
      <c r="G166" s="26" t="s">
        <v>439</v>
      </c>
      <c r="H166" s="26" t="s">
        <v>2477</v>
      </c>
      <c r="I166" s="26" t="s">
        <v>870</v>
      </c>
      <c r="J166" s="26" t="s">
        <v>2618</v>
      </c>
      <c r="K166" s="26" t="s">
        <v>2281</v>
      </c>
      <c r="L166" s="26" t="s">
        <v>1106</v>
      </c>
      <c r="M166" s="26" t="s">
        <v>196</v>
      </c>
      <c r="N166" s="26">
        <v>24</v>
      </c>
      <c r="O166" s="26" t="s">
        <v>1356</v>
      </c>
    </row>
    <row r="167" spans="1:15">
      <c r="A167" s="26" t="s">
        <v>3038</v>
      </c>
      <c r="B167" s="26" t="str">
        <f>IF(F167="CM","",IF(ISERROR(VLOOKUP(A167,tblClass_ChildStateValues!S:S,1,FALSE)),"##ERR##",""))</f>
        <v/>
      </c>
      <c r="C167" s="26" t="s">
        <v>103</v>
      </c>
      <c r="D167" s="26" t="s">
        <v>1624</v>
      </c>
      <c r="E167" s="26">
        <v>45</v>
      </c>
      <c r="F167" s="26" t="s">
        <v>20</v>
      </c>
      <c r="G167" s="26" t="s">
        <v>439</v>
      </c>
      <c r="H167" s="26" t="s">
        <v>2477</v>
      </c>
      <c r="I167" s="26" t="s">
        <v>870</v>
      </c>
      <c r="J167" s="26" t="s">
        <v>2618</v>
      </c>
      <c r="K167" s="26" t="s">
        <v>2282</v>
      </c>
      <c r="L167" s="26" t="s">
        <v>1104</v>
      </c>
      <c r="M167" s="26" t="s">
        <v>196</v>
      </c>
      <c r="N167" s="26">
        <v>24</v>
      </c>
      <c r="O167" s="26" t="s">
        <v>1354</v>
      </c>
    </row>
    <row r="168" spans="1:15">
      <c r="A168" s="26" t="s">
        <v>3037</v>
      </c>
      <c r="B168" s="26" t="str">
        <f>IF(F168="CM","",IF(ISERROR(VLOOKUP(A168,tblClass_ChildStateValues!S:S,1,FALSE)),"##ERR##",""))</f>
        <v/>
      </c>
      <c r="C168" s="26" t="s">
        <v>103</v>
      </c>
      <c r="D168" s="26" t="s">
        <v>1624</v>
      </c>
      <c r="E168" s="26">
        <v>45</v>
      </c>
      <c r="F168" s="26" t="s">
        <v>20</v>
      </c>
      <c r="G168" s="26" t="s">
        <v>439</v>
      </c>
      <c r="H168" s="26" t="s">
        <v>2477</v>
      </c>
      <c r="I168" s="26" t="s">
        <v>870</v>
      </c>
      <c r="J168" s="26" t="s">
        <v>2618</v>
      </c>
      <c r="K168" s="26" t="s">
        <v>2285</v>
      </c>
      <c r="L168" s="26" t="s">
        <v>1103</v>
      </c>
      <c r="M168" s="26" t="s">
        <v>196</v>
      </c>
      <c r="N168" s="26">
        <v>24</v>
      </c>
      <c r="O168" s="26" t="s">
        <v>1353</v>
      </c>
    </row>
    <row r="169" spans="1:15">
      <c r="A169" s="26" t="s">
        <v>3036</v>
      </c>
      <c r="B169" s="26" t="str">
        <f>IF(F169="CM","",IF(ISERROR(VLOOKUP(A169,tblClass_ChildStateValues!S:S,1,FALSE)),"##ERR##",""))</f>
        <v/>
      </c>
      <c r="C169" s="26" t="s">
        <v>103</v>
      </c>
      <c r="D169" s="26" t="s">
        <v>1624</v>
      </c>
      <c r="E169" s="26">
        <v>45</v>
      </c>
      <c r="F169" s="26" t="s">
        <v>20</v>
      </c>
      <c r="G169" s="26" t="s">
        <v>439</v>
      </c>
      <c r="H169" s="26" t="s">
        <v>2477</v>
      </c>
      <c r="I169" s="26" t="s">
        <v>870</v>
      </c>
      <c r="J169" s="26" t="s">
        <v>2618</v>
      </c>
      <c r="K169" s="26" t="s">
        <v>2278</v>
      </c>
      <c r="L169" s="26" t="s">
        <v>1098</v>
      </c>
      <c r="M169" s="26" t="s">
        <v>184</v>
      </c>
      <c r="N169" s="26">
        <v>32</v>
      </c>
      <c r="O169" s="26" t="s">
        <v>2571</v>
      </c>
    </row>
    <row r="170" spans="1:15">
      <c r="A170" s="26" t="s">
        <v>3035</v>
      </c>
      <c r="B170" s="26" t="str">
        <f>IF(F170="CM","",IF(ISERROR(VLOOKUP(A170,tblClass_ChildStateValues!S:S,1,FALSE)),"##ERR##",""))</f>
        <v/>
      </c>
      <c r="C170" s="26" t="s">
        <v>103</v>
      </c>
      <c r="D170" s="26" t="s">
        <v>1624</v>
      </c>
      <c r="E170" s="26">
        <v>45</v>
      </c>
      <c r="F170" s="26" t="s">
        <v>20</v>
      </c>
      <c r="G170" s="26" t="s">
        <v>439</v>
      </c>
      <c r="H170" s="26" t="s">
        <v>2477</v>
      </c>
      <c r="I170" s="26" t="s">
        <v>870</v>
      </c>
      <c r="J170" s="26" t="s">
        <v>2618</v>
      </c>
      <c r="K170" s="26" t="s">
        <v>2279</v>
      </c>
      <c r="L170" s="26" t="s">
        <v>1113</v>
      </c>
      <c r="M170" s="26" t="s">
        <v>184</v>
      </c>
      <c r="N170" s="26">
        <v>32</v>
      </c>
      <c r="O170" s="26" t="s">
        <v>1358</v>
      </c>
    </row>
    <row r="171" spans="1:15">
      <c r="A171" s="26" t="s">
        <v>3034</v>
      </c>
      <c r="B171" s="26" t="str">
        <f>IF(F171="CM","",IF(ISERROR(VLOOKUP(A171,tblClass_ChildStateValues!S:S,1,FALSE)),"##ERR##",""))</f>
        <v/>
      </c>
      <c r="C171" s="26" t="s">
        <v>103</v>
      </c>
      <c r="D171" s="26" t="s">
        <v>1624</v>
      </c>
      <c r="E171" s="26">
        <v>45</v>
      </c>
      <c r="F171" s="26" t="s">
        <v>20</v>
      </c>
      <c r="G171" s="26" t="s">
        <v>439</v>
      </c>
      <c r="H171" s="26" t="s">
        <v>2477</v>
      </c>
      <c r="I171" s="26" t="s">
        <v>870</v>
      </c>
      <c r="J171" s="26" t="s">
        <v>2618</v>
      </c>
      <c r="K171" s="26" t="s">
        <v>2283</v>
      </c>
      <c r="L171" s="26" t="s">
        <v>1112</v>
      </c>
      <c r="M171" s="26" t="s">
        <v>184</v>
      </c>
      <c r="N171" s="26">
        <v>32</v>
      </c>
      <c r="O171" s="26" t="s">
        <v>2572</v>
      </c>
    </row>
    <row r="172" spans="1:15">
      <c r="A172" s="26" t="s">
        <v>3033</v>
      </c>
      <c r="B172" s="26" t="str">
        <f>IF(F172="CM","",IF(ISERROR(VLOOKUP(A172,tblClass_ChildStateValues!S:S,1,FALSE)),"##ERR##",""))</f>
        <v/>
      </c>
      <c r="C172" s="26" t="s">
        <v>103</v>
      </c>
      <c r="D172" s="26" t="s">
        <v>1624</v>
      </c>
      <c r="E172" s="26">
        <v>45</v>
      </c>
      <c r="F172" s="26" t="s">
        <v>20</v>
      </c>
      <c r="G172" s="26" t="s">
        <v>439</v>
      </c>
      <c r="H172" s="26" t="s">
        <v>2477</v>
      </c>
      <c r="I172" s="26" t="s">
        <v>870</v>
      </c>
      <c r="J172" s="26" t="s">
        <v>2618</v>
      </c>
      <c r="K172" s="26" t="s">
        <v>2284</v>
      </c>
      <c r="L172" s="26" t="s">
        <v>1097</v>
      </c>
      <c r="M172" s="26" t="s">
        <v>184</v>
      </c>
      <c r="N172" s="26">
        <v>32</v>
      </c>
      <c r="O172" s="26" t="s">
        <v>2573</v>
      </c>
    </row>
    <row r="173" spans="1:15">
      <c r="A173" s="26" t="s">
        <v>3032</v>
      </c>
      <c r="B173" s="26" t="str">
        <f>IF(F173="CM","",IF(ISERROR(VLOOKUP(A173,tblClass_ChildStateValues!S:S,1,FALSE)),"##ERR##",""))</f>
        <v/>
      </c>
      <c r="C173" s="26" t="s">
        <v>103</v>
      </c>
      <c r="D173" s="26" t="s">
        <v>1624</v>
      </c>
      <c r="E173" s="26">
        <v>45</v>
      </c>
      <c r="F173" s="26" t="s">
        <v>20</v>
      </c>
      <c r="G173" s="26" t="s">
        <v>1060</v>
      </c>
      <c r="H173" s="26" t="s">
        <v>2478</v>
      </c>
      <c r="I173" s="26" t="s">
        <v>870</v>
      </c>
      <c r="J173" s="26" t="s">
        <v>2618</v>
      </c>
      <c r="K173" s="26" t="s">
        <v>2280</v>
      </c>
      <c r="L173" s="26" t="s">
        <v>1105</v>
      </c>
      <c r="M173" s="26" t="s">
        <v>196</v>
      </c>
      <c r="N173" s="26">
        <v>24</v>
      </c>
      <c r="O173" s="26" t="s">
        <v>1355</v>
      </c>
    </row>
    <row r="174" spans="1:15">
      <c r="A174" s="26" t="s">
        <v>3031</v>
      </c>
      <c r="B174" s="26" t="str">
        <f>IF(F174="CM","",IF(ISERROR(VLOOKUP(A174,tblClass_ChildStateValues!S:S,1,FALSE)),"##ERR##",""))</f>
        <v/>
      </c>
      <c r="C174" s="26" t="s">
        <v>103</v>
      </c>
      <c r="D174" s="26" t="s">
        <v>1624</v>
      </c>
      <c r="E174" s="26">
        <v>45</v>
      </c>
      <c r="F174" s="26" t="s">
        <v>20</v>
      </c>
      <c r="G174" s="26" t="s">
        <v>1060</v>
      </c>
      <c r="H174" s="26" t="s">
        <v>2478</v>
      </c>
      <c r="I174" s="26" t="s">
        <v>870</v>
      </c>
      <c r="J174" s="26" t="s">
        <v>2618</v>
      </c>
      <c r="K174" s="26" t="s">
        <v>2281</v>
      </c>
      <c r="L174" s="26" t="s">
        <v>1106</v>
      </c>
      <c r="M174" s="26" t="s">
        <v>196</v>
      </c>
      <c r="N174" s="26">
        <v>24</v>
      </c>
      <c r="O174" s="26" t="s">
        <v>1356</v>
      </c>
    </row>
    <row r="175" spans="1:15">
      <c r="A175" s="26" t="s">
        <v>3030</v>
      </c>
      <c r="B175" s="26" t="str">
        <f>IF(F175="CM","",IF(ISERROR(VLOOKUP(A175,tblClass_ChildStateValues!S:S,1,FALSE)),"##ERR##",""))</f>
        <v/>
      </c>
      <c r="C175" s="26" t="s">
        <v>103</v>
      </c>
      <c r="D175" s="26" t="s">
        <v>1624</v>
      </c>
      <c r="E175" s="26">
        <v>45</v>
      </c>
      <c r="F175" s="26" t="s">
        <v>20</v>
      </c>
      <c r="G175" s="26" t="s">
        <v>1060</v>
      </c>
      <c r="H175" s="26" t="s">
        <v>2478</v>
      </c>
      <c r="I175" s="26" t="s">
        <v>870</v>
      </c>
      <c r="J175" s="26" t="s">
        <v>2618</v>
      </c>
      <c r="K175" s="26" t="s">
        <v>2282</v>
      </c>
      <c r="L175" s="26" t="s">
        <v>1104</v>
      </c>
      <c r="M175" s="26" t="s">
        <v>196</v>
      </c>
      <c r="N175" s="26">
        <v>24</v>
      </c>
      <c r="O175" s="26" t="s">
        <v>1354</v>
      </c>
    </row>
    <row r="176" spans="1:15">
      <c r="A176" s="26" t="s">
        <v>3029</v>
      </c>
      <c r="B176" s="26" t="str">
        <f>IF(F176="CM","",IF(ISERROR(VLOOKUP(A176,tblClass_ChildStateValues!S:S,1,FALSE)),"##ERR##",""))</f>
        <v/>
      </c>
      <c r="C176" s="26" t="s">
        <v>103</v>
      </c>
      <c r="D176" s="26" t="s">
        <v>1624</v>
      </c>
      <c r="E176" s="26">
        <v>45</v>
      </c>
      <c r="F176" s="26" t="s">
        <v>20</v>
      </c>
      <c r="G176" s="26" t="s">
        <v>1060</v>
      </c>
      <c r="H176" s="26" t="s">
        <v>2478</v>
      </c>
      <c r="I176" s="26" t="s">
        <v>870</v>
      </c>
      <c r="J176" s="26" t="s">
        <v>2618</v>
      </c>
      <c r="K176" s="26" t="s">
        <v>2285</v>
      </c>
      <c r="L176" s="26" t="s">
        <v>1103</v>
      </c>
      <c r="M176" s="26" t="s">
        <v>196</v>
      </c>
      <c r="N176" s="26">
        <v>24</v>
      </c>
      <c r="O176" s="26" t="s">
        <v>1353</v>
      </c>
    </row>
    <row r="177" spans="1:15">
      <c r="A177" s="26" t="s">
        <v>3028</v>
      </c>
      <c r="B177" s="26" t="str">
        <f>IF(F177="CM","",IF(ISERROR(VLOOKUP(A177,tblClass_ChildStateValues!S:S,1,FALSE)),"##ERR##",""))</f>
        <v/>
      </c>
      <c r="C177" s="26" t="s">
        <v>103</v>
      </c>
      <c r="D177" s="26" t="s">
        <v>1624</v>
      </c>
      <c r="E177" s="26">
        <v>45</v>
      </c>
      <c r="F177" s="26" t="s">
        <v>20</v>
      </c>
      <c r="G177" s="26" t="s">
        <v>1060</v>
      </c>
      <c r="H177" s="26" t="s">
        <v>2478</v>
      </c>
      <c r="I177" s="26" t="s">
        <v>870</v>
      </c>
      <c r="J177" s="26" t="s">
        <v>2618</v>
      </c>
      <c r="K177" s="26" t="s">
        <v>2278</v>
      </c>
      <c r="L177" s="26" t="s">
        <v>1098</v>
      </c>
      <c r="M177" s="26" t="s">
        <v>184</v>
      </c>
      <c r="N177" s="26">
        <v>32</v>
      </c>
      <c r="O177" s="26" t="s">
        <v>2571</v>
      </c>
    </row>
    <row r="178" spans="1:15">
      <c r="A178" s="26" t="s">
        <v>3027</v>
      </c>
      <c r="B178" s="26" t="str">
        <f>IF(F178="CM","",IF(ISERROR(VLOOKUP(A178,tblClass_ChildStateValues!S:S,1,FALSE)),"##ERR##",""))</f>
        <v/>
      </c>
      <c r="C178" s="26" t="s">
        <v>103</v>
      </c>
      <c r="D178" s="26" t="s">
        <v>1624</v>
      </c>
      <c r="E178" s="26">
        <v>45</v>
      </c>
      <c r="F178" s="26" t="s">
        <v>20</v>
      </c>
      <c r="G178" s="26" t="s">
        <v>1060</v>
      </c>
      <c r="H178" s="26" t="s">
        <v>2478</v>
      </c>
      <c r="I178" s="26" t="s">
        <v>870</v>
      </c>
      <c r="J178" s="26" t="s">
        <v>2618</v>
      </c>
      <c r="K178" s="26" t="s">
        <v>2279</v>
      </c>
      <c r="L178" s="26" t="s">
        <v>1113</v>
      </c>
      <c r="M178" s="26" t="s">
        <v>184</v>
      </c>
      <c r="N178" s="26">
        <v>32</v>
      </c>
      <c r="O178" s="26" t="s">
        <v>1358</v>
      </c>
    </row>
    <row r="179" spans="1:15">
      <c r="A179" s="26" t="s">
        <v>3026</v>
      </c>
      <c r="B179" s="26" t="str">
        <f>IF(F179="CM","",IF(ISERROR(VLOOKUP(A179,tblClass_ChildStateValues!S:S,1,FALSE)),"##ERR##",""))</f>
        <v/>
      </c>
      <c r="C179" s="26" t="s">
        <v>103</v>
      </c>
      <c r="D179" s="26" t="s">
        <v>1624</v>
      </c>
      <c r="E179" s="26">
        <v>45</v>
      </c>
      <c r="F179" s="26" t="s">
        <v>20</v>
      </c>
      <c r="G179" s="26" t="s">
        <v>1060</v>
      </c>
      <c r="H179" s="26" t="s">
        <v>2478</v>
      </c>
      <c r="I179" s="26" t="s">
        <v>870</v>
      </c>
      <c r="J179" s="26" t="s">
        <v>2618</v>
      </c>
      <c r="K179" s="26" t="s">
        <v>2283</v>
      </c>
      <c r="L179" s="26" t="s">
        <v>1112</v>
      </c>
      <c r="M179" s="26" t="s">
        <v>184</v>
      </c>
      <c r="N179" s="26">
        <v>32</v>
      </c>
      <c r="O179" s="26" t="s">
        <v>2572</v>
      </c>
    </row>
    <row r="180" spans="1:15">
      <c r="A180" s="26" t="s">
        <v>3025</v>
      </c>
      <c r="B180" s="26" t="str">
        <f>IF(F180="CM","",IF(ISERROR(VLOOKUP(A180,tblClass_ChildStateValues!S:S,1,FALSE)),"##ERR##",""))</f>
        <v/>
      </c>
      <c r="C180" s="26" t="s">
        <v>103</v>
      </c>
      <c r="D180" s="26" t="s">
        <v>1624</v>
      </c>
      <c r="E180" s="26">
        <v>45</v>
      </c>
      <c r="F180" s="26" t="s">
        <v>20</v>
      </c>
      <c r="G180" s="26" t="s">
        <v>1060</v>
      </c>
      <c r="H180" s="26" t="s">
        <v>2478</v>
      </c>
      <c r="I180" s="26" t="s">
        <v>870</v>
      </c>
      <c r="J180" s="26" t="s">
        <v>2618</v>
      </c>
      <c r="K180" s="26" t="s">
        <v>2284</v>
      </c>
      <c r="L180" s="26" t="s">
        <v>1097</v>
      </c>
      <c r="M180" s="26" t="s">
        <v>184</v>
      </c>
      <c r="N180" s="26">
        <v>32</v>
      </c>
      <c r="O180" s="26" t="s">
        <v>2573</v>
      </c>
    </row>
    <row r="181" spans="1:15">
      <c r="A181" s="26" t="s">
        <v>3024</v>
      </c>
      <c r="B181" s="26" t="str">
        <f>IF(F181="CM","",IF(ISERROR(VLOOKUP(A181,tblClass_ChildStateValues!S:S,1,FALSE)),"##ERR##",""))</f>
        <v/>
      </c>
      <c r="C181" s="26" t="s">
        <v>103</v>
      </c>
      <c r="D181" s="26" t="s">
        <v>1624</v>
      </c>
      <c r="E181" s="26">
        <v>45</v>
      </c>
      <c r="F181" s="26" t="s">
        <v>20</v>
      </c>
      <c r="G181" s="26" t="s">
        <v>1061</v>
      </c>
      <c r="H181" s="26" t="s">
        <v>2479</v>
      </c>
      <c r="I181" s="26" t="s">
        <v>870</v>
      </c>
      <c r="J181" s="26" t="s">
        <v>2618</v>
      </c>
      <c r="K181" s="26" t="s">
        <v>2280</v>
      </c>
      <c r="L181" s="26" t="s">
        <v>1105</v>
      </c>
      <c r="M181" s="26" t="s">
        <v>196</v>
      </c>
      <c r="N181" s="26">
        <v>24</v>
      </c>
      <c r="O181" s="26" t="s">
        <v>1355</v>
      </c>
    </row>
    <row r="182" spans="1:15">
      <c r="A182" s="26" t="s">
        <v>3023</v>
      </c>
      <c r="B182" s="26" t="str">
        <f>IF(F182="CM","",IF(ISERROR(VLOOKUP(A182,tblClass_ChildStateValues!S:S,1,FALSE)),"##ERR##",""))</f>
        <v/>
      </c>
      <c r="C182" s="26" t="s">
        <v>103</v>
      </c>
      <c r="D182" s="26" t="s">
        <v>1624</v>
      </c>
      <c r="E182" s="26">
        <v>45</v>
      </c>
      <c r="F182" s="26" t="s">
        <v>20</v>
      </c>
      <c r="G182" s="26" t="s">
        <v>1061</v>
      </c>
      <c r="H182" s="26" t="s">
        <v>2479</v>
      </c>
      <c r="I182" s="26" t="s">
        <v>870</v>
      </c>
      <c r="J182" s="26" t="s">
        <v>2618</v>
      </c>
      <c r="K182" s="26" t="s">
        <v>2281</v>
      </c>
      <c r="L182" s="26" t="s">
        <v>1106</v>
      </c>
      <c r="M182" s="26" t="s">
        <v>196</v>
      </c>
      <c r="N182" s="26">
        <v>24</v>
      </c>
      <c r="O182" s="26" t="s">
        <v>1356</v>
      </c>
    </row>
    <row r="183" spans="1:15">
      <c r="A183" s="26" t="s">
        <v>3022</v>
      </c>
      <c r="B183" s="26" t="str">
        <f>IF(F183="CM","",IF(ISERROR(VLOOKUP(A183,tblClass_ChildStateValues!S:S,1,FALSE)),"##ERR##",""))</f>
        <v/>
      </c>
      <c r="C183" s="26" t="s">
        <v>103</v>
      </c>
      <c r="D183" s="26" t="s">
        <v>1624</v>
      </c>
      <c r="E183" s="26">
        <v>45</v>
      </c>
      <c r="F183" s="26" t="s">
        <v>20</v>
      </c>
      <c r="G183" s="26" t="s">
        <v>1061</v>
      </c>
      <c r="H183" s="26" t="s">
        <v>2479</v>
      </c>
      <c r="I183" s="26" t="s">
        <v>870</v>
      </c>
      <c r="J183" s="26" t="s">
        <v>2618</v>
      </c>
      <c r="K183" s="26" t="s">
        <v>2282</v>
      </c>
      <c r="L183" s="26" t="s">
        <v>1104</v>
      </c>
      <c r="M183" s="26" t="s">
        <v>196</v>
      </c>
      <c r="N183" s="26">
        <v>24</v>
      </c>
      <c r="O183" s="26" t="s">
        <v>1354</v>
      </c>
    </row>
    <row r="184" spans="1:15">
      <c r="A184" s="26" t="s">
        <v>3021</v>
      </c>
      <c r="B184" s="26" t="str">
        <f>IF(F184="CM","",IF(ISERROR(VLOOKUP(A184,tblClass_ChildStateValues!S:S,1,FALSE)),"##ERR##",""))</f>
        <v/>
      </c>
      <c r="C184" s="26" t="s">
        <v>103</v>
      </c>
      <c r="D184" s="26" t="s">
        <v>1624</v>
      </c>
      <c r="E184" s="26">
        <v>45</v>
      </c>
      <c r="F184" s="26" t="s">
        <v>20</v>
      </c>
      <c r="G184" s="26" t="s">
        <v>1061</v>
      </c>
      <c r="H184" s="26" t="s">
        <v>2479</v>
      </c>
      <c r="I184" s="26" t="s">
        <v>870</v>
      </c>
      <c r="J184" s="26" t="s">
        <v>2618</v>
      </c>
      <c r="K184" s="26" t="s">
        <v>2285</v>
      </c>
      <c r="L184" s="26" t="s">
        <v>1103</v>
      </c>
      <c r="M184" s="26" t="s">
        <v>196</v>
      </c>
      <c r="N184" s="26">
        <v>24</v>
      </c>
      <c r="O184" s="26" t="s">
        <v>1353</v>
      </c>
    </row>
    <row r="185" spans="1:15">
      <c r="A185" s="26" t="s">
        <v>3020</v>
      </c>
      <c r="B185" s="26" t="str">
        <f>IF(F185="CM","",IF(ISERROR(VLOOKUP(A185,tblClass_ChildStateValues!S:S,1,FALSE)),"##ERR##",""))</f>
        <v/>
      </c>
      <c r="C185" s="26" t="s">
        <v>103</v>
      </c>
      <c r="D185" s="26" t="s">
        <v>1624</v>
      </c>
      <c r="E185" s="26">
        <v>45</v>
      </c>
      <c r="F185" s="26" t="s">
        <v>20</v>
      </c>
      <c r="G185" s="26" t="s">
        <v>1061</v>
      </c>
      <c r="H185" s="26" t="s">
        <v>2479</v>
      </c>
      <c r="I185" s="26" t="s">
        <v>870</v>
      </c>
      <c r="J185" s="26" t="s">
        <v>2618</v>
      </c>
      <c r="K185" s="26" t="s">
        <v>2278</v>
      </c>
      <c r="L185" s="26" t="s">
        <v>1098</v>
      </c>
      <c r="M185" s="26" t="s">
        <v>184</v>
      </c>
      <c r="N185" s="26">
        <v>32</v>
      </c>
      <c r="O185" s="26" t="s">
        <v>2571</v>
      </c>
    </row>
    <row r="186" spans="1:15">
      <c r="A186" s="26" t="s">
        <v>3019</v>
      </c>
      <c r="B186" s="26" t="str">
        <f>IF(F186="CM","",IF(ISERROR(VLOOKUP(A186,tblClass_ChildStateValues!S:S,1,FALSE)),"##ERR##",""))</f>
        <v/>
      </c>
      <c r="C186" s="26" t="s">
        <v>103</v>
      </c>
      <c r="D186" s="26" t="s">
        <v>1624</v>
      </c>
      <c r="E186" s="26">
        <v>45</v>
      </c>
      <c r="F186" s="26" t="s">
        <v>20</v>
      </c>
      <c r="G186" s="26" t="s">
        <v>1061</v>
      </c>
      <c r="H186" s="26" t="s">
        <v>2479</v>
      </c>
      <c r="I186" s="26" t="s">
        <v>870</v>
      </c>
      <c r="J186" s="26" t="s">
        <v>2618</v>
      </c>
      <c r="K186" s="26" t="s">
        <v>2279</v>
      </c>
      <c r="L186" s="26" t="s">
        <v>1113</v>
      </c>
      <c r="M186" s="26" t="s">
        <v>184</v>
      </c>
      <c r="N186" s="26">
        <v>32</v>
      </c>
      <c r="O186" s="26" t="s">
        <v>1358</v>
      </c>
    </row>
    <row r="187" spans="1:15">
      <c r="A187" s="26" t="s">
        <v>3018</v>
      </c>
      <c r="B187" s="26" t="str">
        <f>IF(F187="CM","",IF(ISERROR(VLOOKUP(A187,tblClass_ChildStateValues!S:S,1,FALSE)),"##ERR##",""))</f>
        <v/>
      </c>
      <c r="C187" s="26" t="s">
        <v>103</v>
      </c>
      <c r="D187" s="26" t="s">
        <v>1624</v>
      </c>
      <c r="E187" s="26">
        <v>45</v>
      </c>
      <c r="F187" s="26" t="s">
        <v>20</v>
      </c>
      <c r="G187" s="26" t="s">
        <v>1061</v>
      </c>
      <c r="H187" s="26" t="s">
        <v>2479</v>
      </c>
      <c r="I187" s="26" t="s">
        <v>870</v>
      </c>
      <c r="J187" s="26" t="s">
        <v>2618</v>
      </c>
      <c r="K187" s="26" t="s">
        <v>2283</v>
      </c>
      <c r="L187" s="26" t="s">
        <v>1112</v>
      </c>
      <c r="M187" s="26" t="s">
        <v>184</v>
      </c>
      <c r="N187" s="26">
        <v>32</v>
      </c>
      <c r="O187" s="26" t="s">
        <v>2572</v>
      </c>
    </row>
    <row r="188" spans="1:15">
      <c r="A188" s="26" t="s">
        <v>3017</v>
      </c>
      <c r="B188" s="26" t="str">
        <f>IF(F188="CM","",IF(ISERROR(VLOOKUP(A188,tblClass_ChildStateValues!S:S,1,FALSE)),"##ERR##",""))</f>
        <v/>
      </c>
      <c r="C188" s="26" t="s">
        <v>103</v>
      </c>
      <c r="D188" s="26" t="s">
        <v>1624</v>
      </c>
      <c r="E188" s="26">
        <v>45</v>
      </c>
      <c r="F188" s="26" t="s">
        <v>20</v>
      </c>
      <c r="G188" s="26" t="s">
        <v>1061</v>
      </c>
      <c r="H188" s="26" t="s">
        <v>2479</v>
      </c>
      <c r="I188" s="26" t="s">
        <v>870</v>
      </c>
      <c r="J188" s="26" t="s">
        <v>2618</v>
      </c>
      <c r="K188" s="26" t="s">
        <v>2284</v>
      </c>
      <c r="L188" s="26" t="s">
        <v>1097</v>
      </c>
      <c r="M188" s="26" t="s">
        <v>184</v>
      </c>
      <c r="N188" s="26">
        <v>32</v>
      </c>
      <c r="O188" s="26" t="s">
        <v>2573</v>
      </c>
    </row>
    <row r="189" spans="1:15">
      <c r="A189" s="26" t="s">
        <v>3016</v>
      </c>
      <c r="B189" s="26" t="str">
        <f>IF(F189="CM","",IF(ISERROR(VLOOKUP(A189,tblClass_ChildStateValues!S:S,1,FALSE)),"##ERR##",""))</f>
        <v/>
      </c>
      <c r="C189" s="26" t="s">
        <v>103</v>
      </c>
      <c r="D189" s="26" t="s">
        <v>1624</v>
      </c>
      <c r="E189" s="26">
        <v>45</v>
      </c>
      <c r="F189" s="26" t="s">
        <v>20</v>
      </c>
      <c r="G189" s="26" t="s">
        <v>465</v>
      </c>
      <c r="H189" s="26" t="s">
        <v>2480</v>
      </c>
      <c r="I189" s="26" t="s">
        <v>870</v>
      </c>
      <c r="J189" s="26" t="s">
        <v>2618</v>
      </c>
      <c r="K189" s="26" t="s">
        <v>2280</v>
      </c>
      <c r="L189" s="26" t="s">
        <v>1105</v>
      </c>
      <c r="M189" s="26" t="s">
        <v>196</v>
      </c>
      <c r="N189" s="26">
        <v>24</v>
      </c>
      <c r="O189" s="26" t="s">
        <v>1355</v>
      </c>
    </row>
    <row r="190" spans="1:15">
      <c r="A190" s="26" t="s">
        <v>3015</v>
      </c>
      <c r="B190" s="26" t="str">
        <f>IF(F190="CM","",IF(ISERROR(VLOOKUP(A190,tblClass_ChildStateValues!S:S,1,FALSE)),"##ERR##",""))</f>
        <v/>
      </c>
      <c r="C190" s="26" t="s">
        <v>103</v>
      </c>
      <c r="D190" s="26" t="s">
        <v>1624</v>
      </c>
      <c r="E190" s="26">
        <v>45</v>
      </c>
      <c r="F190" s="26" t="s">
        <v>20</v>
      </c>
      <c r="G190" s="26" t="s">
        <v>465</v>
      </c>
      <c r="H190" s="26" t="s">
        <v>2480</v>
      </c>
      <c r="I190" s="26" t="s">
        <v>870</v>
      </c>
      <c r="J190" s="26" t="s">
        <v>2618</v>
      </c>
      <c r="K190" s="26" t="s">
        <v>2281</v>
      </c>
      <c r="L190" s="26" t="s">
        <v>1106</v>
      </c>
      <c r="M190" s="26" t="s">
        <v>196</v>
      </c>
      <c r="N190" s="26">
        <v>24</v>
      </c>
      <c r="O190" s="26" t="s">
        <v>1356</v>
      </c>
    </row>
    <row r="191" spans="1:15">
      <c r="A191" s="26" t="s">
        <v>3014</v>
      </c>
      <c r="B191" s="26" t="str">
        <f>IF(F191="CM","",IF(ISERROR(VLOOKUP(A191,tblClass_ChildStateValues!S:S,1,FALSE)),"##ERR##",""))</f>
        <v/>
      </c>
      <c r="C191" s="26" t="s">
        <v>103</v>
      </c>
      <c r="D191" s="26" t="s">
        <v>1624</v>
      </c>
      <c r="E191" s="26">
        <v>45</v>
      </c>
      <c r="F191" s="26" t="s">
        <v>20</v>
      </c>
      <c r="G191" s="26" t="s">
        <v>465</v>
      </c>
      <c r="H191" s="26" t="s">
        <v>2480</v>
      </c>
      <c r="I191" s="26" t="s">
        <v>870</v>
      </c>
      <c r="J191" s="26" t="s">
        <v>2618</v>
      </c>
      <c r="K191" s="26" t="s">
        <v>2282</v>
      </c>
      <c r="L191" s="26" t="s">
        <v>1104</v>
      </c>
      <c r="M191" s="26" t="s">
        <v>196</v>
      </c>
      <c r="N191" s="26">
        <v>24</v>
      </c>
      <c r="O191" s="26" t="s">
        <v>1354</v>
      </c>
    </row>
    <row r="192" spans="1:15">
      <c r="A192" s="26" t="s">
        <v>3013</v>
      </c>
      <c r="B192" s="26" t="str">
        <f>IF(F192="CM","",IF(ISERROR(VLOOKUP(A192,tblClass_ChildStateValues!S:S,1,FALSE)),"##ERR##",""))</f>
        <v/>
      </c>
      <c r="C192" s="26" t="s">
        <v>103</v>
      </c>
      <c r="D192" s="26" t="s">
        <v>1624</v>
      </c>
      <c r="E192" s="26">
        <v>45</v>
      </c>
      <c r="F192" s="26" t="s">
        <v>20</v>
      </c>
      <c r="G192" s="26" t="s">
        <v>465</v>
      </c>
      <c r="H192" s="26" t="s">
        <v>2480</v>
      </c>
      <c r="I192" s="26" t="s">
        <v>870</v>
      </c>
      <c r="J192" s="26" t="s">
        <v>2618</v>
      </c>
      <c r="K192" s="26" t="s">
        <v>2285</v>
      </c>
      <c r="L192" s="26" t="s">
        <v>1103</v>
      </c>
      <c r="M192" s="26" t="s">
        <v>196</v>
      </c>
      <c r="N192" s="26">
        <v>24</v>
      </c>
      <c r="O192" s="26" t="s">
        <v>1353</v>
      </c>
    </row>
    <row r="193" spans="1:15">
      <c r="A193" s="26" t="s">
        <v>3012</v>
      </c>
      <c r="B193" s="26" t="str">
        <f>IF(F193="CM","",IF(ISERROR(VLOOKUP(A193,tblClass_ChildStateValues!S:S,1,FALSE)),"##ERR##",""))</f>
        <v/>
      </c>
      <c r="C193" s="26" t="s">
        <v>103</v>
      </c>
      <c r="D193" s="26" t="s">
        <v>1624</v>
      </c>
      <c r="E193" s="26">
        <v>45</v>
      </c>
      <c r="F193" s="26" t="s">
        <v>20</v>
      </c>
      <c r="G193" s="26" t="s">
        <v>465</v>
      </c>
      <c r="H193" s="26" t="s">
        <v>2480</v>
      </c>
      <c r="I193" s="26" t="s">
        <v>870</v>
      </c>
      <c r="J193" s="26" t="s">
        <v>2618</v>
      </c>
      <c r="K193" s="26" t="s">
        <v>2278</v>
      </c>
      <c r="L193" s="26" t="s">
        <v>1098</v>
      </c>
      <c r="M193" s="26" t="s">
        <v>184</v>
      </c>
      <c r="N193" s="26">
        <v>32</v>
      </c>
      <c r="O193" s="26" t="s">
        <v>2571</v>
      </c>
    </row>
    <row r="194" spans="1:15">
      <c r="A194" s="26" t="s">
        <v>3011</v>
      </c>
      <c r="B194" s="26" t="str">
        <f>IF(F194="CM","",IF(ISERROR(VLOOKUP(A194,tblClass_ChildStateValues!S:S,1,FALSE)),"##ERR##",""))</f>
        <v/>
      </c>
      <c r="C194" s="26" t="s">
        <v>103</v>
      </c>
      <c r="D194" s="26" t="s">
        <v>1624</v>
      </c>
      <c r="E194" s="26">
        <v>45</v>
      </c>
      <c r="F194" s="26" t="s">
        <v>20</v>
      </c>
      <c r="G194" s="26" t="s">
        <v>465</v>
      </c>
      <c r="H194" s="26" t="s">
        <v>2480</v>
      </c>
      <c r="I194" s="26" t="s">
        <v>870</v>
      </c>
      <c r="J194" s="26" t="s">
        <v>2618</v>
      </c>
      <c r="K194" s="26" t="s">
        <v>2279</v>
      </c>
      <c r="L194" s="26" t="s">
        <v>1113</v>
      </c>
      <c r="M194" s="26" t="s">
        <v>184</v>
      </c>
      <c r="N194" s="26">
        <v>32</v>
      </c>
      <c r="O194" s="26" t="s">
        <v>1358</v>
      </c>
    </row>
    <row r="195" spans="1:15">
      <c r="A195" s="26" t="s">
        <v>3010</v>
      </c>
      <c r="B195" s="26" t="str">
        <f>IF(F195="CM","",IF(ISERROR(VLOOKUP(A195,tblClass_ChildStateValues!S:S,1,FALSE)),"##ERR##",""))</f>
        <v/>
      </c>
      <c r="C195" s="26" t="s">
        <v>103</v>
      </c>
      <c r="D195" s="26" t="s">
        <v>1624</v>
      </c>
      <c r="E195" s="26">
        <v>45</v>
      </c>
      <c r="F195" s="26" t="s">
        <v>20</v>
      </c>
      <c r="G195" s="26" t="s">
        <v>465</v>
      </c>
      <c r="H195" s="26" t="s">
        <v>2480</v>
      </c>
      <c r="I195" s="26" t="s">
        <v>870</v>
      </c>
      <c r="J195" s="26" t="s">
        <v>2618</v>
      </c>
      <c r="K195" s="26" t="s">
        <v>2283</v>
      </c>
      <c r="L195" s="26" t="s">
        <v>1112</v>
      </c>
      <c r="M195" s="26" t="s">
        <v>184</v>
      </c>
      <c r="N195" s="26">
        <v>32</v>
      </c>
      <c r="O195" s="26" t="s">
        <v>2572</v>
      </c>
    </row>
    <row r="196" spans="1:15">
      <c r="A196" s="26" t="s">
        <v>3009</v>
      </c>
      <c r="B196" s="26" t="str">
        <f>IF(F196="CM","",IF(ISERROR(VLOOKUP(A196,tblClass_ChildStateValues!S:S,1,FALSE)),"##ERR##",""))</f>
        <v/>
      </c>
      <c r="C196" s="26" t="s">
        <v>103</v>
      </c>
      <c r="D196" s="26" t="s">
        <v>1624</v>
      </c>
      <c r="E196" s="26">
        <v>45</v>
      </c>
      <c r="F196" s="26" t="s">
        <v>20</v>
      </c>
      <c r="G196" s="26" t="s">
        <v>465</v>
      </c>
      <c r="H196" s="26" t="s">
        <v>2480</v>
      </c>
      <c r="I196" s="26" t="s">
        <v>870</v>
      </c>
      <c r="J196" s="26" t="s">
        <v>2618</v>
      </c>
      <c r="K196" s="26" t="s">
        <v>2284</v>
      </c>
      <c r="L196" s="26" t="s">
        <v>1097</v>
      </c>
      <c r="M196" s="26" t="s">
        <v>184</v>
      </c>
      <c r="N196" s="26">
        <v>32</v>
      </c>
      <c r="O196" s="26" t="s">
        <v>2573</v>
      </c>
    </row>
    <row r="197" spans="1:15">
      <c r="A197" s="26" t="s">
        <v>3008</v>
      </c>
      <c r="B197" s="26" t="str">
        <f>IF(F197="CM","",IF(ISERROR(VLOOKUP(A197,tblClass_ChildStateValues!S:S,1,FALSE)),"##ERR##",""))</f>
        <v/>
      </c>
      <c r="C197" s="26" t="s">
        <v>103</v>
      </c>
      <c r="D197" s="26" t="s">
        <v>1624</v>
      </c>
      <c r="E197" s="26">
        <v>45</v>
      </c>
      <c r="F197" s="26" t="s">
        <v>20</v>
      </c>
      <c r="G197" s="26" t="s">
        <v>453</v>
      </c>
      <c r="H197" s="26" t="s">
        <v>1146</v>
      </c>
      <c r="I197" s="26" t="s">
        <v>870</v>
      </c>
      <c r="J197" s="26" t="s">
        <v>3000</v>
      </c>
      <c r="K197" s="26" t="s">
        <v>2280</v>
      </c>
      <c r="L197" s="26" t="s">
        <v>1105</v>
      </c>
      <c r="M197" s="26" t="s">
        <v>196</v>
      </c>
      <c r="N197" s="26">
        <v>24</v>
      </c>
      <c r="O197" s="26" t="s">
        <v>1355</v>
      </c>
    </row>
    <row r="198" spans="1:15">
      <c r="A198" s="26" t="s">
        <v>3007</v>
      </c>
      <c r="B198" s="26" t="str">
        <f>IF(F198="CM","",IF(ISERROR(VLOOKUP(A198,tblClass_ChildStateValues!S:S,1,FALSE)),"##ERR##",""))</f>
        <v/>
      </c>
      <c r="C198" s="26" t="s">
        <v>103</v>
      </c>
      <c r="D198" s="26" t="s">
        <v>1624</v>
      </c>
      <c r="E198" s="26">
        <v>45</v>
      </c>
      <c r="F198" s="26" t="s">
        <v>20</v>
      </c>
      <c r="G198" s="26" t="s">
        <v>453</v>
      </c>
      <c r="H198" s="26" t="s">
        <v>1146</v>
      </c>
      <c r="I198" s="26" t="s">
        <v>870</v>
      </c>
      <c r="J198" s="26" t="s">
        <v>3000</v>
      </c>
      <c r="K198" s="26" t="s">
        <v>2281</v>
      </c>
      <c r="L198" s="26" t="s">
        <v>1106</v>
      </c>
      <c r="M198" s="26" t="s">
        <v>196</v>
      </c>
      <c r="N198" s="26">
        <v>24</v>
      </c>
      <c r="O198" s="26" t="s">
        <v>1356</v>
      </c>
    </row>
    <row r="199" spans="1:15">
      <c r="A199" s="26" t="s">
        <v>3006</v>
      </c>
      <c r="B199" s="26" t="str">
        <f>IF(F199="CM","",IF(ISERROR(VLOOKUP(A199,tblClass_ChildStateValues!S:S,1,FALSE)),"##ERR##",""))</f>
        <v/>
      </c>
      <c r="C199" s="26" t="s">
        <v>103</v>
      </c>
      <c r="D199" s="26" t="s">
        <v>1624</v>
      </c>
      <c r="E199" s="26">
        <v>45</v>
      </c>
      <c r="F199" s="26" t="s">
        <v>20</v>
      </c>
      <c r="G199" s="26" t="s">
        <v>453</v>
      </c>
      <c r="H199" s="26" t="s">
        <v>1146</v>
      </c>
      <c r="I199" s="26" t="s">
        <v>870</v>
      </c>
      <c r="J199" s="26" t="s">
        <v>3000</v>
      </c>
      <c r="K199" s="26" t="s">
        <v>2282</v>
      </c>
      <c r="L199" s="26" t="s">
        <v>1104</v>
      </c>
      <c r="M199" s="26" t="s">
        <v>196</v>
      </c>
      <c r="N199" s="26">
        <v>24</v>
      </c>
      <c r="O199" s="26" t="s">
        <v>1354</v>
      </c>
    </row>
    <row r="200" spans="1:15">
      <c r="A200" s="26" t="s">
        <v>3005</v>
      </c>
      <c r="B200" s="26" t="str">
        <f>IF(F200="CM","",IF(ISERROR(VLOOKUP(A200,tblClass_ChildStateValues!S:S,1,FALSE)),"##ERR##",""))</f>
        <v/>
      </c>
      <c r="C200" s="26" t="s">
        <v>103</v>
      </c>
      <c r="D200" s="26" t="s">
        <v>1624</v>
      </c>
      <c r="E200" s="26">
        <v>45</v>
      </c>
      <c r="F200" s="26" t="s">
        <v>20</v>
      </c>
      <c r="G200" s="26" t="s">
        <v>453</v>
      </c>
      <c r="H200" s="26" t="s">
        <v>1146</v>
      </c>
      <c r="I200" s="26" t="s">
        <v>870</v>
      </c>
      <c r="J200" s="26" t="s">
        <v>3000</v>
      </c>
      <c r="K200" s="26" t="s">
        <v>2285</v>
      </c>
      <c r="L200" s="26" t="s">
        <v>1103</v>
      </c>
      <c r="M200" s="26" t="s">
        <v>196</v>
      </c>
      <c r="N200" s="26">
        <v>24</v>
      </c>
      <c r="O200" s="26" t="s">
        <v>1353</v>
      </c>
    </row>
    <row r="201" spans="1:15">
      <c r="A201" s="26" t="s">
        <v>3004</v>
      </c>
      <c r="B201" s="26" t="str">
        <f>IF(F201="CM","",IF(ISERROR(VLOOKUP(A201,tblClass_ChildStateValues!S:S,1,FALSE)),"##ERR##",""))</f>
        <v/>
      </c>
      <c r="C201" s="26" t="s">
        <v>103</v>
      </c>
      <c r="D201" s="26" t="s">
        <v>1624</v>
      </c>
      <c r="E201" s="26">
        <v>45</v>
      </c>
      <c r="F201" s="26" t="s">
        <v>20</v>
      </c>
      <c r="G201" s="26" t="s">
        <v>453</v>
      </c>
      <c r="H201" s="26" t="s">
        <v>1146</v>
      </c>
      <c r="I201" s="26" t="s">
        <v>870</v>
      </c>
      <c r="J201" s="26" t="s">
        <v>3000</v>
      </c>
      <c r="K201" s="26" t="s">
        <v>2278</v>
      </c>
      <c r="L201" s="26" t="s">
        <v>1098</v>
      </c>
      <c r="M201" s="26" t="s">
        <v>184</v>
      </c>
      <c r="N201" s="26">
        <v>32</v>
      </c>
      <c r="O201" s="26" t="s">
        <v>2571</v>
      </c>
    </row>
    <row r="202" spans="1:15">
      <c r="A202" s="26" t="s">
        <v>3003</v>
      </c>
      <c r="B202" s="26" t="str">
        <f>IF(F202="CM","",IF(ISERROR(VLOOKUP(A202,tblClass_ChildStateValues!S:S,1,FALSE)),"##ERR##",""))</f>
        <v/>
      </c>
      <c r="C202" s="26" t="s">
        <v>103</v>
      </c>
      <c r="D202" s="26" t="s">
        <v>1624</v>
      </c>
      <c r="E202" s="26">
        <v>45</v>
      </c>
      <c r="F202" s="26" t="s">
        <v>20</v>
      </c>
      <c r="G202" s="26" t="s">
        <v>453</v>
      </c>
      <c r="H202" s="26" t="s">
        <v>1146</v>
      </c>
      <c r="I202" s="26" t="s">
        <v>870</v>
      </c>
      <c r="J202" s="26" t="s">
        <v>3000</v>
      </c>
      <c r="K202" s="26" t="s">
        <v>2279</v>
      </c>
      <c r="L202" s="26" t="s">
        <v>1113</v>
      </c>
      <c r="M202" s="26" t="s">
        <v>184</v>
      </c>
      <c r="N202" s="26">
        <v>32</v>
      </c>
      <c r="O202" s="26" t="s">
        <v>1358</v>
      </c>
    </row>
    <row r="203" spans="1:15">
      <c r="A203" s="26" t="s">
        <v>3002</v>
      </c>
      <c r="B203" s="26" t="str">
        <f>IF(F203="CM","",IF(ISERROR(VLOOKUP(A203,tblClass_ChildStateValues!S:S,1,FALSE)),"##ERR##",""))</f>
        <v/>
      </c>
      <c r="C203" s="26" t="s">
        <v>103</v>
      </c>
      <c r="D203" s="26" t="s">
        <v>1624</v>
      </c>
      <c r="E203" s="26">
        <v>45</v>
      </c>
      <c r="F203" s="26" t="s">
        <v>20</v>
      </c>
      <c r="G203" s="26" t="s">
        <v>453</v>
      </c>
      <c r="H203" s="26" t="s">
        <v>1146</v>
      </c>
      <c r="I203" s="26" t="s">
        <v>870</v>
      </c>
      <c r="J203" s="26" t="s">
        <v>3000</v>
      </c>
      <c r="K203" s="26" t="s">
        <v>2283</v>
      </c>
      <c r="L203" s="26" t="s">
        <v>1112</v>
      </c>
      <c r="M203" s="26" t="s">
        <v>184</v>
      </c>
      <c r="N203" s="26">
        <v>32</v>
      </c>
      <c r="O203" s="26" t="s">
        <v>2572</v>
      </c>
    </row>
    <row r="204" spans="1:15">
      <c r="A204" s="26" t="s">
        <v>3001</v>
      </c>
      <c r="B204" s="26" t="str">
        <f>IF(F204="CM","",IF(ISERROR(VLOOKUP(A204,tblClass_ChildStateValues!S:S,1,FALSE)),"##ERR##",""))</f>
        <v/>
      </c>
      <c r="C204" s="26" t="s">
        <v>103</v>
      </c>
      <c r="D204" s="26" t="s">
        <v>1624</v>
      </c>
      <c r="E204" s="26">
        <v>45</v>
      </c>
      <c r="F204" s="26" t="s">
        <v>20</v>
      </c>
      <c r="G204" s="26" t="s">
        <v>453</v>
      </c>
      <c r="H204" s="26" t="s">
        <v>1146</v>
      </c>
      <c r="I204" s="26" t="s">
        <v>870</v>
      </c>
      <c r="J204" s="26" t="s">
        <v>3000</v>
      </c>
      <c r="K204" s="26" t="s">
        <v>2284</v>
      </c>
      <c r="L204" s="26" t="s">
        <v>1097</v>
      </c>
      <c r="M204" s="26" t="s">
        <v>184</v>
      </c>
      <c r="N204" s="26">
        <v>32</v>
      </c>
      <c r="O204" s="26" t="s">
        <v>2573</v>
      </c>
    </row>
    <row r="205" spans="1:15">
      <c r="A205" s="26" t="s">
        <v>2999</v>
      </c>
      <c r="B205" s="26" t="str">
        <f>IF(F205="CM","",IF(ISERROR(VLOOKUP(A205,tblClass_ChildStateValues!S:S,1,FALSE)),"##ERR##",""))</f>
        <v/>
      </c>
      <c r="C205" s="26" t="s">
        <v>103</v>
      </c>
      <c r="D205" s="26" t="s">
        <v>1624</v>
      </c>
      <c r="E205" s="26">
        <v>45</v>
      </c>
      <c r="F205" s="26" t="s">
        <v>20</v>
      </c>
      <c r="G205" s="26" t="s">
        <v>452</v>
      </c>
      <c r="H205" s="26" t="s">
        <v>2476</v>
      </c>
      <c r="I205" s="26" t="s">
        <v>870</v>
      </c>
      <c r="J205" s="26" t="s">
        <v>2991</v>
      </c>
      <c r="K205" s="26" t="s">
        <v>2280</v>
      </c>
      <c r="L205" s="26" t="s">
        <v>1105</v>
      </c>
      <c r="M205" s="26" t="s">
        <v>196</v>
      </c>
      <c r="N205" s="26">
        <v>24</v>
      </c>
      <c r="O205" s="26" t="s">
        <v>1355</v>
      </c>
    </row>
    <row r="206" spans="1:15">
      <c r="A206" s="26" t="s">
        <v>2998</v>
      </c>
      <c r="B206" s="26" t="str">
        <f>IF(F206="CM","",IF(ISERROR(VLOOKUP(A206,tblClass_ChildStateValues!S:S,1,FALSE)),"##ERR##",""))</f>
        <v/>
      </c>
      <c r="C206" s="26" t="s">
        <v>103</v>
      </c>
      <c r="D206" s="26" t="s">
        <v>1624</v>
      </c>
      <c r="E206" s="26">
        <v>45</v>
      </c>
      <c r="F206" s="26" t="s">
        <v>20</v>
      </c>
      <c r="G206" s="26" t="s">
        <v>452</v>
      </c>
      <c r="H206" s="26" t="s">
        <v>2476</v>
      </c>
      <c r="I206" s="26" t="s">
        <v>870</v>
      </c>
      <c r="J206" s="26" t="s">
        <v>2991</v>
      </c>
      <c r="K206" s="26" t="s">
        <v>2281</v>
      </c>
      <c r="L206" s="26" t="s">
        <v>1106</v>
      </c>
      <c r="M206" s="26" t="s">
        <v>196</v>
      </c>
      <c r="N206" s="26">
        <v>24</v>
      </c>
      <c r="O206" s="26" t="s">
        <v>1356</v>
      </c>
    </row>
    <row r="207" spans="1:15">
      <c r="A207" s="26" t="s">
        <v>2997</v>
      </c>
      <c r="B207" s="26" t="str">
        <f>IF(F207="CM","",IF(ISERROR(VLOOKUP(A207,tblClass_ChildStateValues!S:S,1,FALSE)),"##ERR##",""))</f>
        <v/>
      </c>
      <c r="C207" s="26" t="s">
        <v>103</v>
      </c>
      <c r="D207" s="26" t="s">
        <v>1624</v>
      </c>
      <c r="E207" s="26">
        <v>45</v>
      </c>
      <c r="F207" s="26" t="s">
        <v>20</v>
      </c>
      <c r="G207" s="26" t="s">
        <v>452</v>
      </c>
      <c r="H207" s="26" t="s">
        <v>2476</v>
      </c>
      <c r="I207" s="26" t="s">
        <v>870</v>
      </c>
      <c r="J207" s="26" t="s">
        <v>2991</v>
      </c>
      <c r="K207" s="26" t="s">
        <v>2282</v>
      </c>
      <c r="L207" s="26" t="s">
        <v>1104</v>
      </c>
      <c r="M207" s="26" t="s">
        <v>196</v>
      </c>
      <c r="N207" s="26">
        <v>24</v>
      </c>
      <c r="O207" s="26" t="s">
        <v>1354</v>
      </c>
    </row>
    <row r="208" spans="1:15">
      <c r="A208" s="26" t="s">
        <v>2996</v>
      </c>
      <c r="B208" s="26" t="str">
        <f>IF(F208="CM","",IF(ISERROR(VLOOKUP(A208,tblClass_ChildStateValues!S:S,1,FALSE)),"##ERR##",""))</f>
        <v/>
      </c>
      <c r="C208" s="26" t="s">
        <v>103</v>
      </c>
      <c r="D208" s="26" t="s">
        <v>1624</v>
      </c>
      <c r="E208" s="26">
        <v>45</v>
      </c>
      <c r="F208" s="26" t="s">
        <v>20</v>
      </c>
      <c r="G208" s="26" t="s">
        <v>452</v>
      </c>
      <c r="H208" s="26" t="s">
        <v>2476</v>
      </c>
      <c r="I208" s="26" t="s">
        <v>870</v>
      </c>
      <c r="J208" s="26" t="s">
        <v>2991</v>
      </c>
      <c r="K208" s="26" t="s">
        <v>2285</v>
      </c>
      <c r="L208" s="26" t="s">
        <v>1103</v>
      </c>
      <c r="M208" s="26" t="s">
        <v>196</v>
      </c>
      <c r="N208" s="26">
        <v>24</v>
      </c>
      <c r="O208" s="26" t="s">
        <v>1353</v>
      </c>
    </row>
    <row r="209" spans="1:15">
      <c r="A209" s="26" t="s">
        <v>2995</v>
      </c>
      <c r="B209" s="26" t="str">
        <f>IF(F209="CM","",IF(ISERROR(VLOOKUP(A209,tblClass_ChildStateValues!S:S,1,FALSE)),"##ERR##",""))</f>
        <v/>
      </c>
      <c r="C209" s="26" t="s">
        <v>103</v>
      </c>
      <c r="D209" s="26" t="s">
        <v>1624</v>
      </c>
      <c r="E209" s="26">
        <v>45</v>
      </c>
      <c r="F209" s="26" t="s">
        <v>20</v>
      </c>
      <c r="G209" s="26" t="s">
        <v>452</v>
      </c>
      <c r="H209" s="26" t="s">
        <v>2476</v>
      </c>
      <c r="I209" s="26" t="s">
        <v>870</v>
      </c>
      <c r="J209" s="26" t="s">
        <v>2991</v>
      </c>
      <c r="K209" s="26" t="s">
        <v>2278</v>
      </c>
      <c r="L209" s="26" t="s">
        <v>1098</v>
      </c>
      <c r="M209" s="26" t="s">
        <v>184</v>
      </c>
      <c r="N209" s="26">
        <v>32</v>
      </c>
      <c r="O209" s="26" t="s">
        <v>2571</v>
      </c>
    </row>
    <row r="210" spans="1:15">
      <c r="A210" s="26" t="s">
        <v>2994</v>
      </c>
      <c r="B210" s="26" t="str">
        <f>IF(F210="CM","",IF(ISERROR(VLOOKUP(A210,tblClass_ChildStateValues!S:S,1,FALSE)),"##ERR##",""))</f>
        <v/>
      </c>
      <c r="C210" s="26" t="s">
        <v>103</v>
      </c>
      <c r="D210" s="26" t="s">
        <v>1624</v>
      </c>
      <c r="E210" s="26">
        <v>45</v>
      </c>
      <c r="F210" s="26" t="s">
        <v>20</v>
      </c>
      <c r="G210" s="26" t="s">
        <v>452</v>
      </c>
      <c r="H210" s="26" t="s">
        <v>2476</v>
      </c>
      <c r="I210" s="26" t="s">
        <v>870</v>
      </c>
      <c r="J210" s="26" t="s">
        <v>2991</v>
      </c>
      <c r="K210" s="26" t="s">
        <v>2279</v>
      </c>
      <c r="L210" s="26" t="s">
        <v>1113</v>
      </c>
      <c r="M210" s="26" t="s">
        <v>184</v>
      </c>
      <c r="N210" s="26">
        <v>32</v>
      </c>
      <c r="O210" s="26" t="s">
        <v>1358</v>
      </c>
    </row>
    <row r="211" spans="1:15">
      <c r="A211" s="26" t="s">
        <v>2993</v>
      </c>
      <c r="B211" s="26" t="str">
        <f>IF(F211="CM","",IF(ISERROR(VLOOKUP(A211,tblClass_ChildStateValues!S:S,1,FALSE)),"##ERR##",""))</f>
        <v/>
      </c>
      <c r="C211" s="26" t="s">
        <v>103</v>
      </c>
      <c r="D211" s="26" t="s">
        <v>1624</v>
      </c>
      <c r="E211" s="26">
        <v>45</v>
      </c>
      <c r="F211" s="26" t="s">
        <v>20</v>
      </c>
      <c r="G211" s="26" t="s">
        <v>452</v>
      </c>
      <c r="H211" s="26" t="s">
        <v>2476</v>
      </c>
      <c r="I211" s="26" t="s">
        <v>870</v>
      </c>
      <c r="J211" s="26" t="s">
        <v>2991</v>
      </c>
      <c r="K211" s="26" t="s">
        <v>2283</v>
      </c>
      <c r="L211" s="26" t="s">
        <v>1112</v>
      </c>
      <c r="M211" s="26" t="s">
        <v>184</v>
      </c>
      <c r="N211" s="26">
        <v>32</v>
      </c>
      <c r="O211" s="26" t="s">
        <v>2572</v>
      </c>
    </row>
    <row r="212" spans="1:15">
      <c r="A212" s="26" t="s">
        <v>2992</v>
      </c>
      <c r="B212" s="26" t="str">
        <f>IF(F212="CM","",IF(ISERROR(VLOOKUP(A212,tblClass_ChildStateValues!S:S,1,FALSE)),"##ERR##",""))</f>
        <v/>
      </c>
      <c r="C212" s="26" t="s">
        <v>103</v>
      </c>
      <c r="D212" s="26" t="s">
        <v>1624</v>
      </c>
      <c r="E212" s="26">
        <v>45</v>
      </c>
      <c r="F212" s="26" t="s">
        <v>20</v>
      </c>
      <c r="G212" s="26" t="s">
        <v>452</v>
      </c>
      <c r="H212" s="26" t="s">
        <v>2476</v>
      </c>
      <c r="I212" s="26" t="s">
        <v>870</v>
      </c>
      <c r="J212" s="26" t="s">
        <v>2991</v>
      </c>
      <c r="K212" s="26" t="s">
        <v>2284</v>
      </c>
      <c r="L212" s="26" t="s">
        <v>1097</v>
      </c>
      <c r="M212" s="26" t="s">
        <v>184</v>
      </c>
      <c r="N212" s="26">
        <v>32</v>
      </c>
      <c r="O212" s="26" t="s">
        <v>2573</v>
      </c>
    </row>
    <row r="213" spans="1:15">
      <c r="A213" s="26" t="s">
        <v>2990</v>
      </c>
      <c r="B213" s="26" t="str">
        <f>IF(F213="CM","",IF(ISERROR(VLOOKUP(A213,tblClass_ChildStateValues!S:S,1,FALSE)),"##ERR##",""))</f>
        <v/>
      </c>
      <c r="C213" s="26" t="s">
        <v>103</v>
      </c>
      <c r="D213" s="26" t="s">
        <v>1624</v>
      </c>
      <c r="E213" s="26">
        <v>45</v>
      </c>
      <c r="F213" s="26" t="s">
        <v>20</v>
      </c>
      <c r="G213" s="26" t="s">
        <v>440</v>
      </c>
      <c r="H213" s="26" t="s">
        <v>2481</v>
      </c>
      <c r="I213" s="26" t="s">
        <v>870</v>
      </c>
      <c r="J213" s="26" t="s">
        <v>2618</v>
      </c>
      <c r="K213" s="26" t="s">
        <v>2280</v>
      </c>
      <c r="L213" s="26" t="s">
        <v>1105</v>
      </c>
      <c r="M213" s="26" t="s">
        <v>196</v>
      </c>
      <c r="N213" s="26">
        <v>24</v>
      </c>
      <c r="O213" s="26" t="s">
        <v>1355</v>
      </c>
    </row>
    <row r="214" spans="1:15">
      <c r="A214" s="26" t="s">
        <v>2989</v>
      </c>
      <c r="B214" s="26" t="str">
        <f>IF(F214="CM","",IF(ISERROR(VLOOKUP(A214,tblClass_ChildStateValues!S:S,1,FALSE)),"##ERR##",""))</f>
        <v/>
      </c>
      <c r="C214" s="26" t="s">
        <v>103</v>
      </c>
      <c r="D214" s="26" t="s">
        <v>1624</v>
      </c>
      <c r="E214" s="26">
        <v>45</v>
      </c>
      <c r="F214" s="26" t="s">
        <v>20</v>
      </c>
      <c r="G214" s="26" t="s">
        <v>440</v>
      </c>
      <c r="H214" s="26" t="s">
        <v>2481</v>
      </c>
      <c r="I214" s="26" t="s">
        <v>870</v>
      </c>
      <c r="J214" s="26" t="s">
        <v>2618</v>
      </c>
      <c r="K214" s="26" t="s">
        <v>2281</v>
      </c>
      <c r="L214" s="26" t="s">
        <v>1106</v>
      </c>
      <c r="M214" s="26" t="s">
        <v>196</v>
      </c>
      <c r="N214" s="26">
        <v>24</v>
      </c>
      <c r="O214" s="26" t="s">
        <v>1356</v>
      </c>
    </row>
    <row r="215" spans="1:15">
      <c r="A215" s="26" t="s">
        <v>2988</v>
      </c>
      <c r="B215" s="26" t="str">
        <f>IF(F215="CM","",IF(ISERROR(VLOOKUP(A215,tblClass_ChildStateValues!S:S,1,FALSE)),"##ERR##",""))</f>
        <v/>
      </c>
      <c r="C215" s="26" t="s">
        <v>103</v>
      </c>
      <c r="D215" s="26" t="s">
        <v>1624</v>
      </c>
      <c r="E215" s="26">
        <v>45</v>
      </c>
      <c r="F215" s="26" t="s">
        <v>20</v>
      </c>
      <c r="G215" s="26" t="s">
        <v>440</v>
      </c>
      <c r="H215" s="26" t="s">
        <v>2481</v>
      </c>
      <c r="I215" s="26" t="s">
        <v>870</v>
      </c>
      <c r="J215" s="26" t="s">
        <v>2618</v>
      </c>
      <c r="K215" s="26" t="s">
        <v>2282</v>
      </c>
      <c r="L215" s="26" t="s">
        <v>1104</v>
      </c>
      <c r="M215" s="26" t="s">
        <v>196</v>
      </c>
      <c r="N215" s="26">
        <v>24</v>
      </c>
      <c r="O215" s="26" t="s">
        <v>1354</v>
      </c>
    </row>
    <row r="216" spans="1:15">
      <c r="A216" s="26" t="s">
        <v>2987</v>
      </c>
      <c r="B216" s="26" t="str">
        <f>IF(F216="CM","",IF(ISERROR(VLOOKUP(A216,tblClass_ChildStateValues!S:S,1,FALSE)),"##ERR##",""))</f>
        <v/>
      </c>
      <c r="C216" s="26" t="s">
        <v>103</v>
      </c>
      <c r="D216" s="26" t="s">
        <v>1624</v>
      </c>
      <c r="E216" s="26">
        <v>45</v>
      </c>
      <c r="F216" s="26" t="s">
        <v>20</v>
      </c>
      <c r="G216" s="26" t="s">
        <v>440</v>
      </c>
      <c r="H216" s="26" t="s">
        <v>2481</v>
      </c>
      <c r="I216" s="26" t="s">
        <v>870</v>
      </c>
      <c r="J216" s="26" t="s">
        <v>2618</v>
      </c>
      <c r="K216" s="26" t="s">
        <v>2285</v>
      </c>
      <c r="L216" s="26" t="s">
        <v>1103</v>
      </c>
      <c r="M216" s="26" t="s">
        <v>196</v>
      </c>
      <c r="N216" s="26">
        <v>24</v>
      </c>
      <c r="O216" s="26" t="s">
        <v>1353</v>
      </c>
    </row>
    <row r="217" spans="1:15">
      <c r="A217" s="26" t="s">
        <v>2986</v>
      </c>
      <c r="B217" s="26" t="str">
        <f>IF(F217="CM","",IF(ISERROR(VLOOKUP(A217,tblClass_ChildStateValues!S:S,1,FALSE)),"##ERR##",""))</f>
        <v/>
      </c>
      <c r="C217" s="26" t="s">
        <v>103</v>
      </c>
      <c r="D217" s="26" t="s">
        <v>1624</v>
      </c>
      <c r="E217" s="26">
        <v>45</v>
      </c>
      <c r="F217" s="26" t="s">
        <v>20</v>
      </c>
      <c r="G217" s="26" t="s">
        <v>440</v>
      </c>
      <c r="H217" s="26" t="s">
        <v>2481</v>
      </c>
      <c r="I217" s="26" t="s">
        <v>870</v>
      </c>
      <c r="J217" s="26" t="s">
        <v>2618</v>
      </c>
      <c r="K217" s="26" t="s">
        <v>2278</v>
      </c>
      <c r="L217" s="26" t="s">
        <v>1098</v>
      </c>
      <c r="M217" s="26" t="s">
        <v>184</v>
      </c>
      <c r="N217" s="26">
        <v>32</v>
      </c>
      <c r="O217" s="26" t="s">
        <v>2571</v>
      </c>
    </row>
    <row r="218" spans="1:15">
      <c r="A218" s="26" t="s">
        <v>2985</v>
      </c>
      <c r="B218" s="26" t="str">
        <f>IF(F218="CM","",IF(ISERROR(VLOOKUP(A218,tblClass_ChildStateValues!S:S,1,FALSE)),"##ERR##",""))</f>
        <v/>
      </c>
      <c r="C218" s="26" t="s">
        <v>103</v>
      </c>
      <c r="D218" s="26" t="s">
        <v>1624</v>
      </c>
      <c r="E218" s="26">
        <v>45</v>
      </c>
      <c r="F218" s="26" t="s">
        <v>20</v>
      </c>
      <c r="G218" s="26" t="s">
        <v>440</v>
      </c>
      <c r="H218" s="26" t="s">
        <v>2481</v>
      </c>
      <c r="I218" s="26" t="s">
        <v>870</v>
      </c>
      <c r="J218" s="26" t="s">
        <v>2618</v>
      </c>
      <c r="K218" s="26" t="s">
        <v>2279</v>
      </c>
      <c r="L218" s="26" t="s">
        <v>1113</v>
      </c>
      <c r="M218" s="26" t="s">
        <v>184</v>
      </c>
      <c r="N218" s="26">
        <v>32</v>
      </c>
      <c r="O218" s="26" t="s">
        <v>1358</v>
      </c>
    </row>
    <row r="219" spans="1:15">
      <c r="A219" s="26" t="s">
        <v>2984</v>
      </c>
      <c r="B219" s="26" t="str">
        <f>IF(F219="CM","",IF(ISERROR(VLOOKUP(A219,tblClass_ChildStateValues!S:S,1,FALSE)),"##ERR##",""))</f>
        <v/>
      </c>
      <c r="C219" s="26" t="s">
        <v>103</v>
      </c>
      <c r="D219" s="26" t="s">
        <v>1624</v>
      </c>
      <c r="E219" s="26">
        <v>45</v>
      </c>
      <c r="F219" s="26" t="s">
        <v>20</v>
      </c>
      <c r="G219" s="26" t="s">
        <v>440</v>
      </c>
      <c r="H219" s="26" t="s">
        <v>2481</v>
      </c>
      <c r="I219" s="26" t="s">
        <v>870</v>
      </c>
      <c r="J219" s="26" t="s">
        <v>2618</v>
      </c>
      <c r="K219" s="26" t="s">
        <v>2283</v>
      </c>
      <c r="L219" s="26" t="s">
        <v>1112</v>
      </c>
      <c r="M219" s="26" t="s">
        <v>184</v>
      </c>
      <c r="N219" s="26">
        <v>32</v>
      </c>
      <c r="O219" s="26" t="s">
        <v>2572</v>
      </c>
    </row>
    <row r="220" spans="1:15">
      <c r="A220" s="26" t="s">
        <v>2983</v>
      </c>
      <c r="B220" s="26" t="str">
        <f>IF(F220="CM","",IF(ISERROR(VLOOKUP(A220,tblClass_ChildStateValues!S:S,1,FALSE)),"##ERR##",""))</f>
        <v/>
      </c>
      <c r="C220" s="26" t="s">
        <v>103</v>
      </c>
      <c r="D220" s="26" t="s">
        <v>1624</v>
      </c>
      <c r="E220" s="26">
        <v>45</v>
      </c>
      <c r="F220" s="26" t="s">
        <v>20</v>
      </c>
      <c r="G220" s="26" t="s">
        <v>440</v>
      </c>
      <c r="H220" s="26" t="s">
        <v>2481</v>
      </c>
      <c r="I220" s="26" t="s">
        <v>870</v>
      </c>
      <c r="J220" s="26" t="s">
        <v>2618</v>
      </c>
      <c r="K220" s="26" t="s">
        <v>2284</v>
      </c>
      <c r="L220" s="26" t="s">
        <v>1097</v>
      </c>
      <c r="M220" s="26" t="s">
        <v>184</v>
      </c>
      <c r="N220" s="26">
        <v>32</v>
      </c>
      <c r="O220" s="26" t="s">
        <v>2573</v>
      </c>
    </row>
    <row r="221" spans="1:15">
      <c r="A221" s="26" t="s">
        <v>2982</v>
      </c>
      <c r="B221" s="26" t="str">
        <f>IF(F221="CM","",IF(ISERROR(VLOOKUP(A221,tblClass_ChildStateValues!S:S,1,FALSE)),"##ERR##",""))</f>
        <v/>
      </c>
      <c r="C221" s="26" t="s">
        <v>102</v>
      </c>
      <c r="D221" s="26" t="s">
        <v>619</v>
      </c>
      <c r="E221" s="26">
        <v>46</v>
      </c>
      <c r="F221" s="26" t="s">
        <v>20</v>
      </c>
      <c r="G221" s="26" t="s">
        <v>441</v>
      </c>
      <c r="H221" s="26" t="s">
        <v>981</v>
      </c>
      <c r="I221" s="26" t="s">
        <v>870</v>
      </c>
      <c r="J221" s="26" t="s">
        <v>2618</v>
      </c>
      <c r="K221" s="26" t="s">
        <v>2286</v>
      </c>
      <c r="L221" s="26" t="s">
        <v>2213</v>
      </c>
      <c r="M221" s="26" t="s">
        <v>177</v>
      </c>
      <c r="N221" s="26">
        <v>26</v>
      </c>
      <c r="O221" s="26" t="s">
        <v>2568</v>
      </c>
    </row>
    <row r="222" spans="1:15">
      <c r="A222" s="26" t="s">
        <v>2981</v>
      </c>
      <c r="B222" s="26" t="str">
        <f>IF(F222="CM","",IF(ISERROR(VLOOKUP(A222,tblClass_ChildStateValues!S:S,1,FALSE)),"##ERR##",""))</f>
        <v/>
      </c>
      <c r="C222" s="26" t="s">
        <v>102</v>
      </c>
      <c r="D222" s="26" t="s">
        <v>619</v>
      </c>
      <c r="E222" s="26">
        <v>46</v>
      </c>
      <c r="F222" s="26" t="s">
        <v>20</v>
      </c>
      <c r="G222" s="26" t="s">
        <v>441</v>
      </c>
      <c r="H222" s="26" t="s">
        <v>981</v>
      </c>
      <c r="I222" s="26" t="s">
        <v>870</v>
      </c>
      <c r="J222" s="26" t="s">
        <v>2618</v>
      </c>
      <c r="K222" s="26" t="s">
        <v>2287</v>
      </c>
      <c r="L222" s="26" t="s">
        <v>2214</v>
      </c>
      <c r="M222" s="26" t="s">
        <v>177</v>
      </c>
      <c r="N222" s="26">
        <v>26</v>
      </c>
      <c r="O222" s="26" t="s">
        <v>2570</v>
      </c>
    </row>
    <row r="223" spans="1:15">
      <c r="A223" s="26" t="s">
        <v>2980</v>
      </c>
      <c r="B223" s="26" t="str">
        <f>IF(F223="CM","",IF(ISERROR(VLOOKUP(A223,tblClass_ChildStateValues!S:S,1,FALSE)),"##ERR##",""))</f>
        <v/>
      </c>
      <c r="C223" s="26" t="s">
        <v>102</v>
      </c>
      <c r="D223" s="26" t="s">
        <v>619</v>
      </c>
      <c r="E223" s="26">
        <v>46</v>
      </c>
      <c r="F223" s="26" t="s">
        <v>20</v>
      </c>
      <c r="G223" s="26" t="s">
        <v>441</v>
      </c>
      <c r="H223" s="26" t="s">
        <v>981</v>
      </c>
      <c r="I223" s="26" t="s">
        <v>870</v>
      </c>
      <c r="J223" s="26" t="s">
        <v>2618</v>
      </c>
      <c r="K223" s="26" t="s">
        <v>2255</v>
      </c>
      <c r="L223" s="26" t="s">
        <v>2215</v>
      </c>
      <c r="M223" s="26" t="s">
        <v>175</v>
      </c>
      <c r="N223" s="26">
        <v>30</v>
      </c>
      <c r="O223" s="26" t="s">
        <v>2569</v>
      </c>
    </row>
    <row r="224" spans="1:15">
      <c r="A224" s="26" t="s">
        <v>2979</v>
      </c>
      <c r="B224" s="26" t="str">
        <f>IF(F224="CM","",IF(ISERROR(VLOOKUP(A224,tblClass_ChildStateValues!S:S,1,FALSE)),"##ERR##",""))</f>
        <v/>
      </c>
      <c r="C224" s="26" t="s">
        <v>102</v>
      </c>
      <c r="D224" s="26" t="s">
        <v>619</v>
      </c>
      <c r="E224" s="26">
        <v>46</v>
      </c>
      <c r="F224" s="26" t="s">
        <v>20</v>
      </c>
      <c r="G224" s="26" t="s">
        <v>440</v>
      </c>
      <c r="H224" s="26" t="s">
        <v>982</v>
      </c>
      <c r="I224" s="26" t="s">
        <v>870</v>
      </c>
      <c r="J224" s="26" t="s">
        <v>2618</v>
      </c>
      <c r="K224" s="26" t="s">
        <v>2286</v>
      </c>
      <c r="L224" s="26" t="s">
        <v>2213</v>
      </c>
      <c r="M224" s="26" t="s">
        <v>177</v>
      </c>
      <c r="N224" s="26">
        <v>26</v>
      </c>
      <c r="O224" s="26" t="s">
        <v>2568</v>
      </c>
    </row>
    <row r="225" spans="1:15">
      <c r="A225" s="26" t="s">
        <v>2978</v>
      </c>
      <c r="B225" s="26" t="str">
        <f>IF(F225="CM","",IF(ISERROR(VLOOKUP(A225,tblClass_ChildStateValues!S:S,1,FALSE)),"##ERR##",""))</f>
        <v/>
      </c>
      <c r="C225" s="26" t="s">
        <v>102</v>
      </c>
      <c r="D225" s="26" t="s">
        <v>619</v>
      </c>
      <c r="E225" s="26">
        <v>46</v>
      </c>
      <c r="F225" s="26" t="s">
        <v>20</v>
      </c>
      <c r="G225" s="26" t="s">
        <v>440</v>
      </c>
      <c r="H225" s="26" t="s">
        <v>982</v>
      </c>
      <c r="I225" s="26" t="s">
        <v>870</v>
      </c>
      <c r="J225" s="26" t="s">
        <v>2618</v>
      </c>
      <c r="K225" s="26" t="s">
        <v>2287</v>
      </c>
      <c r="L225" s="26" t="s">
        <v>2214</v>
      </c>
      <c r="M225" s="26" t="s">
        <v>177</v>
      </c>
      <c r="N225" s="26">
        <v>26</v>
      </c>
      <c r="O225" s="26" t="s">
        <v>2570</v>
      </c>
    </row>
    <row r="226" spans="1:15">
      <c r="A226" s="26" t="s">
        <v>2977</v>
      </c>
      <c r="B226" s="26" t="str">
        <f>IF(F226="CM","",IF(ISERROR(VLOOKUP(A226,tblClass_ChildStateValues!S:S,1,FALSE)),"##ERR##",""))</f>
        <v/>
      </c>
      <c r="C226" s="26" t="s">
        <v>102</v>
      </c>
      <c r="D226" s="26" t="s">
        <v>619</v>
      </c>
      <c r="E226" s="26">
        <v>46</v>
      </c>
      <c r="F226" s="26" t="s">
        <v>20</v>
      </c>
      <c r="G226" s="26" t="s">
        <v>440</v>
      </c>
      <c r="H226" s="26" t="s">
        <v>982</v>
      </c>
      <c r="I226" s="26" t="s">
        <v>870</v>
      </c>
      <c r="J226" s="26" t="s">
        <v>2618</v>
      </c>
      <c r="K226" s="26" t="s">
        <v>2255</v>
      </c>
      <c r="L226" s="26" t="s">
        <v>2215</v>
      </c>
      <c r="M226" s="26" t="s">
        <v>175</v>
      </c>
      <c r="N226" s="26">
        <v>30</v>
      </c>
      <c r="O226" s="26" t="s">
        <v>2569</v>
      </c>
    </row>
    <row r="227" spans="1:15">
      <c r="A227" s="26" t="s">
        <v>2976</v>
      </c>
      <c r="B227" s="26" t="str">
        <f>IF(F227="CM","",IF(ISERROR(VLOOKUP(A227,tblClass_ChildStateValues!S:S,1,FALSE)),"##ERR##",""))</f>
        <v/>
      </c>
      <c r="C227" s="26" t="s">
        <v>102</v>
      </c>
      <c r="D227" s="26" t="s">
        <v>619</v>
      </c>
      <c r="E227" s="26">
        <v>46</v>
      </c>
      <c r="F227" s="26" t="s">
        <v>20</v>
      </c>
      <c r="G227" s="26" t="s">
        <v>856</v>
      </c>
      <c r="H227" s="26" t="s">
        <v>1213</v>
      </c>
      <c r="I227" s="26" t="s">
        <v>870</v>
      </c>
      <c r="J227" s="26" t="s">
        <v>2973</v>
      </c>
      <c r="K227" s="26" t="s">
        <v>2286</v>
      </c>
      <c r="L227" s="26" t="s">
        <v>2213</v>
      </c>
      <c r="M227" s="26" t="s">
        <v>177</v>
      </c>
      <c r="N227" s="26">
        <v>26</v>
      </c>
      <c r="O227" s="26" t="s">
        <v>2568</v>
      </c>
    </row>
    <row r="228" spans="1:15">
      <c r="A228" s="26" t="s">
        <v>2975</v>
      </c>
      <c r="B228" s="26" t="str">
        <f>IF(F228="CM","",IF(ISERROR(VLOOKUP(A228,tblClass_ChildStateValues!S:S,1,FALSE)),"##ERR##",""))</f>
        <v/>
      </c>
      <c r="C228" s="26" t="s">
        <v>102</v>
      </c>
      <c r="D228" s="26" t="s">
        <v>619</v>
      </c>
      <c r="E228" s="26">
        <v>46</v>
      </c>
      <c r="F228" s="26" t="s">
        <v>20</v>
      </c>
      <c r="G228" s="26" t="s">
        <v>856</v>
      </c>
      <c r="H228" s="26" t="s">
        <v>1213</v>
      </c>
      <c r="I228" s="26" t="s">
        <v>870</v>
      </c>
      <c r="J228" s="26" t="s">
        <v>2973</v>
      </c>
      <c r="K228" s="26" t="s">
        <v>2287</v>
      </c>
      <c r="L228" s="26" t="s">
        <v>2214</v>
      </c>
      <c r="M228" s="26" t="s">
        <v>177</v>
      </c>
      <c r="N228" s="26">
        <v>26</v>
      </c>
      <c r="O228" s="26" t="s">
        <v>2570</v>
      </c>
    </row>
    <row r="229" spans="1:15">
      <c r="A229" s="26" t="s">
        <v>2974</v>
      </c>
      <c r="B229" s="26" t="str">
        <f>IF(F229="CM","",IF(ISERROR(VLOOKUP(A229,tblClass_ChildStateValues!S:S,1,FALSE)),"##ERR##",""))</f>
        <v/>
      </c>
      <c r="C229" s="26" t="s">
        <v>102</v>
      </c>
      <c r="D229" s="26" t="s">
        <v>619</v>
      </c>
      <c r="E229" s="26">
        <v>46</v>
      </c>
      <c r="F229" s="26" t="s">
        <v>20</v>
      </c>
      <c r="G229" s="26" t="s">
        <v>856</v>
      </c>
      <c r="H229" s="26" t="s">
        <v>1213</v>
      </c>
      <c r="I229" s="26" t="s">
        <v>870</v>
      </c>
      <c r="J229" s="26" t="s">
        <v>2973</v>
      </c>
      <c r="K229" s="26" t="s">
        <v>2255</v>
      </c>
      <c r="L229" s="26" t="s">
        <v>2215</v>
      </c>
      <c r="M229" s="26" t="s">
        <v>175</v>
      </c>
      <c r="N229" s="26">
        <v>30</v>
      </c>
      <c r="O229" s="26" t="s">
        <v>2569</v>
      </c>
    </row>
    <row r="230" spans="1:15">
      <c r="A230" s="26" t="s">
        <v>2972</v>
      </c>
      <c r="B230" s="26" t="str">
        <f>IF(F230="CM","",IF(ISERROR(VLOOKUP(A230,tblClass_ChildStateValues!S:S,1,FALSE)),"##ERR##",""))</f>
        <v/>
      </c>
      <c r="C230" s="26" t="s">
        <v>618</v>
      </c>
      <c r="D230" s="26" t="s">
        <v>623</v>
      </c>
      <c r="E230" s="26">
        <v>47</v>
      </c>
      <c r="F230" s="26" t="s">
        <v>20</v>
      </c>
      <c r="G230" s="26" t="s">
        <v>466</v>
      </c>
      <c r="H230" s="26" t="s">
        <v>1727</v>
      </c>
      <c r="I230" s="26" t="s">
        <v>870</v>
      </c>
      <c r="J230" s="26" t="s">
        <v>2618</v>
      </c>
      <c r="K230" s="26" t="s">
        <v>2288</v>
      </c>
      <c r="L230" s="26" t="s">
        <v>1108</v>
      </c>
      <c r="M230" s="26" t="s">
        <v>2065</v>
      </c>
      <c r="N230" s="26">
        <v>16</v>
      </c>
      <c r="O230" s="26" t="s">
        <v>1109</v>
      </c>
    </row>
    <row r="231" spans="1:15">
      <c r="A231" s="26" t="s">
        <v>2971</v>
      </c>
      <c r="B231" s="26" t="str">
        <f>IF(F231="CM","",IF(ISERROR(VLOOKUP(A231,tblClass_ChildStateValues!S:S,1,FALSE)),"##ERR##",""))</f>
        <v/>
      </c>
      <c r="C231" s="26" t="s">
        <v>958</v>
      </c>
      <c r="D231" s="26" t="s">
        <v>1625</v>
      </c>
      <c r="E231" s="26">
        <v>48</v>
      </c>
      <c r="F231" s="26" t="s">
        <v>20</v>
      </c>
      <c r="G231" s="26" t="s">
        <v>441</v>
      </c>
      <c r="H231" s="26" t="s">
        <v>987</v>
      </c>
      <c r="I231" s="26" t="s">
        <v>870</v>
      </c>
      <c r="J231" s="26" t="s">
        <v>2618</v>
      </c>
      <c r="K231" s="26" t="s">
        <v>2280</v>
      </c>
      <c r="L231" s="26" t="s">
        <v>1110</v>
      </c>
      <c r="M231" s="26" t="s">
        <v>196</v>
      </c>
      <c r="N231" s="26">
        <v>24</v>
      </c>
      <c r="O231" s="26" t="s">
        <v>1114</v>
      </c>
    </row>
    <row r="232" spans="1:15">
      <c r="A232" s="26" t="s">
        <v>2970</v>
      </c>
      <c r="B232" s="26" t="str">
        <f>IF(F232="CM","",IF(ISERROR(VLOOKUP(A232,tblClass_ChildStateValues!S:S,1,FALSE)),"##ERR##",""))</f>
        <v/>
      </c>
      <c r="C232" s="26" t="s">
        <v>958</v>
      </c>
      <c r="D232" s="26" t="s">
        <v>1625</v>
      </c>
      <c r="E232" s="26">
        <v>48</v>
      </c>
      <c r="F232" s="26" t="s">
        <v>20</v>
      </c>
      <c r="G232" s="26" t="s">
        <v>441</v>
      </c>
      <c r="H232" s="26" t="s">
        <v>987</v>
      </c>
      <c r="I232" s="26" t="s">
        <v>870</v>
      </c>
      <c r="J232" s="26" t="s">
        <v>2618</v>
      </c>
      <c r="K232" s="26" t="s">
        <v>2290</v>
      </c>
      <c r="L232" s="26" t="s">
        <v>1111</v>
      </c>
      <c r="M232" s="26" t="s">
        <v>196</v>
      </c>
      <c r="N232" s="26">
        <v>24</v>
      </c>
      <c r="O232" s="26" t="s">
        <v>1115</v>
      </c>
    </row>
    <row r="233" spans="1:15">
      <c r="A233" s="26" t="s">
        <v>2969</v>
      </c>
      <c r="B233" s="26" t="str">
        <f>IF(F233="CM","",IF(ISERROR(VLOOKUP(A233,tblClass_ChildStateValues!S:S,1,FALSE)),"##ERR##",""))</f>
        <v/>
      </c>
      <c r="C233" s="26" t="s">
        <v>958</v>
      </c>
      <c r="D233" s="26" t="s">
        <v>1625</v>
      </c>
      <c r="E233" s="26">
        <v>48</v>
      </c>
      <c r="F233" s="26" t="s">
        <v>20</v>
      </c>
      <c r="G233" s="26" t="s">
        <v>441</v>
      </c>
      <c r="H233" s="26" t="s">
        <v>987</v>
      </c>
      <c r="I233" s="26" t="s">
        <v>870</v>
      </c>
      <c r="J233" s="26" t="s">
        <v>2618</v>
      </c>
      <c r="K233" s="26" t="s">
        <v>2289</v>
      </c>
      <c r="L233" s="26" t="s">
        <v>1112</v>
      </c>
      <c r="M233" s="26" t="s">
        <v>184</v>
      </c>
      <c r="N233" s="26">
        <v>32</v>
      </c>
      <c r="O233" s="26" t="s">
        <v>1220</v>
      </c>
    </row>
    <row r="234" spans="1:15">
      <c r="A234" s="26" t="s">
        <v>2968</v>
      </c>
      <c r="B234" s="26" t="str">
        <f>IF(F234="CM","",IF(ISERROR(VLOOKUP(A234,tblClass_ChildStateValues!S:S,1,FALSE)),"##ERR##",""))</f>
        <v/>
      </c>
      <c r="C234" s="26" t="s">
        <v>958</v>
      </c>
      <c r="D234" s="26" t="s">
        <v>1625</v>
      </c>
      <c r="E234" s="26">
        <v>48</v>
      </c>
      <c r="F234" s="26" t="s">
        <v>20</v>
      </c>
      <c r="G234" s="26" t="s">
        <v>441</v>
      </c>
      <c r="H234" s="26" t="s">
        <v>987</v>
      </c>
      <c r="I234" s="26" t="s">
        <v>870</v>
      </c>
      <c r="J234" s="26" t="s">
        <v>2618</v>
      </c>
      <c r="K234" s="26" t="s">
        <v>2275</v>
      </c>
      <c r="L234" s="26" t="s">
        <v>1107</v>
      </c>
      <c r="M234" s="26" t="s">
        <v>184</v>
      </c>
      <c r="N234" s="26">
        <v>32</v>
      </c>
      <c r="O234" s="26" t="s">
        <v>1591</v>
      </c>
    </row>
    <row r="235" spans="1:15">
      <c r="A235" s="26" t="s">
        <v>2967</v>
      </c>
      <c r="B235" s="26" t="str">
        <f>IF(F235="CM","",IF(ISERROR(VLOOKUP(A235,tblClass_ChildStateValues!S:S,1,FALSE)),"##ERR##",""))</f>
        <v/>
      </c>
      <c r="C235" s="26" t="s">
        <v>958</v>
      </c>
      <c r="D235" s="26" t="s">
        <v>1625</v>
      </c>
      <c r="E235" s="26">
        <v>48</v>
      </c>
      <c r="F235" s="26" t="s">
        <v>20</v>
      </c>
      <c r="G235" s="26" t="s">
        <v>465</v>
      </c>
      <c r="H235" s="26" t="s">
        <v>986</v>
      </c>
      <c r="I235" s="26" t="s">
        <v>870</v>
      </c>
      <c r="J235" s="26" t="s">
        <v>2618</v>
      </c>
      <c r="K235" s="26" t="s">
        <v>2280</v>
      </c>
      <c r="L235" s="26" t="s">
        <v>1110</v>
      </c>
      <c r="M235" s="26" t="s">
        <v>196</v>
      </c>
      <c r="N235" s="26">
        <v>24</v>
      </c>
      <c r="O235" s="26" t="s">
        <v>1114</v>
      </c>
    </row>
    <row r="236" spans="1:15">
      <c r="A236" s="26" t="s">
        <v>2966</v>
      </c>
      <c r="B236" s="26" t="str">
        <f>IF(F236="CM","",IF(ISERROR(VLOOKUP(A236,tblClass_ChildStateValues!S:S,1,FALSE)),"##ERR##",""))</f>
        <v/>
      </c>
      <c r="C236" s="26" t="s">
        <v>958</v>
      </c>
      <c r="D236" s="26" t="s">
        <v>1625</v>
      </c>
      <c r="E236" s="26">
        <v>48</v>
      </c>
      <c r="F236" s="26" t="s">
        <v>20</v>
      </c>
      <c r="G236" s="26" t="s">
        <v>465</v>
      </c>
      <c r="H236" s="26" t="s">
        <v>986</v>
      </c>
      <c r="I236" s="26" t="s">
        <v>870</v>
      </c>
      <c r="J236" s="26" t="s">
        <v>2618</v>
      </c>
      <c r="K236" s="26" t="s">
        <v>2290</v>
      </c>
      <c r="L236" s="26" t="s">
        <v>1111</v>
      </c>
      <c r="M236" s="26" t="s">
        <v>196</v>
      </c>
      <c r="N236" s="26">
        <v>24</v>
      </c>
      <c r="O236" s="26" t="s">
        <v>1115</v>
      </c>
    </row>
    <row r="237" spans="1:15">
      <c r="A237" s="26" t="s">
        <v>2965</v>
      </c>
      <c r="B237" s="26" t="str">
        <f>IF(F237="CM","",IF(ISERROR(VLOOKUP(A237,tblClass_ChildStateValues!S:S,1,FALSE)),"##ERR##",""))</f>
        <v/>
      </c>
      <c r="C237" s="26" t="s">
        <v>958</v>
      </c>
      <c r="D237" s="26" t="s">
        <v>1625</v>
      </c>
      <c r="E237" s="26">
        <v>48</v>
      </c>
      <c r="F237" s="26" t="s">
        <v>20</v>
      </c>
      <c r="G237" s="26" t="s">
        <v>465</v>
      </c>
      <c r="H237" s="26" t="s">
        <v>986</v>
      </c>
      <c r="I237" s="26" t="s">
        <v>870</v>
      </c>
      <c r="J237" s="26" t="s">
        <v>2618</v>
      </c>
      <c r="K237" s="26" t="s">
        <v>2289</v>
      </c>
      <c r="L237" s="26" t="s">
        <v>1112</v>
      </c>
      <c r="M237" s="26" t="s">
        <v>184</v>
      </c>
      <c r="N237" s="26">
        <v>32</v>
      </c>
      <c r="O237" s="26" t="s">
        <v>1220</v>
      </c>
    </row>
    <row r="238" spans="1:15">
      <c r="A238" s="26" t="s">
        <v>2964</v>
      </c>
      <c r="B238" s="26" t="str">
        <f>IF(F238="CM","",IF(ISERROR(VLOOKUP(A238,tblClass_ChildStateValues!S:S,1,FALSE)),"##ERR##",""))</f>
        <v/>
      </c>
      <c r="C238" s="26" t="s">
        <v>958</v>
      </c>
      <c r="D238" s="26" t="s">
        <v>1625</v>
      </c>
      <c r="E238" s="26">
        <v>48</v>
      </c>
      <c r="F238" s="26" t="s">
        <v>20</v>
      </c>
      <c r="G238" s="26" t="s">
        <v>465</v>
      </c>
      <c r="H238" s="26" t="s">
        <v>986</v>
      </c>
      <c r="I238" s="26" t="s">
        <v>870</v>
      </c>
      <c r="J238" s="26" t="s">
        <v>2618</v>
      </c>
      <c r="K238" s="26" t="s">
        <v>2275</v>
      </c>
      <c r="L238" s="26" t="s">
        <v>1107</v>
      </c>
      <c r="M238" s="26" t="s">
        <v>184</v>
      </c>
      <c r="N238" s="26">
        <v>32</v>
      </c>
      <c r="O238" s="26" t="s">
        <v>1591</v>
      </c>
    </row>
    <row r="239" spans="1:15">
      <c r="A239" s="26" t="s">
        <v>2963</v>
      </c>
      <c r="B239" s="26" t="str">
        <f>IF(F239="CM","",IF(ISERROR(VLOOKUP(A239,tblClass_ChildStateValues!S:S,1,FALSE)),"##ERR##",""))</f>
        <v/>
      </c>
      <c r="C239" s="26" t="s">
        <v>958</v>
      </c>
      <c r="D239" s="26" t="s">
        <v>1625</v>
      </c>
      <c r="E239" s="26">
        <v>48</v>
      </c>
      <c r="F239" s="26" t="s">
        <v>20</v>
      </c>
      <c r="G239" s="26" t="s">
        <v>2474</v>
      </c>
      <c r="H239" s="26" t="s">
        <v>2475</v>
      </c>
      <c r="I239" s="26" t="s">
        <v>870</v>
      </c>
      <c r="J239" s="26" t="s">
        <v>2618</v>
      </c>
      <c r="K239" s="26" t="s">
        <v>2280</v>
      </c>
      <c r="L239" s="26" t="s">
        <v>1110</v>
      </c>
      <c r="M239" s="26" t="s">
        <v>196</v>
      </c>
      <c r="N239" s="26">
        <v>24</v>
      </c>
      <c r="O239" s="26" t="s">
        <v>1114</v>
      </c>
    </row>
    <row r="240" spans="1:15">
      <c r="A240" s="26" t="s">
        <v>2962</v>
      </c>
      <c r="B240" s="26" t="str">
        <f>IF(F240="CM","",IF(ISERROR(VLOOKUP(A240,tblClass_ChildStateValues!S:S,1,FALSE)),"##ERR##",""))</f>
        <v/>
      </c>
      <c r="C240" s="26" t="s">
        <v>958</v>
      </c>
      <c r="D240" s="26" t="s">
        <v>1625</v>
      </c>
      <c r="E240" s="26">
        <v>48</v>
      </c>
      <c r="F240" s="26" t="s">
        <v>20</v>
      </c>
      <c r="G240" s="26" t="s">
        <v>2474</v>
      </c>
      <c r="H240" s="26" t="s">
        <v>2475</v>
      </c>
      <c r="I240" s="26" t="s">
        <v>870</v>
      </c>
      <c r="J240" s="26" t="s">
        <v>2618</v>
      </c>
      <c r="K240" s="26" t="s">
        <v>2290</v>
      </c>
      <c r="L240" s="26" t="s">
        <v>1111</v>
      </c>
      <c r="M240" s="26" t="s">
        <v>196</v>
      </c>
      <c r="N240" s="26">
        <v>24</v>
      </c>
      <c r="O240" s="26" t="s">
        <v>1115</v>
      </c>
    </row>
    <row r="241" spans="1:15">
      <c r="A241" s="26" t="s">
        <v>2961</v>
      </c>
      <c r="B241" s="26" t="str">
        <f>IF(F241="CM","",IF(ISERROR(VLOOKUP(A241,tblClass_ChildStateValues!S:S,1,FALSE)),"##ERR##",""))</f>
        <v/>
      </c>
      <c r="C241" s="26" t="s">
        <v>958</v>
      </c>
      <c r="D241" s="26" t="s">
        <v>1625</v>
      </c>
      <c r="E241" s="26">
        <v>48</v>
      </c>
      <c r="F241" s="26" t="s">
        <v>20</v>
      </c>
      <c r="G241" s="26" t="s">
        <v>2474</v>
      </c>
      <c r="H241" s="26" t="s">
        <v>2475</v>
      </c>
      <c r="I241" s="26" t="s">
        <v>870</v>
      </c>
      <c r="J241" s="26" t="s">
        <v>2618</v>
      </c>
      <c r="K241" s="26" t="s">
        <v>2289</v>
      </c>
      <c r="L241" s="26" t="s">
        <v>1112</v>
      </c>
      <c r="M241" s="26" t="s">
        <v>184</v>
      </c>
      <c r="N241" s="26">
        <v>32</v>
      </c>
      <c r="O241" s="26" t="s">
        <v>1220</v>
      </c>
    </row>
    <row r="242" spans="1:15">
      <c r="A242" s="26" t="s">
        <v>2960</v>
      </c>
      <c r="B242" s="26" t="str">
        <f>IF(F242="CM","",IF(ISERROR(VLOOKUP(A242,tblClass_ChildStateValues!S:S,1,FALSE)),"##ERR##",""))</f>
        <v/>
      </c>
      <c r="C242" s="26" t="s">
        <v>958</v>
      </c>
      <c r="D242" s="26" t="s">
        <v>1625</v>
      </c>
      <c r="E242" s="26">
        <v>48</v>
      </c>
      <c r="F242" s="26" t="s">
        <v>20</v>
      </c>
      <c r="G242" s="26" t="s">
        <v>2474</v>
      </c>
      <c r="H242" s="26" t="s">
        <v>2475</v>
      </c>
      <c r="I242" s="26" t="s">
        <v>870</v>
      </c>
      <c r="J242" s="26" t="s">
        <v>2618</v>
      </c>
      <c r="K242" s="26" t="s">
        <v>2275</v>
      </c>
      <c r="L242" s="26" t="s">
        <v>1107</v>
      </c>
      <c r="M242" s="26" t="s">
        <v>184</v>
      </c>
      <c r="N242" s="26">
        <v>32</v>
      </c>
      <c r="O242" s="26" t="s">
        <v>1591</v>
      </c>
    </row>
    <row r="243" spans="1:15">
      <c r="A243" s="26" t="s">
        <v>2959</v>
      </c>
      <c r="B243" s="26" t="str">
        <f>IF(F243="CM","",IF(ISERROR(VLOOKUP(A243,tblClass_ChildStateValues!S:S,1,FALSE)),"##ERR##",""))</f>
        <v/>
      </c>
      <c r="C243" s="26" t="s">
        <v>958</v>
      </c>
      <c r="D243" s="26" t="s">
        <v>1625</v>
      </c>
      <c r="E243" s="26">
        <v>48</v>
      </c>
      <c r="F243" s="26" t="s">
        <v>20</v>
      </c>
      <c r="G243" s="26" t="s">
        <v>2559</v>
      </c>
      <c r="H243" s="26" t="s">
        <v>985</v>
      </c>
      <c r="I243" s="26" t="s">
        <v>870</v>
      </c>
      <c r="J243" s="26" t="s">
        <v>2955</v>
      </c>
      <c r="K243" s="26" t="s">
        <v>2280</v>
      </c>
      <c r="L243" s="26" t="s">
        <v>1110</v>
      </c>
      <c r="M243" s="26" t="s">
        <v>196</v>
      </c>
      <c r="N243" s="26">
        <v>24</v>
      </c>
      <c r="O243" s="26" t="s">
        <v>1114</v>
      </c>
    </row>
    <row r="244" spans="1:15">
      <c r="A244" s="26" t="s">
        <v>2958</v>
      </c>
      <c r="B244" s="26" t="str">
        <f>IF(F244="CM","",IF(ISERROR(VLOOKUP(A244,tblClass_ChildStateValues!S:S,1,FALSE)),"##ERR##",""))</f>
        <v/>
      </c>
      <c r="C244" s="26" t="s">
        <v>958</v>
      </c>
      <c r="D244" s="26" t="s">
        <v>1625</v>
      </c>
      <c r="E244" s="26">
        <v>48</v>
      </c>
      <c r="F244" s="26" t="s">
        <v>20</v>
      </c>
      <c r="G244" s="26" t="s">
        <v>2559</v>
      </c>
      <c r="H244" s="26" t="s">
        <v>985</v>
      </c>
      <c r="I244" s="26" t="s">
        <v>870</v>
      </c>
      <c r="J244" s="26" t="s">
        <v>2955</v>
      </c>
      <c r="K244" s="26" t="s">
        <v>2290</v>
      </c>
      <c r="L244" s="26" t="s">
        <v>1111</v>
      </c>
      <c r="M244" s="26" t="s">
        <v>196</v>
      </c>
      <c r="N244" s="26">
        <v>24</v>
      </c>
      <c r="O244" s="26" t="s">
        <v>1115</v>
      </c>
    </row>
    <row r="245" spans="1:15">
      <c r="A245" s="26" t="s">
        <v>2957</v>
      </c>
      <c r="B245" s="26" t="str">
        <f>IF(F245="CM","",IF(ISERROR(VLOOKUP(A245,tblClass_ChildStateValues!S:S,1,FALSE)),"##ERR##",""))</f>
        <v/>
      </c>
      <c r="C245" s="26" t="s">
        <v>958</v>
      </c>
      <c r="D245" s="26" t="s">
        <v>1625</v>
      </c>
      <c r="E245" s="26">
        <v>48</v>
      </c>
      <c r="F245" s="26" t="s">
        <v>20</v>
      </c>
      <c r="G245" s="26" t="s">
        <v>2559</v>
      </c>
      <c r="H245" s="26" t="s">
        <v>985</v>
      </c>
      <c r="I245" s="26" t="s">
        <v>870</v>
      </c>
      <c r="J245" s="26" t="s">
        <v>2955</v>
      </c>
      <c r="K245" s="26" t="s">
        <v>2289</v>
      </c>
      <c r="L245" s="26" t="s">
        <v>1112</v>
      </c>
      <c r="M245" s="26" t="s">
        <v>184</v>
      </c>
      <c r="N245" s="26">
        <v>32</v>
      </c>
      <c r="O245" s="26" t="s">
        <v>1220</v>
      </c>
    </row>
    <row r="246" spans="1:15">
      <c r="A246" s="26" t="s">
        <v>2956</v>
      </c>
      <c r="B246" s="26" t="str">
        <f>IF(F246="CM","",IF(ISERROR(VLOOKUP(A246,tblClass_ChildStateValues!S:S,1,FALSE)),"##ERR##",""))</f>
        <v/>
      </c>
      <c r="C246" s="26" t="s">
        <v>958</v>
      </c>
      <c r="D246" s="26" t="s">
        <v>1625</v>
      </c>
      <c r="E246" s="26">
        <v>48</v>
      </c>
      <c r="F246" s="26" t="s">
        <v>20</v>
      </c>
      <c r="G246" s="26" t="s">
        <v>2559</v>
      </c>
      <c r="H246" s="26" t="s">
        <v>985</v>
      </c>
      <c r="I246" s="26" t="s">
        <v>870</v>
      </c>
      <c r="J246" s="26" t="s">
        <v>2955</v>
      </c>
      <c r="K246" s="26" t="s">
        <v>2275</v>
      </c>
      <c r="L246" s="26" t="s">
        <v>1107</v>
      </c>
      <c r="M246" s="26" t="s">
        <v>184</v>
      </c>
      <c r="N246" s="26">
        <v>32</v>
      </c>
      <c r="O246" s="26" t="s">
        <v>1591</v>
      </c>
    </row>
    <row r="247" spans="1:15">
      <c r="A247" s="26" t="s">
        <v>2954</v>
      </c>
      <c r="B247" s="26" t="str">
        <f>IF(F247="CM","",IF(ISERROR(VLOOKUP(A247,tblClass_ChildStateValues!S:S,1,FALSE)),"##ERR##",""))</f>
        <v/>
      </c>
      <c r="C247" s="26" t="s">
        <v>958</v>
      </c>
      <c r="D247" s="26" t="s">
        <v>1625</v>
      </c>
      <c r="E247" s="26">
        <v>48</v>
      </c>
      <c r="F247" s="26" t="s">
        <v>20</v>
      </c>
      <c r="G247" s="26" t="s">
        <v>2560</v>
      </c>
      <c r="H247" s="26" t="s">
        <v>983</v>
      </c>
      <c r="I247" s="26" t="s">
        <v>870</v>
      </c>
      <c r="J247" s="26" t="s">
        <v>2950</v>
      </c>
      <c r="K247" s="26" t="s">
        <v>2280</v>
      </c>
      <c r="L247" s="26" t="s">
        <v>1110</v>
      </c>
      <c r="M247" s="26" t="s">
        <v>196</v>
      </c>
      <c r="N247" s="26">
        <v>24</v>
      </c>
      <c r="O247" s="26" t="s">
        <v>1114</v>
      </c>
    </row>
    <row r="248" spans="1:15">
      <c r="A248" s="26" t="s">
        <v>2953</v>
      </c>
      <c r="B248" s="26" t="str">
        <f>IF(F248="CM","",IF(ISERROR(VLOOKUP(A248,tblClass_ChildStateValues!S:S,1,FALSE)),"##ERR##",""))</f>
        <v/>
      </c>
      <c r="C248" s="26" t="s">
        <v>958</v>
      </c>
      <c r="D248" s="26" t="s">
        <v>1625</v>
      </c>
      <c r="E248" s="26">
        <v>48</v>
      </c>
      <c r="F248" s="26" t="s">
        <v>20</v>
      </c>
      <c r="G248" s="26" t="s">
        <v>2560</v>
      </c>
      <c r="H248" s="26" t="s">
        <v>983</v>
      </c>
      <c r="I248" s="26" t="s">
        <v>870</v>
      </c>
      <c r="J248" s="26" t="s">
        <v>2950</v>
      </c>
      <c r="K248" s="26" t="s">
        <v>2290</v>
      </c>
      <c r="L248" s="26" t="s">
        <v>1111</v>
      </c>
      <c r="M248" s="26" t="s">
        <v>196</v>
      </c>
      <c r="N248" s="26">
        <v>24</v>
      </c>
      <c r="O248" s="26" t="s">
        <v>1115</v>
      </c>
    </row>
    <row r="249" spans="1:15">
      <c r="A249" s="26" t="s">
        <v>2952</v>
      </c>
      <c r="B249" s="26" t="str">
        <f>IF(F249="CM","",IF(ISERROR(VLOOKUP(A249,tblClass_ChildStateValues!S:S,1,FALSE)),"##ERR##",""))</f>
        <v/>
      </c>
      <c r="C249" s="26" t="s">
        <v>958</v>
      </c>
      <c r="D249" s="26" t="s">
        <v>1625</v>
      </c>
      <c r="E249" s="26">
        <v>48</v>
      </c>
      <c r="F249" s="26" t="s">
        <v>20</v>
      </c>
      <c r="G249" s="26" t="s">
        <v>2560</v>
      </c>
      <c r="H249" s="26" t="s">
        <v>983</v>
      </c>
      <c r="I249" s="26" t="s">
        <v>870</v>
      </c>
      <c r="J249" s="26" t="s">
        <v>2950</v>
      </c>
      <c r="K249" s="26" t="s">
        <v>2289</v>
      </c>
      <c r="L249" s="26" t="s">
        <v>1112</v>
      </c>
      <c r="M249" s="26" t="s">
        <v>184</v>
      </c>
      <c r="N249" s="26">
        <v>32</v>
      </c>
      <c r="O249" s="26" t="s">
        <v>1220</v>
      </c>
    </row>
    <row r="250" spans="1:15">
      <c r="A250" s="26" t="s">
        <v>2951</v>
      </c>
      <c r="B250" s="26" t="str">
        <f>IF(F250="CM","",IF(ISERROR(VLOOKUP(A250,tblClass_ChildStateValues!S:S,1,FALSE)),"##ERR##",""))</f>
        <v/>
      </c>
      <c r="C250" s="26" t="s">
        <v>958</v>
      </c>
      <c r="D250" s="26" t="s">
        <v>1625</v>
      </c>
      <c r="E250" s="26">
        <v>48</v>
      </c>
      <c r="F250" s="26" t="s">
        <v>20</v>
      </c>
      <c r="G250" s="26" t="s">
        <v>2560</v>
      </c>
      <c r="H250" s="26" t="s">
        <v>983</v>
      </c>
      <c r="I250" s="26" t="s">
        <v>870</v>
      </c>
      <c r="J250" s="26" t="s">
        <v>2950</v>
      </c>
      <c r="K250" s="26" t="s">
        <v>2275</v>
      </c>
      <c r="L250" s="26" t="s">
        <v>1107</v>
      </c>
      <c r="M250" s="26" t="s">
        <v>184</v>
      </c>
      <c r="N250" s="26">
        <v>32</v>
      </c>
      <c r="O250" s="26" t="s">
        <v>1591</v>
      </c>
    </row>
    <row r="251" spans="1:15">
      <c r="A251" s="26" t="s">
        <v>2949</v>
      </c>
      <c r="B251" s="26" t="str">
        <f>IF(F251="CM","",IF(ISERROR(VLOOKUP(A251,tblClass_ChildStateValues!S:S,1,FALSE)),"##ERR##",""))</f>
        <v/>
      </c>
      <c r="C251" s="26" t="s">
        <v>958</v>
      </c>
      <c r="D251" s="26" t="s">
        <v>1625</v>
      </c>
      <c r="E251" s="26">
        <v>48</v>
      </c>
      <c r="F251" s="26" t="s">
        <v>20</v>
      </c>
      <c r="G251" s="26" t="s">
        <v>440</v>
      </c>
      <c r="H251" s="26" t="s">
        <v>988</v>
      </c>
      <c r="I251" s="26" t="s">
        <v>870</v>
      </c>
      <c r="J251" s="26" t="s">
        <v>2618</v>
      </c>
      <c r="K251" s="26" t="s">
        <v>2280</v>
      </c>
      <c r="L251" s="26" t="s">
        <v>1110</v>
      </c>
      <c r="M251" s="26" t="s">
        <v>196</v>
      </c>
      <c r="N251" s="26">
        <v>24</v>
      </c>
      <c r="O251" s="26" t="s">
        <v>1114</v>
      </c>
    </row>
    <row r="252" spans="1:15">
      <c r="A252" s="26" t="s">
        <v>2948</v>
      </c>
      <c r="B252" s="26" t="str">
        <f>IF(F252="CM","",IF(ISERROR(VLOOKUP(A252,tblClass_ChildStateValues!S:S,1,FALSE)),"##ERR##",""))</f>
        <v/>
      </c>
      <c r="C252" s="26" t="s">
        <v>958</v>
      </c>
      <c r="D252" s="26" t="s">
        <v>1625</v>
      </c>
      <c r="E252" s="26">
        <v>48</v>
      </c>
      <c r="F252" s="26" t="s">
        <v>20</v>
      </c>
      <c r="G252" s="26" t="s">
        <v>440</v>
      </c>
      <c r="H252" s="26" t="s">
        <v>988</v>
      </c>
      <c r="I252" s="26" t="s">
        <v>870</v>
      </c>
      <c r="J252" s="26" t="s">
        <v>2618</v>
      </c>
      <c r="K252" s="26" t="s">
        <v>2290</v>
      </c>
      <c r="L252" s="26" t="s">
        <v>1111</v>
      </c>
      <c r="M252" s="26" t="s">
        <v>196</v>
      </c>
      <c r="N252" s="26">
        <v>24</v>
      </c>
      <c r="O252" s="26" t="s">
        <v>1115</v>
      </c>
    </row>
    <row r="253" spans="1:15">
      <c r="A253" s="26" t="s">
        <v>2947</v>
      </c>
      <c r="B253" s="26" t="str">
        <f>IF(F253="CM","",IF(ISERROR(VLOOKUP(A253,tblClass_ChildStateValues!S:S,1,FALSE)),"##ERR##",""))</f>
        <v/>
      </c>
      <c r="C253" s="26" t="s">
        <v>958</v>
      </c>
      <c r="D253" s="26" t="s">
        <v>1625</v>
      </c>
      <c r="E253" s="26">
        <v>48</v>
      </c>
      <c r="F253" s="26" t="s">
        <v>20</v>
      </c>
      <c r="G253" s="26" t="s">
        <v>440</v>
      </c>
      <c r="H253" s="26" t="s">
        <v>988</v>
      </c>
      <c r="I253" s="26" t="s">
        <v>870</v>
      </c>
      <c r="J253" s="26" t="s">
        <v>2618</v>
      </c>
      <c r="K253" s="26" t="s">
        <v>2289</v>
      </c>
      <c r="L253" s="26" t="s">
        <v>1112</v>
      </c>
      <c r="M253" s="26" t="s">
        <v>184</v>
      </c>
      <c r="N253" s="26">
        <v>32</v>
      </c>
      <c r="O253" s="26" t="s">
        <v>1220</v>
      </c>
    </row>
    <row r="254" spans="1:15">
      <c r="A254" s="26" t="s">
        <v>2946</v>
      </c>
      <c r="B254" s="26" t="str">
        <f>IF(F254="CM","",IF(ISERROR(VLOOKUP(A254,tblClass_ChildStateValues!S:S,1,FALSE)),"##ERR##",""))</f>
        <v/>
      </c>
      <c r="C254" s="26" t="s">
        <v>958</v>
      </c>
      <c r="D254" s="26" t="s">
        <v>1625</v>
      </c>
      <c r="E254" s="26">
        <v>48</v>
      </c>
      <c r="F254" s="26" t="s">
        <v>20</v>
      </c>
      <c r="G254" s="26" t="s">
        <v>440</v>
      </c>
      <c r="H254" s="26" t="s">
        <v>988</v>
      </c>
      <c r="I254" s="26" t="s">
        <v>870</v>
      </c>
      <c r="J254" s="26" t="s">
        <v>2618</v>
      </c>
      <c r="K254" s="26" t="s">
        <v>2275</v>
      </c>
      <c r="L254" s="26" t="s">
        <v>1107</v>
      </c>
      <c r="M254" s="26" t="s">
        <v>184</v>
      </c>
      <c r="N254" s="26">
        <v>32</v>
      </c>
      <c r="O254" s="26" t="s">
        <v>1591</v>
      </c>
    </row>
    <row r="255" spans="1:15">
      <c r="A255" s="26" t="s">
        <v>2945</v>
      </c>
      <c r="B255" s="26" t="str">
        <f>IF(F255="CM","",IF(ISERROR(VLOOKUP(A255,tblClass_ChildStateValues!S:S,1,FALSE)),"##ERR##",""))</f>
        <v/>
      </c>
      <c r="C255" s="26" t="s">
        <v>172</v>
      </c>
      <c r="D255" s="26" t="s">
        <v>171</v>
      </c>
      <c r="E255" s="26">
        <v>17</v>
      </c>
      <c r="F255" s="26" t="s">
        <v>847</v>
      </c>
      <c r="G255" s="26" t="s">
        <v>311</v>
      </c>
      <c r="H255" s="26" t="s">
        <v>358</v>
      </c>
      <c r="I255" s="26" t="s">
        <v>870</v>
      </c>
      <c r="J255" s="26" t="s">
        <v>2618</v>
      </c>
      <c r="K255" s="26" t="s">
        <v>2220</v>
      </c>
      <c r="L255" s="26" t="s">
        <v>140</v>
      </c>
      <c r="M255" s="26" t="s">
        <v>140</v>
      </c>
      <c r="N255" s="26">
        <v>2</v>
      </c>
      <c r="O255" s="26" t="s">
        <v>115</v>
      </c>
    </row>
    <row r="256" spans="1:15">
      <c r="A256" s="26" t="s">
        <v>2944</v>
      </c>
      <c r="B256" s="26" t="str">
        <f>IF(F256="CM","",IF(ISERROR(VLOOKUP(A256,tblClass_ChildStateValues!S:S,1,FALSE)),"##ERR##",""))</f>
        <v/>
      </c>
      <c r="C256" s="26" t="s">
        <v>172</v>
      </c>
      <c r="D256" s="26" t="s">
        <v>171</v>
      </c>
      <c r="E256" s="26">
        <v>17</v>
      </c>
      <c r="F256" s="26" t="s">
        <v>847</v>
      </c>
      <c r="G256" s="26" t="s">
        <v>312</v>
      </c>
      <c r="H256" s="26" t="s">
        <v>2943</v>
      </c>
      <c r="I256" s="26" t="s">
        <v>870</v>
      </c>
      <c r="J256" s="26" t="s">
        <v>2618</v>
      </c>
      <c r="K256" s="26" t="s">
        <v>2220</v>
      </c>
      <c r="L256" s="26" t="s">
        <v>140</v>
      </c>
      <c r="M256" s="26" t="s">
        <v>140</v>
      </c>
      <c r="N256" s="26">
        <v>2</v>
      </c>
      <c r="O256" s="26" t="s">
        <v>115</v>
      </c>
    </row>
    <row r="257" spans="1:15">
      <c r="A257" s="26" t="s">
        <v>2942</v>
      </c>
      <c r="B257" s="26" t="str">
        <f>IF(F257="CM","",IF(ISERROR(VLOOKUP(A257,tblClass_ChildStateValues!S:S,1,FALSE)),"##ERR##",""))</f>
        <v/>
      </c>
      <c r="C257" s="26" t="s">
        <v>172</v>
      </c>
      <c r="D257" s="26" t="s">
        <v>171</v>
      </c>
      <c r="E257" s="26">
        <v>17</v>
      </c>
      <c r="F257" s="26" t="s">
        <v>847</v>
      </c>
      <c r="G257" s="26" t="s">
        <v>237</v>
      </c>
      <c r="H257" s="26" t="s">
        <v>2555</v>
      </c>
      <c r="I257" s="26" t="s">
        <v>1059</v>
      </c>
      <c r="J257" s="26" t="s">
        <v>2618</v>
      </c>
      <c r="K257" s="26" t="s">
        <v>2220</v>
      </c>
      <c r="L257" s="26" t="s">
        <v>140</v>
      </c>
      <c r="M257" s="26" t="s">
        <v>140</v>
      </c>
      <c r="N257" s="26">
        <v>2</v>
      </c>
      <c r="O257" s="26" t="s">
        <v>115</v>
      </c>
    </row>
    <row r="258" spans="1:15">
      <c r="A258" s="26" t="s">
        <v>2941</v>
      </c>
      <c r="B258" s="26" t="str">
        <f>IF(F258="CM","",IF(ISERROR(VLOOKUP(A258,tblClass_ChildStateValues!S:S,1,FALSE)),"##ERR##",""))</f>
        <v/>
      </c>
      <c r="C258" s="26" t="s">
        <v>181</v>
      </c>
      <c r="D258" s="26" t="s">
        <v>180</v>
      </c>
      <c r="E258" s="26">
        <v>18</v>
      </c>
      <c r="F258" s="26" t="s">
        <v>847</v>
      </c>
      <c r="G258" s="26" t="s">
        <v>312</v>
      </c>
      <c r="H258" s="26" t="s">
        <v>1049</v>
      </c>
      <c r="I258" s="26" t="s">
        <v>870</v>
      </c>
      <c r="J258" s="26" t="s">
        <v>2618</v>
      </c>
      <c r="K258" s="26" t="s">
        <v>2221</v>
      </c>
      <c r="L258" s="26" t="s">
        <v>226</v>
      </c>
      <c r="M258" s="26" t="s">
        <v>786</v>
      </c>
      <c r="N258" s="26">
        <v>7</v>
      </c>
      <c r="O258" s="26" t="s">
        <v>132</v>
      </c>
    </row>
    <row r="259" spans="1:15">
      <c r="A259" s="26" t="s">
        <v>2940</v>
      </c>
      <c r="B259" s="26" t="str">
        <f>IF(F259="CM","",IF(ISERROR(VLOOKUP(A259,tblClass_ChildStateValues!S:S,1,FALSE)),"##ERR##",""))</f>
        <v/>
      </c>
      <c r="C259" s="26" t="s">
        <v>181</v>
      </c>
      <c r="D259" s="26" t="s">
        <v>180</v>
      </c>
      <c r="E259" s="26">
        <v>18</v>
      </c>
      <c r="F259" s="26" t="s">
        <v>847</v>
      </c>
      <c r="G259" s="26" t="s">
        <v>237</v>
      </c>
      <c r="H259" s="26" t="s">
        <v>1048</v>
      </c>
      <c r="I259" s="26" t="s">
        <v>1059</v>
      </c>
      <c r="J259" s="26" t="s">
        <v>2618</v>
      </c>
      <c r="K259" s="26" t="s">
        <v>2221</v>
      </c>
      <c r="L259" s="26" t="s">
        <v>226</v>
      </c>
      <c r="M259" s="26" t="s">
        <v>786</v>
      </c>
      <c r="N259" s="26">
        <v>7</v>
      </c>
      <c r="O259" s="26" t="s">
        <v>132</v>
      </c>
    </row>
    <row r="260" spans="1:15">
      <c r="A260" s="26" t="s">
        <v>2939</v>
      </c>
      <c r="B260" s="26" t="str">
        <f>IF(F260="CM","",IF(ISERROR(VLOOKUP(A260,tblClass_ChildStateValues!S:S,1,FALSE)),"##ERR##",""))</f>
        <v/>
      </c>
      <c r="C260" s="26" t="s">
        <v>195</v>
      </c>
      <c r="D260" s="26" t="s">
        <v>194</v>
      </c>
      <c r="E260" s="26">
        <v>19</v>
      </c>
      <c r="F260" s="26" t="s">
        <v>847</v>
      </c>
      <c r="G260" s="26" t="s">
        <v>234</v>
      </c>
      <c r="H260" s="26" t="s">
        <v>510</v>
      </c>
      <c r="I260" s="26" t="s">
        <v>870</v>
      </c>
      <c r="J260" s="26" t="s">
        <v>2618</v>
      </c>
      <c r="K260" s="26" t="s">
        <v>2222</v>
      </c>
      <c r="L260" s="26" t="s">
        <v>125</v>
      </c>
      <c r="M260" s="26" t="s">
        <v>138</v>
      </c>
      <c r="N260" s="26">
        <v>4</v>
      </c>
      <c r="O260" s="26" t="s">
        <v>124</v>
      </c>
    </row>
    <row r="261" spans="1:15">
      <c r="A261" s="26" t="s">
        <v>2938</v>
      </c>
      <c r="B261" s="26" t="str">
        <f>IF(F261="CM","",IF(ISERROR(VLOOKUP(A261,tblClass_ChildStateValues!S:S,1,FALSE)),"##ERR##",""))</f>
        <v/>
      </c>
      <c r="C261" s="26" t="s">
        <v>195</v>
      </c>
      <c r="D261" s="26" t="s">
        <v>194</v>
      </c>
      <c r="E261" s="26">
        <v>19</v>
      </c>
      <c r="F261" s="26" t="s">
        <v>847</v>
      </c>
      <c r="G261" s="26" t="s">
        <v>234</v>
      </c>
      <c r="H261" s="26" t="s">
        <v>510</v>
      </c>
      <c r="I261" s="26" t="s">
        <v>870</v>
      </c>
      <c r="J261" s="26" t="s">
        <v>2618</v>
      </c>
      <c r="K261" s="26" t="s">
        <v>2223</v>
      </c>
      <c r="L261" s="26" t="s">
        <v>140</v>
      </c>
      <c r="M261" s="26" t="s">
        <v>140</v>
      </c>
      <c r="N261" s="26">
        <v>2</v>
      </c>
      <c r="O261" s="26" t="s">
        <v>123</v>
      </c>
    </row>
    <row r="262" spans="1:15">
      <c r="A262" s="26" t="s">
        <v>2937</v>
      </c>
      <c r="B262" s="26" t="str">
        <f>IF(F262="CM","",IF(ISERROR(VLOOKUP(A262,tblClass_ChildStateValues!S:S,1,FALSE)),"##ERR##",""))</f>
        <v/>
      </c>
      <c r="C262" s="26" t="s">
        <v>195</v>
      </c>
      <c r="D262" s="26" t="s">
        <v>194</v>
      </c>
      <c r="E262" s="26">
        <v>19</v>
      </c>
      <c r="F262" s="26" t="s">
        <v>847</v>
      </c>
      <c r="G262" s="26" t="s">
        <v>1189</v>
      </c>
      <c r="H262" s="26" t="s">
        <v>1237</v>
      </c>
      <c r="I262" s="26" t="s">
        <v>870</v>
      </c>
      <c r="J262" s="26" t="s">
        <v>2618</v>
      </c>
      <c r="K262" s="26" t="s">
        <v>2222</v>
      </c>
      <c r="L262" s="26" t="s">
        <v>125</v>
      </c>
      <c r="M262" s="26" t="s">
        <v>138</v>
      </c>
      <c r="N262" s="26">
        <v>4</v>
      </c>
      <c r="O262" s="26" t="s">
        <v>124</v>
      </c>
    </row>
    <row r="263" spans="1:15">
      <c r="A263" s="26" t="s">
        <v>2936</v>
      </c>
      <c r="B263" s="26" t="str">
        <f>IF(F263="CM","",IF(ISERROR(VLOOKUP(A263,tblClass_ChildStateValues!S:S,1,FALSE)),"##ERR##",""))</f>
        <v/>
      </c>
      <c r="C263" s="26" t="s">
        <v>195</v>
      </c>
      <c r="D263" s="26" t="s">
        <v>194</v>
      </c>
      <c r="E263" s="26">
        <v>19</v>
      </c>
      <c r="F263" s="26" t="s">
        <v>847</v>
      </c>
      <c r="G263" s="26" t="s">
        <v>1189</v>
      </c>
      <c r="H263" s="26" t="s">
        <v>1237</v>
      </c>
      <c r="I263" s="26" t="s">
        <v>870</v>
      </c>
      <c r="J263" s="26" t="s">
        <v>2618</v>
      </c>
      <c r="K263" s="26" t="s">
        <v>2223</v>
      </c>
      <c r="L263" s="26" t="s">
        <v>140</v>
      </c>
      <c r="M263" s="26" t="s">
        <v>140</v>
      </c>
      <c r="N263" s="26">
        <v>2</v>
      </c>
      <c r="O263" s="26" t="s">
        <v>123</v>
      </c>
    </row>
    <row r="264" spans="1:15">
      <c r="A264" s="26" t="s">
        <v>2935</v>
      </c>
      <c r="B264" s="26" t="str">
        <f>IF(F264="CM","",IF(ISERROR(VLOOKUP(A264,tblClass_ChildStateValues!S:S,1,FALSE)),"##ERR##",""))</f>
        <v/>
      </c>
      <c r="C264" s="26" t="s">
        <v>195</v>
      </c>
      <c r="D264" s="26" t="s">
        <v>194</v>
      </c>
      <c r="E264" s="26">
        <v>19</v>
      </c>
      <c r="F264" s="26" t="s">
        <v>847</v>
      </c>
      <c r="G264" s="26" t="s">
        <v>1188</v>
      </c>
      <c r="H264" s="26" t="s">
        <v>1238</v>
      </c>
      <c r="I264" s="26" t="s">
        <v>870</v>
      </c>
      <c r="J264" s="26" t="s">
        <v>2618</v>
      </c>
      <c r="K264" s="26" t="s">
        <v>2222</v>
      </c>
      <c r="L264" s="26" t="s">
        <v>125</v>
      </c>
      <c r="M264" s="26" t="s">
        <v>138</v>
      </c>
      <c r="N264" s="26">
        <v>4</v>
      </c>
      <c r="O264" s="26" t="s">
        <v>124</v>
      </c>
    </row>
    <row r="265" spans="1:15">
      <c r="A265" s="26" t="s">
        <v>2934</v>
      </c>
      <c r="B265" s="26" t="str">
        <f>IF(F265="CM","",IF(ISERROR(VLOOKUP(A265,tblClass_ChildStateValues!S:S,1,FALSE)),"##ERR##",""))</f>
        <v/>
      </c>
      <c r="C265" s="26" t="s">
        <v>195</v>
      </c>
      <c r="D265" s="26" t="s">
        <v>194</v>
      </c>
      <c r="E265" s="26">
        <v>19</v>
      </c>
      <c r="F265" s="26" t="s">
        <v>847</v>
      </c>
      <c r="G265" s="26" t="s">
        <v>1188</v>
      </c>
      <c r="H265" s="26" t="s">
        <v>1238</v>
      </c>
      <c r="I265" s="26" t="s">
        <v>870</v>
      </c>
      <c r="J265" s="26" t="s">
        <v>2618</v>
      </c>
      <c r="K265" s="26" t="s">
        <v>2223</v>
      </c>
      <c r="L265" s="26" t="s">
        <v>140</v>
      </c>
      <c r="M265" s="26" t="s">
        <v>140</v>
      </c>
      <c r="N265" s="26">
        <v>2</v>
      </c>
      <c r="O265" s="26" t="s">
        <v>123</v>
      </c>
    </row>
    <row r="266" spans="1:15">
      <c r="A266" s="26" t="s">
        <v>2933</v>
      </c>
      <c r="B266" s="26" t="str">
        <f>IF(F266="CM","",IF(ISERROR(VLOOKUP(A266,tblClass_ChildStateValues!S:S,1,FALSE)),"##ERR##",""))</f>
        <v/>
      </c>
      <c r="C266" s="26" t="s">
        <v>170</v>
      </c>
      <c r="D266" s="26" t="s">
        <v>169</v>
      </c>
      <c r="E266" s="26">
        <v>20</v>
      </c>
      <c r="F266" s="26" t="s">
        <v>847</v>
      </c>
      <c r="G266" s="26" t="s">
        <v>237</v>
      </c>
      <c r="H266" s="26" t="s">
        <v>1014</v>
      </c>
      <c r="I266" s="26" t="s">
        <v>1059</v>
      </c>
      <c r="J266" s="26" t="s">
        <v>2618</v>
      </c>
      <c r="K266" s="26" t="s">
        <v>2224</v>
      </c>
      <c r="L266" s="26" t="s">
        <v>225</v>
      </c>
      <c r="M266" s="26" t="s">
        <v>140</v>
      </c>
      <c r="N266" s="26">
        <v>2</v>
      </c>
      <c r="O266" s="26" t="s">
        <v>114</v>
      </c>
    </row>
    <row r="267" spans="1:15">
      <c r="A267" s="26" t="s">
        <v>2932</v>
      </c>
      <c r="B267" s="26" t="str">
        <f>IF(F267="CM","",IF(ISERROR(VLOOKUP(A267,tblClass_ChildStateValues!S:S,1,FALSE)),"##ERR##",""))</f>
        <v/>
      </c>
      <c r="C267" s="26" t="s">
        <v>170</v>
      </c>
      <c r="D267" s="26" t="s">
        <v>169</v>
      </c>
      <c r="E267" s="26">
        <v>20</v>
      </c>
      <c r="F267" s="26" t="s">
        <v>847</v>
      </c>
      <c r="G267" s="26" t="s">
        <v>237</v>
      </c>
      <c r="H267" s="26" t="s">
        <v>1014</v>
      </c>
      <c r="I267" s="26" t="s">
        <v>1059</v>
      </c>
      <c r="J267" s="26" t="s">
        <v>2618</v>
      </c>
      <c r="K267" s="26" t="s">
        <v>2225</v>
      </c>
      <c r="L267" s="26" t="s">
        <v>237</v>
      </c>
      <c r="M267" s="26" t="s">
        <v>141</v>
      </c>
      <c r="N267" s="26">
        <v>1</v>
      </c>
      <c r="O267" s="26" t="s">
        <v>1021</v>
      </c>
    </row>
    <row r="268" spans="1:15">
      <c r="A268" s="26" t="s">
        <v>2931</v>
      </c>
      <c r="B268" s="26" t="str">
        <f>IF(F268="CM","",IF(ISERROR(VLOOKUP(A268,tblClass_ChildStateValues!S:S,1,FALSE)),"##ERR##",""))</f>
        <v/>
      </c>
      <c r="C268" s="26" t="s">
        <v>170</v>
      </c>
      <c r="D268" s="26" t="s">
        <v>169</v>
      </c>
      <c r="E268" s="26">
        <v>20</v>
      </c>
      <c r="F268" s="26" t="s">
        <v>847</v>
      </c>
      <c r="G268" s="26" t="s">
        <v>237</v>
      </c>
      <c r="H268" s="26" t="s">
        <v>1014</v>
      </c>
      <c r="I268" s="26" t="s">
        <v>1059</v>
      </c>
      <c r="J268" s="26" t="s">
        <v>2618</v>
      </c>
      <c r="K268" s="26" t="s">
        <v>2226</v>
      </c>
      <c r="L268" s="26" t="s">
        <v>1020</v>
      </c>
      <c r="M268" s="26" t="s">
        <v>141</v>
      </c>
      <c r="N268" s="26">
        <v>1</v>
      </c>
      <c r="O268" s="26" t="s">
        <v>1019</v>
      </c>
    </row>
    <row r="269" spans="1:15">
      <c r="A269" s="26" t="s">
        <v>2930</v>
      </c>
      <c r="B269" s="26" t="str">
        <f>IF(F269="CM","",IF(ISERROR(VLOOKUP(A269,tblClass_ChildStateValues!S:S,1,FALSE)),"##ERR##",""))</f>
        <v/>
      </c>
      <c r="C269" s="26" t="s">
        <v>170</v>
      </c>
      <c r="D269" s="26" t="s">
        <v>169</v>
      </c>
      <c r="E269" s="26">
        <v>20</v>
      </c>
      <c r="F269" s="26" t="s">
        <v>847</v>
      </c>
      <c r="G269" s="26" t="s">
        <v>321</v>
      </c>
      <c r="H269" s="26" t="s">
        <v>683</v>
      </c>
      <c r="I269" s="26" t="s">
        <v>870</v>
      </c>
      <c r="J269" s="26" t="s">
        <v>2618</v>
      </c>
      <c r="K269" s="26" t="s">
        <v>2224</v>
      </c>
      <c r="L269" s="26" t="s">
        <v>225</v>
      </c>
      <c r="M269" s="26" t="s">
        <v>140</v>
      </c>
      <c r="N269" s="26">
        <v>2</v>
      </c>
      <c r="O269" s="26" t="s">
        <v>114</v>
      </c>
    </row>
    <row r="270" spans="1:15">
      <c r="A270" s="26" t="s">
        <v>2929</v>
      </c>
      <c r="B270" s="26" t="str">
        <f>IF(F270="CM","",IF(ISERROR(VLOOKUP(A270,tblClass_ChildStateValues!S:S,1,FALSE)),"##ERR##",""))</f>
        <v/>
      </c>
      <c r="C270" s="26" t="s">
        <v>170</v>
      </c>
      <c r="D270" s="26" t="s">
        <v>169</v>
      </c>
      <c r="E270" s="26">
        <v>20</v>
      </c>
      <c r="F270" s="26" t="s">
        <v>847</v>
      </c>
      <c r="G270" s="26" t="s">
        <v>321</v>
      </c>
      <c r="H270" s="26" t="s">
        <v>683</v>
      </c>
      <c r="I270" s="26" t="s">
        <v>870</v>
      </c>
      <c r="J270" s="26" t="s">
        <v>2618</v>
      </c>
      <c r="K270" s="26" t="s">
        <v>2225</v>
      </c>
      <c r="L270" s="26" t="s">
        <v>237</v>
      </c>
      <c r="M270" s="26" t="s">
        <v>141</v>
      </c>
      <c r="N270" s="26">
        <v>1</v>
      </c>
      <c r="O270" s="26" t="s">
        <v>1021</v>
      </c>
    </row>
    <row r="271" spans="1:15">
      <c r="A271" s="26" t="s">
        <v>2928</v>
      </c>
      <c r="B271" s="26" t="str">
        <f>IF(F271="CM","",IF(ISERROR(VLOOKUP(A271,tblClass_ChildStateValues!S:S,1,FALSE)),"##ERR##",""))</f>
        <v/>
      </c>
      <c r="C271" s="26" t="s">
        <v>170</v>
      </c>
      <c r="D271" s="26" t="s">
        <v>169</v>
      </c>
      <c r="E271" s="26">
        <v>20</v>
      </c>
      <c r="F271" s="26" t="s">
        <v>847</v>
      </c>
      <c r="G271" s="26" t="s">
        <v>321</v>
      </c>
      <c r="H271" s="26" t="s">
        <v>683</v>
      </c>
      <c r="I271" s="26" t="s">
        <v>870</v>
      </c>
      <c r="J271" s="26" t="s">
        <v>2618</v>
      </c>
      <c r="K271" s="26" t="s">
        <v>2226</v>
      </c>
      <c r="L271" s="26" t="s">
        <v>1020</v>
      </c>
      <c r="M271" s="26" t="s">
        <v>141</v>
      </c>
      <c r="N271" s="26">
        <v>1</v>
      </c>
      <c r="O271" s="26" t="s">
        <v>1019</v>
      </c>
    </row>
    <row r="272" spans="1:15">
      <c r="A272" s="26" t="s">
        <v>2927</v>
      </c>
      <c r="B272" s="26" t="str">
        <f>IF(F272="CM","",IF(ISERROR(VLOOKUP(A272,tblClass_ChildStateValues!S:S,1,FALSE)),"##ERR##",""))</f>
        <v/>
      </c>
      <c r="C272" s="26" t="s">
        <v>170</v>
      </c>
      <c r="D272" s="26" t="s">
        <v>169</v>
      </c>
      <c r="E272" s="26">
        <v>20</v>
      </c>
      <c r="F272" s="26" t="s">
        <v>847</v>
      </c>
      <c r="G272" s="26" t="s">
        <v>356</v>
      </c>
      <c r="H272" s="26" t="s">
        <v>684</v>
      </c>
      <c r="I272" s="26" t="s">
        <v>870</v>
      </c>
      <c r="J272" s="26" t="s">
        <v>2618</v>
      </c>
      <c r="K272" s="26" t="s">
        <v>2224</v>
      </c>
      <c r="L272" s="26" t="s">
        <v>225</v>
      </c>
      <c r="M272" s="26" t="s">
        <v>140</v>
      </c>
      <c r="N272" s="26">
        <v>2</v>
      </c>
      <c r="O272" s="26" t="s">
        <v>114</v>
      </c>
    </row>
    <row r="273" spans="1:15">
      <c r="A273" s="26" t="s">
        <v>2926</v>
      </c>
      <c r="B273" s="26" t="str">
        <f>IF(F273="CM","",IF(ISERROR(VLOOKUP(A273,tblClass_ChildStateValues!S:S,1,FALSE)),"##ERR##",""))</f>
        <v/>
      </c>
      <c r="C273" s="26" t="s">
        <v>170</v>
      </c>
      <c r="D273" s="26" t="s">
        <v>169</v>
      </c>
      <c r="E273" s="26">
        <v>20</v>
      </c>
      <c r="F273" s="26" t="s">
        <v>847</v>
      </c>
      <c r="G273" s="26" t="s">
        <v>356</v>
      </c>
      <c r="H273" s="26" t="s">
        <v>684</v>
      </c>
      <c r="I273" s="26" t="s">
        <v>870</v>
      </c>
      <c r="J273" s="26" t="s">
        <v>2618</v>
      </c>
      <c r="K273" s="26" t="s">
        <v>2225</v>
      </c>
      <c r="L273" s="26" t="s">
        <v>237</v>
      </c>
      <c r="M273" s="26" t="s">
        <v>141</v>
      </c>
      <c r="N273" s="26">
        <v>1</v>
      </c>
      <c r="O273" s="26" t="s">
        <v>1021</v>
      </c>
    </row>
    <row r="274" spans="1:15">
      <c r="A274" s="26" t="s">
        <v>2925</v>
      </c>
      <c r="B274" s="26" t="str">
        <f>IF(F274="CM","",IF(ISERROR(VLOOKUP(A274,tblClass_ChildStateValues!S:S,1,FALSE)),"##ERR##",""))</f>
        <v/>
      </c>
      <c r="C274" s="26" t="s">
        <v>170</v>
      </c>
      <c r="D274" s="26" t="s">
        <v>169</v>
      </c>
      <c r="E274" s="26">
        <v>20</v>
      </c>
      <c r="F274" s="26" t="s">
        <v>847</v>
      </c>
      <c r="G274" s="26" t="s">
        <v>356</v>
      </c>
      <c r="H274" s="26" t="s">
        <v>684</v>
      </c>
      <c r="I274" s="26" t="s">
        <v>870</v>
      </c>
      <c r="J274" s="26" t="s">
        <v>2618</v>
      </c>
      <c r="K274" s="26" t="s">
        <v>2226</v>
      </c>
      <c r="L274" s="26" t="s">
        <v>1020</v>
      </c>
      <c r="M274" s="26" t="s">
        <v>141</v>
      </c>
      <c r="N274" s="26">
        <v>1</v>
      </c>
      <c r="O274" s="26" t="s">
        <v>1019</v>
      </c>
    </row>
    <row r="275" spans="1:15">
      <c r="A275" s="26" t="s">
        <v>2924</v>
      </c>
      <c r="B275" s="26" t="str">
        <f>IF(F275="CM","",IF(ISERROR(VLOOKUP(A275,tblClass_ChildStateValues!S:S,1,FALSE)),"##ERR##",""))</f>
        <v/>
      </c>
      <c r="C275" s="26" t="s">
        <v>170</v>
      </c>
      <c r="D275" s="26" t="s">
        <v>169</v>
      </c>
      <c r="E275" s="26">
        <v>20</v>
      </c>
      <c r="F275" s="26" t="s">
        <v>847</v>
      </c>
      <c r="G275" s="26" t="s">
        <v>320</v>
      </c>
      <c r="H275" s="26" t="s">
        <v>682</v>
      </c>
      <c r="I275" s="26" t="s">
        <v>870</v>
      </c>
      <c r="J275" s="26" t="s">
        <v>2618</v>
      </c>
      <c r="K275" s="26" t="s">
        <v>2224</v>
      </c>
      <c r="L275" s="26" t="s">
        <v>225</v>
      </c>
      <c r="M275" s="26" t="s">
        <v>140</v>
      </c>
      <c r="N275" s="26">
        <v>2</v>
      </c>
      <c r="O275" s="26" t="s">
        <v>114</v>
      </c>
    </row>
    <row r="276" spans="1:15">
      <c r="A276" s="26" t="s">
        <v>2923</v>
      </c>
      <c r="B276" s="26" t="str">
        <f>IF(F276="CM","",IF(ISERROR(VLOOKUP(A276,tblClass_ChildStateValues!S:S,1,FALSE)),"##ERR##",""))</f>
        <v/>
      </c>
      <c r="C276" s="26" t="s">
        <v>170</v>
      </c>
      <c r="D276" s="26" t="s">
        <v>169</v>
      </c>
      <c r="E276" s="26">
        <v>20</v>
      </c>
      <c r="F276" s="26" t="s">
        <v>847</v>
      </c>
      <c r="G276" s="26" t="s">
        <v>320</v>
      </c>
      <c r="H276" s="26" t="s">
        <v>682</v>
      </c>
      <c r="I276" s="26" t="s">
        <v>870</v>
      </c>
      <c r="J276" s="26" t="s">
        <v>2618</v>
      </c>
      <c r="K276" s="26" t="s">
        <v>2225</v>
      </c>
      <c r="L276" s="26" t="s">
        <v>237</v>
      </c>
      <c r="M276" s="26" t="s">
        <v>141</v>
      </c>
      <c r="N276" s="26">
        <v>1</v>
      </c>
      <c r="O276" s="26" t="s">
        <v>1021</v>
      </c>
    </row>
    <row r="277" spans="1:15">
      <c r="A277" s="26" t="s">
        <v>2922</v>
      </c>
      <c r="B277" s="26" t="str">
        <f>IF(F277="CM","",IF(ISERROR(VLOOKUP(A277,tblClass_ChildStateValues!S:S,1,FALSE)),"##ERR##",""))</f>
        <v/>
      </c>
      <c r="C277" s="26" t="s">
        <v>170</v>
      </c>
      <c r="D277" s="26" t="s">
        <v>169</v>
      </c>
      <c r="E277" s="26">
        <v>20</v>
      </c>
      <c r="F277" s="26" t="s">
        <v>847</v>
      </c>
      <c r="G277" s="26" t="s">
        <v>320</v>
      </c>
      <c r="H277" s="26" t="s">
        <v>682</v>
      </c>
      <c r="I277" s="26" t="s">
        <v>870</v>
      </c>
      <c r="J277" s="26" t="s">
        <v>2618</v>
      </c>
      <c r="K277" s="26" t="s">
        <v>2226</v>
      </c>
      <c r="L277" s="26" t="s">
        <v>1020</v>
      </c>
      <c r="M277" s="26" t="s">
        <v>141</v>
      </c>
      <c r="N277" s="26">
        <v>1</v>
      </c>
      <c r="O277" s="26" t="s">
        <v>1019</v>
      </c>
    </row>
    <row r="278" spans="1:15">
      <c r="A278" s="26" t="s">
        <v>2921</v>
      </c>
      <c r="B278" s="26" t="str">
        <f>IF(F278="CM","",IF(ISERROR(VLOOKUP(A278,tblClass_ChildStateValues!S:S,1,FALSE)),"##ERR##",""))</f>
        <v/>
      </c>
      <c r="C278" s="26" t="s">
        <v>84</v>
      </c>
      <c r="D278" s="26" t="s">
        <v>83</v>
      </c>
      <c r="E278" s="26">
        <v>53</v>
      </c>
      <c r="F278" s="26" t="s">
        <v>850</v>
      </c>
      <c r="G278" s="26" t="s">
        <v>441</v>
      </c>
      <c r="H278" s="26" t="s">
        <v>2584</v>
      </c>
      <c r="I278" s="26" t="s">
        <v>870</v>
      </c>
      <c r="J278" s="26" t="s">
        <v>2904</v>
      </c>
      <c r="K278" s="26" t="s">
        <v>2500</v>
      </c>
      <c r="L278" s="26" t="s">
        <v>1730</v>
      </c>
      <c r="M278" s="26" t="s">
        <v>109</v>
      </c>
      <c r="N278" s="26">
        <v>33</v>
      </c>
      <c r="O278" s="26" t="s">
        <v>1118</v>
      </c>
    </row>
    <row r="279" spans="1:15">
      <c r="A279" s="26" t="s">
        <v>2920</v>
      </c>
      <c r="B279" s="26" t="str">
        <f>IF(F279="CM","",IF(ISERROR(VLOOKUP(A279,tblClass_ChildStateValues!S:S,1,FALSE)),"##ERR##",""))</f>
        <v/>
      </c>
      <c r="C279" s="26" t="s">
        <v>84</v>
      </c>
      <c r="D279" s="26" t="s">
        <v>83</v>
      </c>
      <c r="E279" s="26">
        <v>53</v>
      </c>
      <c r="F279" s="26" t="s">
        <v>850</v>
      </c>
      <c r="G279" s="26" t="s">
        <v>441</v>
      </c>
      <c r="H279" s="26" t="s">
        <v>2584</v>
      </c>
      <c r="I279" s="26" t="s">
        <v>870</v>
      </c>
      <c r="J279" s="26" t="s">
        <v>2904</v>
      </c>
      <c r="K279" s="26" t="s">
        <v>2496</v>
      </c>
      <c r="L279" s="26" t="s">
        <v>1127</v>
      </c>
      <c r="M279" s="26" t="s">
        <v>113</v>
      </c>
      <c r="N279" s="26">
        <v>34</v>
      </c>
      <c r="O279" s="26" t="s">
        <v>1119</v>
      </c>
    </row>
    <row r="280" spans="1:15">
      <c r="A280" s="26" t="s">
        <v>2919</v>
      </c>
      <c r="B280" s="26" t="str">
        <f>IF(F280="CM","",IF(ISERROR(VLOOKUP(A280,tblClass_ChildStateValues!S:S,1,FALSE)),"##ERR##",""))</f>
        <v/>
      </c>
      <c r="C280" s="26" t="s">
        <v>84</v>
      </c>
      <c r="D280" s="26" t="s">
        <v>83</v>
      </c>
      <c r="E280" s="26">
        <v>53</v>
      </c>
      <c r="F280" s="26" t="s">
        <v>850</v>
      </c>
      <c r="G280" s="26" t="s">
        <v>441</v>
      </c>
      <c r="H280" s="26" t="s">
        <v>2584</v>
      </c>
      <c r="I280" s="26" t="s">
        <v>870</v>
      </c>
      <c r="J280" s="26" t="s">
        <v>2904</v>
      </c>
      <c r="K280" s="26" t="s">
        <v>2499</v>
      </c>
      <c r="L280" s="26" t="s">
        <v>1129</v>
      </c>
      <c r="M280" s="26" t="s">
        <v>848</v>
      </c>
      <c r="N280" s="26">
        <v>37</v>
      </c>
      <c r="O280" s="26" t="s">
        <v>655</v>
      </c>
    </row>
    <row r="281" spans="1:15">
      <c r="A281" s="26" t="s">
        <v>2918</v>
      </c>
      <c r="B281" s="26" t="str">
        <f>IF(F281="CM","",IF(ISERROR(VLOOKUP(A281,tblClass_ChildStateValues!S:S,1,FALSE)),"##ERR##",""))</f>
        <v/>
      </c>
      <c r="C281" s="26" t="s">
        <v>84</v>
      </c>
      <c r="D281" s="26" t="s">
        <v>83</v>
      </c>
      <c r="E281" s="26">
        <v>53</v>
      </c>
      <c r="F281" s="26" t="s">
        <v>850</v>
      </c>
      <c r="G281" s="26" t="s">
        <v>441</v>
      </c>
      <c r="H281" s="26" t="s">
        <v>2584</v>
      </c>
      <c r="I281" s="26" t="s">
        <v>870</v>
      </c>
      <c r="J281" s="26" t="s">
        <v>2904</v>
      </c>
      <c r="K281" s="26" t="s">
        <v>2503</v>
      </c>
      <c r="L281" s="26" t="s">
        <v>1128</v>
      </c>
      <c r="M281" s="26" t="s">
        <v>112</v>
      </c>
      <c r="N281" s="26">
        <v>35</v>
      </c>
      <c r="O281" s="26" t="s">
        <v>1120</v>
      </c>
    </row>
    <row r="282" spans="1:15">
      <c r="A282" s="26" t="s">
        <v>2917</v>
      </c>
      <c r="B282" s="26" t="str">
        <f>IF(F282="CM","",IF(ISERROR(VLOOKUP(A282,tblClass_ChildStateValues!S:S,1,FALSE)),"##ERR##",""))</f>
        <v/>
      </c>
      <c r="C282" s="26" t="s">
        <v>84</v>
      </c>
      <c r="D282" s="26" t="s">
        <v>83</v>
      </c>
      <c r="E282" s="26">
        <v>53</v>
      </c>
      <c r="F282" s="26" t="s">
        <v>850</v>
      </c>
      <c r="G282" s="26" t="s">
        <v>441</v>
      </c>
      <c r="H282" s="26" t="s">
        <v>2584</v>
      </c>
      <c r="I282" s="26" t="s">
        <v>870</v>
      </c>
      <c r="J282" s="26" t="s">
        <v>2904</v>
      </c>
      <c r="K282" s="26" t="s">
        <v>2495</v>
      </c>
      <c r="L282" s="26" t="s">
        <v>1597</v>
      </c>
      <c r="M282" s="26" t="s">
        <v>105</v>
      </c>
      <c r="N282" s="26">
        <v>38</v>
      </c>
      <c r="O282" s="26" t="s">
        <v>1121</v>
      </c>
    </row>
    <row r="283" spans="1:15">
      <c r="A283" s="26" t="s">
        <v>2916</v>
      </c>
      <c r="B283" s="26" t="str">
        <f>IF(F283="CM","",IF(ISERROR(VLOOKUP(A283,tblClass_ChildStateValues!S:S,1,FALSE)),"##ERR##",""))</f>
        <v/>
      </c>
      <c r="C283" s="26" t="s">
        <v>84</v>
      </c>
      <c r="D283" s="26" t="s">
        <v>83</v>
      </c>
      <c r="E283" s="26">
        <v>53</v>
      </c>
      <c r="F283" s="26" t="s">
        <v>850</v>
      </c>
      <c r="G283" s="26" t="s">
        <v>441</v>
      </c>
      <c r="H283" s="26" t="s">
        <v>2584</v>
      </c>
      <c r="I283" s="26" t="s">
        <v>870</v>
      </c>
      <c r="J283" s="26" t="s">
        <v>2904</v>
      </c>
      <c r="K283" s="26" t="s">
        <v>2501</v>
      </c>
      <c r="L283" s="26" t="s">
        <v>1731</v>
      </c>
      <c r="M283" s="26" t="s">
        <v>107</v>
      </c>
      <c r="N283" s="26">
        <v>39</v>
      </c>
      <c r="O283" s="26" t="s">
        <v>1122</v>
      </c>
    </row>
    <row r="284" spans="1:15">
      <c r="A284" s="26" t="s">
        <v>2915</v>
      </c>
      <c r="B284" s="26" t="str">
        <f>IF(F284="CM","",IF(ISERROR(VLOOKUP(A284,tblClass_ChildStateValues!S:S,1,FALSE)),"##ERR##",""))</f>
        <v/>
      </c>
      <c r="C284" s="26" t="s">
        <v>84</v>
      </c>
      <c r="D284" s="26" t="s">
        <v>83</v>
      </c>
      <c r="E284" s="26">
        <v>53</v>
      </c>
      <c r="F284" s="26" t="s">
        <v>850</v>
      </c>
      <c r="G284" s="26" t="s">
        <v>441</v>
      </c>
      <c r="H284" s="26" t="s">
        <v>2584</v>
      </c>
      <c r="I284" s="26" t="s">
        <v>870</v>
      </c>
      <c r="J284" s="26" t="s">
        <v>2904</v>
      </c>
      <c r="K284" s="26" t="s">
        <v>2494</v>
      </c>
      <c r="L284" s="26" t="s">
        <v>2613</v>
      </c>
      <c r="M284" s="26" t="s">
        <v>843</v>
      </c>
      <c r="N284" s="26">
        <v>40</v>
      </c>
      <c r="O284" s="26" t="s">
        <v>1125</v>
      </c>
    </row>
    <row r="285" spans="1:15">
      <c r="A285" s="26" t="s">
        <v>2914</v>
      </c>
      <c r="B285" s="26" t="str">
        <f>IF(F285="CM","",IF(ISERROR(VLOOKUP(A285,tblClass_ChildStateValues!S:S,1,FALSE)),"##ERR##",""))</f>
        <v/>
      </c>
      <c r="C285" s="26" t="s">
        <v>84</v>
      </c>
      <c r="D285" s="26" t="s">
        <v>83</v>
      </c>
      <c r="E285" s="26">
        <v>53</v>
      </c>
      <c r="F285" s="26" t="s">
        <v>850</v>
      </c>
      <c r="G285" s="26" t="s">
        <v>441</v>
      </c>
      <c r="H285" s="26" t="s">
        <v>2584</v>
      </c>
      <c r="I285" s="26" t="s">
        <v>870</v>
      </c>
      <c r="J285" s="26" t="s">
        <v>2904</v>
      </c>
      <c r="K285" s="26" t="s">
        <v>2614</v>
      </c>
      <c r="L285" s="26" t="s">
        <v>2611</v>
      </c>
      <c r="M285" s="26" t="s">
        <v>2590</v>
      </c>
      <c r="N285" s="26">
        <v>40</v>
      </c>
      <c r="O285" s="26" t="s">
        <v>2615</v>
      </c>
    </row>
    <row r="286" spans="1:15">
      <c r="A286" s="26" t="s">
        <v>2913</v>
      </c>
      <c r="B286" s="26" t="str">
        <f>IF(F286="CM","",IF(ISERROR(VLOOKUP(A286,tblClass_ChildStateValues!S:S,1,FALSE)),"##ERR##",""))</f>
        <v/>
      </c>
      <c r="C286" s="26" t="s">
        <v>84</v>
      </c>
      <c r="D286" s="26" t="s">
        <v>83</v>
      </c>
      <c r="E286" s="26">
        <v>53</v>
      </c>
      <c r="F286" s="26" t="s">
        <v>850</v>
      </c>
      <c r="G286" s="26" t="s">
        <v>441</v>
      </c>
      <c r="H286" s="26" t="s">
        <v>2584</v>
      </c>
      <c r="I286" s="26" t="s">
        <v>870</v>
      </c>
      <c r="J286" s="26" t="s">
        <v>2904</v>
      </c>
      <c r="K286" s="26" t="s">
        <v>2497</v>
      </c>
      <c r="L286" s="26" t="s">
        <v>1116</v>
      </c>
      <c r="M286" s="26" t="s">
        <v>397</v>
      </c>
      <c r="N286" s="26">
        <v>41</v>
      </c>
      <c r="O286" s="26" t="s">
        <v>1229</v>
      </c>
    </row>
    <row r="287" spans="1:15">
      <c r="A287" s="26" t="s">
        <v>2912</v>
      </c>
      <c r="B287" s="26" t="str">
        <f>IF(F287="CM","",IF(ISERROR(VLOOKUP(A287,tblClass_ChildStateValues!S:S,1,FALSE)),"##ERR##",""))</f>
        <v/>
      </c>
      <c r="C287" s="26" t="s">
        <v>84</v>
      </c>
      <c r="D287" s="26" t="s">
        <v>83</v>
      </c>
      <c r="E287" s="26">
        <v>53</v>
      </c>
      <c r="F287" s="26" t="s">
        <v>850</v>
      </c>
      <c r="G287" s="26" t="s">
        <v>441</v>
      </c>
      <c r="H287" s="26" t="s">
        <v>2584</v>
      </c>
      <c r="I287" s="26" t="s">
        <v>870</v>
      </c>
      <c r="J287" s="26" t="s">
        <v>2904</v>
      </c>
      <c r="K287" s="26" t="s">
        <v>2498</v>
      </c>
      <c r="L287" s="26" t="s">
        <v>1595</v>
      </c>
      <c r="M287" s="26" t="s">
        <v>101</v>
      </c>
      <c r="N287" s="26">
        <v>43</v>
      </c>
      <c r="O287" s="26" t="s">
        <v>1123</v>
      </c>
    </row>
    <row r="288" spans="1:15">
      <c r="A288" s="26" t="s">
        <v>2911</v>
      </c>
      <c r="B288" s="26" t="str">
        <f>IF(F288="CM","",IF(ISERROR(VLOOKUP(A288,tblClass_ChildStateValues!S:S,1,FALSE)),"##ERR##",""))</f>
        <v/>
      </c>
      <c r="C288" s="26" t="s">
        <v>84</v>
      </c>
      <c r="D288" s="26" t="s">
        <v>83</v>
      </c>
      <c r="E288" s="26">
        <v>53</v>
      </c>
      <c r="F288" s="26" t="s">
        <v>850</v>
      </c>
      <c r="G288" s="26" t="s">
        <v>441</v>
      </c>
      <c r="H288" s="26" t="s">
        <v>2584</v>
      </c>
      <c r="I288" s="26" t="s">
        <v>870</v>
      </c>
      <c r="J288" s="26" t="s">
        <v>2904</v>
      </c>
      <c r="K288" s="26" t="s">
        <v>2502</v>
      </c>
      <c r="L288" s="26" t="s">
        <v>1594</v>
      </c>
      <c r="M288" s="26" t="s">
        <v>110</v>
      </c>
      <c r="N288" s="26">
        <v>42</v>
      </c>
      <c r="O288" s="26" t="s">
        <v>1235</v>
      </c>
    </row>
    <row r="289" spans="1:15">
      <c r="A289" s="26" t="s">
        <v>2910</v>
      </c>
      <c r="B289" s="26" t="str">
        <f>IF(F289="CM","",IF(ISERROR(VLOOKUP(A289,tblClass_ChildStateValues!S:S,1,FALSE)),"##ERR##",""))</f>
        <v/>
      </c>
      <c r="C289" s="26" t="s">
        <v>84</v>
      </c>
      <c r="D289" s="26" t="s">
        <v>83</v>
      </c>
      <c r="E289" s="26">
        <v>53</v>
      </c>
      <c r="F289" s="26" t="s">
        <v>850</v>
      </c>
      <c r="G289" s="26" t="s">
        <v>441</v>
      </c>
      <c r="H289" s="26" t="s">
        <v>2584</v>
      </c>
      <c r="I289" s="26" t="s">
        <v>870</v>
      </c>
      <c r="J289" s="26" t="s">
        <v>2904</v>
      </c>
      <c r="K289" s="26" t="s">
        <v>2493</v>
      </c>
      <c r="L289" s="26" t="s">
        <v>1596</v>
      </c>
      <c r="M289" s="26" t="s">
        <v>102</v>
      </c>
      <c r="N289" s="26">
        <v>46</v>
      </c>
      <c r="O289" s="26" t="s">
        <v>1124</v>
      </c>
    </row>
    <row r="290" spans="1:15">
      <c r="A290" s="26" t="s">
        <v>2909</v>
      </c>
      <c r="B290" s="26" t="str">
        <f>IF(F290="CM","",IF(ISERROR(VLOOKUP(A290,tblClass_ChildStateValues!S:S,1,FALSE)),"##ERR##",""))</f>
        <v/>
      </c>
      <c r="C290" s="26" t="s">
        <v>84</v>
      </c>
      <c r="D290" s="26" t="s">
        <v>83</v>
      </c>
      <c r="E290" s="26">
        <v>53</v>
      </c>
      <c r="F290" s="26" t="s">
        <v>850</v>
      </c>
      <c r="G290" s="26" t="s">
        <v>441</v>
      </c>
      <c r="H290" s="26" t="s">
        <v>2584</v>
      </c>
      <c r="I290" s="26" t="s">
        <v>870</v>
      </c>
      <c r="J290" s="26" t="s">
        <v>2904</v>
      </c>
      <c r="K290" s="26" t="s">
        <v>2574</v>
      </c>
      <c r="L290" s="26" t="s">
        <v>1729</v>
      </c>
      <c r="M290" s="26" t="s">
        <v>618</v>
      </c>
      <c r="N290" s="26">
        <v>47</v>
      </c>
      <c r="O290" s="26" t="s">
        <v>2575</v>
      </c>
    </row>
    <row r="291" spans="1:15">
      <c r="A291" s="26" t="s">
        <v>2908</v>
      </c>
      <c r="B291" s="26" t="str">
        <f>IF(F291="CM","",IF(ISERROR(VLOOKUP(A291,tblClass_ChildStateValues!S:S,1,FALSE)),"##ERR##",""))</f>
        <v/>
      </c>
      <c r="C291" s="26" t="s">
        <v>84</v>
      </c>
      <c r="D291" s="26" t="s">
        <v>83</v>
      </c>
      <c r="E291" s="26">
        <v>53</v>
      </c>
      <c r="F291" s="26" t="s">
        <v>850</v>
      </c>
      <c r="G291" s="26" t="s">
        <v>441</v>
      </c>
      <c r="H291" s="26" t="s">
        <v>2584</v>
      </c>
      <c r="I291" s="26" t="s">
        <v>870</v>
      </c>
      <c r="J291" s="26" t="s">
        <v>2904</v>
      </c>
      <c r="K291" s="26" t="s">
        <v>2578</v>
      </c>
      <c r="L291" s="26" t="s">
        <v>1117</v>
      </c>
      <c r="M291" s="26" t="s">
        <v>104</v>
      </c>
      <c r="N291" s="26">
        <v>44</v>
      </c>
      <c r="O291" s="26" t="s">
        <v>82</v>
      </c>
    </row>
    <row r="292" spans="1:15">
      <c r="A292" s="26" t="s">
        <v>2907</v>
      </c>
      <c r="B292" s="26" t="str">
        <f>IF(F292="CM","",IF(ISERROR(VLOOKUP(A292,tblClass_ChildStateValues!S:S,1,FALSE)),"##ERR##",""))</f>
        <v/>
      </c>
      <c r="C292" s="26" t="s">
        <v>84</v>
      </c>
      <c r="D292" s="26" t="s">
        <v>83</v>
      </c>
      <c r="E292" s="26">
        <v>53</v>
      </c>
      <c r="F292" s="26" t="s">
        <v>850</v>
      </c>
      <c r="G292" s="26" t="s">
        <v>441</v>
      </c>
      <c r="H292" s="26" t="s">
        <v>2584</v>
      </c>
      <c r="I292" s="26" t="s">
        <v>870</v>
      </c>
      <c r="J292" s="26" t="s">
        <v>2904</v>
      </c>
      <c r="K292" s="26" t="s">
        <v>2504</v>
      </c>
      <c r="L292" s="26" t="s">
        <v>1126</v>
      </c>
      <c r="M292" s="26" t="s">
        <v>102</v>
      </c>
      <c r="N292" s="26">
        <v>46</v>
      </c>
      <c r="O292" s="26" t="s">
        <v>2576</v>
      </c>
    </row>
    <row r="293" spans="1:15">
      <c r="A293" s="26" t="s">
        <v>2906</v>
      </c>
      <c r="B293" s="26" t="str">
        <f>IF(F293="CM","",IF(ISERROR(VLOOKUP(A293,tblClass_ChildStateValues!S:S,1,FALSE)),"##ERR##",""))</f>
        <v/>
      </c>
      <c r="C293" s="26" t="s">
        <v>84</v>
      </c>
      <c r="D293" s="26" t="s">
        <v>83</v>
      </c>
      <c r="E293" s="26">
        <v>53</v>
      </c>
      <c r="F293" s="26" t="s">
        <v>850</v>
      </c>
      <c r="G293" s="26" t="s">
        <v>441</v>
      </c>
      <c r="H293" s="26" t="s">
        <v>2584</v>
      </c>
      <c r="I293" s="26" t="s">
        <v>870</v>
      </c>
      <c r="J293" s="26" t="s">
        <v>2904</v>
      </c>
      <c r="K293" s="26" t="s">
        <v>2504</v>
      </c>
      <c r="L293" s="26" t="s">
        <v>2488</v>
      </c>
      <c r="M293" s="26" t="s">
        <v>958</v>
      </c>
      <c r="N293" s="26">
        <v>48</v>
      </c>
      <c r="O293" s="26" t="s">
        <v>2577</v>
      </c>
    </row>
    <row r="294" spans="1:15">
      <c r="A294" s="26" t="s">
        <v>2905</v>
      </c>
      <c r="B294" s="26" t="str">
        <f>IF(F294="CM","",IF(ISERROR(VLOOKUP(A294,tblClass_ChildStateValues!S:S,1,FALSE)),"##ERR##",""))</f>
        <v/>
      </c>
      <c r="C294" s="26" t="s">
        <v>84</v>
      </c>
      <c r="D294" s="26" t="s">
        <v>83</v>
      </c>
      <c r="E294" s="26">
        <v>53</v>
      </c>
      <c r="F294" s="26" t="s">
        <v>850</v>
      </c>
      <c r="G294" s="26" t="s">
        <v>441</v>
      </c>
      <c r="H294" s="26" t="s">
        <v>2584</v>
      </c>
      <c r="I294" s="26" t="s">
        <v>870</v>
      </c>
      <c r="J294" s="26" t="s">
        <v>2904</v>
      </c>
      <c r="K294" s="26" t="s">
        <v>2505</v>
      </c>
      <c r="L294" s="26" t="s">
        <v>479</v>
      </c>
      <c r="M294" s="26" t="s">
        <v>103</v>
      </c>
      <c r="N294" s="26">
        <v>45</v>
      </c>
      <c r="O294" s="26" t="s">
        <v>2485</v>
      </c>
    </row>
    <row r="295" spans="1:15">
      <c r="A295" s="26" t="s">
        <v>2903</v>
      </c>
      <c r="B295" s="26" t="str">
        <f>IF(F295="CM","",IF(ISERROR(VLOOKUP(A295,tblClass_ChildStateValues!S:S,1,FALSE)),"##ERR##",""))</f>
        <v/>
      </c>
      <c r="C295" s="26" t="s">
        <v>84</v>
      </c>
      <c r="D295" s="26" t="s">
        <v>83</v>
      </c>
      <c r="E295" s="26">
        <v>53</v>
      </c>
      <c r="F295" s="26" t="s">
        <v>850</v>
      </c>
      <c r="G295" s="26" t="s">
        <v>466</v>
      </c>
      <c r="H295" s="26" t="s">
        <v>998</v>
      </c>
      <c r="I295" s="26" t="s">
        <v>870</v>
      </c>
      <c r="J295" s="26" t="s">
        <v>2886</v>
      </c>
      <c r="K295" s="26" t="s">
        <v>2500</v>
      </c>
      <c r="L295" s="26" t="s">
        <v>1730</v>
      </c>
      <c r="M295" s="26" t="s">
        <v>109</v>
      </c>
      <c r="N295" s="26">
        <v>33</v>
      </c>
      <c r="O295" s="26" t="s">
        <v>1118</v>
      </c>
    </row>
    <row r="296" spans="1:15">
      <c r="A296" s="26" t="s">
        <v>2902</v>
      </c>
      <c r="B296" s="26" t="str">
        <f>IF(F296="CM","",IF(ISERROR(VLOOKUP(A296,tblClass_ChildStateValues!S:S,1,FALSE)),"##ERR##",""))</f>
        <v/>
      </c>
      <c r="C296" s="26" t="s">
        <v>84</v>
      </c>
      <c r="D296" s="26" t="s">
        <v>83</v>
      </c>
      <c r="E296" s="26">
        <v>53</v>
      </c>
      <c r="F296" s="26" t="s">
        <v>850</v>
      </c>
      <c r="G296" s="26" t="s">
        <v>466</v>
      </c>
      <c r="H296" s="26" t="s">
        <v>998</v>
      </c>
      <c r="I296" s="26" t="s">
        <v>870</v>
      </c>
      <c r="J296" s="26" t="s">
        <v>2886</v>
      </c>
      <c r="K296" s="26" t="s">
        <v>2496</v>
      </c>
      <c r="L296" s="26" t="s">
        <v>1127</v>
      </c>
      <c r="M296" s="26" t="s">
        <v>113</v>
      </c>
      <c r="N296" s="26">
        <v>34</v>
      </c>
      <c r="O296" s="26" t="s">
        <v>1119</v>
      </c>
    </row>
    <row r="297" spans="1:15">
      <c r="A297" s="26" t="s">
        <v>2901</v>
      </c>
      <c r="B297" s="26" t="str">
        <f>IF(F297="CM","",IF(ISERROR(VLOOKUP(A297,tblClass_ChildStateValues!S:S,1,FALSE)),"##ERR##",""))</f>
        <v/>
      </c>
      <c r="C297" s="26" t="s">
        <v>84</v>
      </c>
      <c r="D297" s="26" t="s">
        <v>83</v>
      </c>
      <c r="E297" s="26">
        <v>53</v>
      </c>
      <c r="F297" s="26" t="s">
        <v>850</v>
      </c>
      <c r="G297" s="26" t="s">
        <v>466</v>
      </c>
      <c r="H297" s="26" t="s">
        <v>998</v>
      </c>
      <c r="I297" s="26" t="s">
        <v>870</v>
      </c>
      <c r="J297" s="26" t="s">
        <v>2886</v>
      </c>
      <c r="K297" s="26" t="s">
        <v>2499</v>
      </c>
      <c r="L297" s="26" t="s">
        <v>1129</v>
      </c>
      <c r="M297" s="26" t="s">
        <v>848</v>
      </c>
      <c r="N297" s="26">
        <v>37</v>
      </c>
      <c r="O297" s="26" t="s">
        <v>655</v>
      </c>
    </row>
    <row r="298" spans="1:15">
      <c r="A298" s="26" t="s">
        <v>2900</v>
      </c>
      <c r="B298" s="26" t="str">
        <f>IF(F298="CM","",IF(ISERROR(VLOOKUP(A298,tblClass_ChildStateValues!S:S,1,FALSE)),"##ERR##",""))</f>
        <v/>
      </c>
      <c r="C298" s="26" t="s">
        <v>84</v>
      </c>
      <c r="D298" s="26" t="s">
        <v>83</v>
      </c>
      <c r="E298" s="26">
        <v>53</v>
      </c>
      <c r="F298" s="26" t="s">
        <v>850</v>
      </c>
      <c r="G298" s="26" t="s">
        <v>466</v>
      </c>
      <c r="H298" s="26" t="s">
        <v>998</v>
      </c>
      <c r="I298" s="26" t="s">
        <v>870</v>
      </c>
      <c r="J298" s="26" t="s">
        <v>2886</v>
      </c>
      <c r="K298" s="26" t="s">
        <v>2503</v>
      </c>
      <c r="L298" s="26" t="s">
        <v>1128</v>
      </c>
      <c r="M298" s="26" t="s">
        <v>112</v>
      </c>
      <c r="N298" s="26">
        <v>35</v>
      </c>
      <c r="O298" s="26" t="s">
        <v>1120</v>
      </c>
    </row>
    <row r="299" spans="1:15">
      <c r="A299" s="26" t="s">
        <v>2899</v>
      </c>
      <c r="B299" s="26" t="str">
        <f>IF(F299="CM","",IF(ISERROR(VLOOKUP(A299,tblClass_ChildStateValues!S:S,1,FALSE)),"##ERR##",""))</f>
        <v/>
      </c>
      <c r="C299" s="26" t="s">
        <v>84</v>
      </c>
      <c r="D299" s="26" t="s">
        <v>83</v>
      </c>
      <c r="E299" s="26">
        <v>53</v>
      </c>
      <c r="F299" s="26" t="s">
        <v>850</v>
      </c>
      <c r="G299" s="26" t="s">
        <v>466</v>
      </c>
      <c r="H299" s="26" t="s">
        <v>998</v>
      </c>
      <c r="I299" s="26" t="s">
        <v>870</v>
      </c>
      <c r="J299" s="26" t="s">
        <v>2886</v>
      </c>
      <c r="K299" s="26" t="s">
        <v>2495</v>
      </c>
      <c r="L299" s="26" t="s">
        <v>1597</v>
      </c>
      <c r="M299" s="26" t="s">
        <v>105</v>
      </c>
      <c r="N299" s="26">
        <v>38</v>
      </c>
      <c r="O299" s="26" t="s">
        <v>1121</v>
      </c>
    </row>
    <row r="300" spans="1:15">
      <c r="A300" s="26" t="s">
        <v>2898</v>
      </c>
      <c r="B300" s="26" t="str">
        <f>IF(F300="CM","",IF(ISERROR(VLOOKUP(A300,tblClass_ChildStateValues!S:S,1,FALSE)),"##ERR##",""))</f>
        <v/>
      </c>
      <c r="C300" s="26" t="s">
        <v>84</v>
      </c>
      <c r="D300" s="26" t="s">
        <v>83</v>
      </c>
      <c r="E300" s="26">
        <v>53</v>
      </c>
      <c r="F300" s="26" t="s">
        <v>850</v>
      </c>
      <c r="G300" s="26" t="s">
        <v>466</v>
      </c>
      <c r="H300" s="26" t="s">
        <v>998</v>
      </c>
      <c r="I300" s="26" t="s">
        <v>870</v>
      </c>
      <c r="J300" s="26" t="s">
        <v>2886</v>
      </c>
      <c r="K300" s="26" t="s">
        <v>2501</v>
      </c>
      <c r="L300" s="26" t="s">
        <v>1731</v>
      </c>
      <c r="M300" s="26" t="s">
        <v>107</v>
      </c>
      <c r="N300" s="26">
        <v>39</v>
      </c>
      <c r="O300" s="26" t="s">
        <v>1122</v>
      </c>
    </row>
    <row r="301" spans="1:15">
      <c r="A301" s="26" t="s">
        <v>2897</v>
      </c>
      <c r="B301" s="26" t="str">
        <f>IF(F301="CM","",IF(ISERROR(VLOOKUP(A301,tblClass_ChildStateValues!S:S,1,FALSE)),"##ERR##",""))</f>
        <v/>
      </c>
      <c r="C301" s="26" t="s">
        <v>84</v>
      </c>
      <c r="D301" s="26" t="s">
        <v>83</v>
      </c>
      <c r="E301" s="26">
        <v>53</v>
      </c>
      <c r="F301" s="26" t="s">
        <v>850</v>
      </c>
      <c r="G301" s="26" t="s">
        <v>466</v>
      </c>
      <c r="H301" s="26" t="s">
        <v>998</v>
      </c>
      <c r="I301" s="26" t="s">
        <v>870</v>
      </c>
      <c r="J301" s="26" t="s">
        <v>2886</v>
      </c>
      <c r="K301" s="26" t="s">
        <v>2494</v>
      </c>
      <c r="L301" s="26" t="s">
        <v>2613</v>
      </c>
      <c r="M301" s="26" t="s">
        <v>843</v>
      </c>
      <c r="N301" s="26">
        <v>40</v>
      </c>
      <c r="O301" s="26" t="s">
        <v>1125</v>
      </c>
    </row>
    <row r="302" spans="1:15">
      <c r="A302" s="26" t="s">
        <v>2896</v>
      </c>
      <c r="B302" s="26" t="str">
        <f>IF(F302="CM","",IF(ISERROR(VLOOKUP(A302,tblClass_ChildStateValues!S:S,1,FALSE)),"##ERR##",""))</f>
        <v/>
      </c>
      <c r="C302" s="26" t="s">
        <v>84</v>
      </c>
      <c r="D302" s="26" t="s">
        <v>83</v>
      </c>
      <c r="E302" s="26">
        <v>53</v>
      </c>
      <c r="F302" s="26" t="s">
        <v>850</v>
      </c>
      <c r="G302" s="26" t="s">
        <v>466</v>
      </c>
      <c r="H302" s="26" t="s">
        <v>998</v>
      </c>
      <c r="I302" s="26" t="s">
        <v>870</v>
      </c>
      <c r="J302" s="26" t="s">
        <v>2886</v>
      </c>
      <c r="K302" s="26" t="s">
        <v>2614</v>
      </c>
      <c r="L302" s="26" t="s">
        <v>2611</v>
      </c>
      <c r="M302" s="26" t="s">
        <v>2590</v>
      </c>
      <c r="N302" s="26">
        <v>40</v>
      </c>
      <c r="O302" s="26" t="s">
        <v>2615</v>
      </c>
    </row>
    <row r="303" spans="1:15">
      <c r="A303" s="26" t="s">
        <v>2895</v>
      </c>
      <c r="B303" s="26" t="str">
        <f>IF(F303="CM","",IF(ISERROR(VLOOKUP(A303,tblClass_ChildStateValues!S:S,1,FALSE)),"##ERR##",""))</f>
        <v/>
      </c>
      <c r="C303" s="26" t="s">
        <v>84</v>
      </c>
      <c r="D303" s="26" t="s">
        <v>83</v>
      </c>
      <c r="E303" s="26">
        <v>53</v>
      </c>
      <c r="F303" s="26" t="s">
        <v>850</v>
      </c>
      <c r="G303" s="26" t="s">
        <v>466</v>
      </c>
      <c r="H303" s="26" t="s">
        <v>998</v>
      </c>
      <c r="I303" s="26" t="s">
        <v>870</v>
      </c>
      <c r="J303" s="26" t="s">
        <v>2886</v>
      </c>
      <c r="K303" s="26" t="s">
        <v>2497</v>
      </c>
      <c r="L303" s="26" t="s">
        <v>1116</v>
      </c>
      <c r="M303" s="26" t="s">
        <v>397</v>
      </c>
      <c r="N303" s="26">
        <v>41</v>
      </c>
      <c r="O303" s="26" t="s">
        <v>1229</v>
      </c>
    </row>
    <row r="304" spans="1:15">
      <c r="A304" s="26" t="s">
        <v>2894</v>
      </c>
      <c r="B304" s="26" t="str">
        <f>IF(F304="CM","",IF(ISERROR(VLOOKUP(A304,tblClass_ChildStateValues!S:S,1,FALSE)),"##ERR##",""))</f>
        <v/>
      </c>
      <c r="C304" s="26" t="s">
        <v>84</v>
      </c>
      <c r="D304" s="26" t="s">
        <v>83</v>
      </c>
      <c r="E304" s="26">
        <v>53</v>
      </c>
      <c r="F304" s="26" t="s">
        <v>850</v>
      </c>
      <c r="G304" s="26" t="s">
        <v>466</v>
      </c>
      <c r="H304" s="26" t="s">
        <v>998</v>
      </c>
      <c r="I304" s="26" t="s">
        <v>870</v>
      </c>
      <c r="J304" s="26" t="s">
        <v>2886</v>
      </c>
      <c r="K304" s="26" t="s">
        <v>2498</v>
      </c>
      <c r="L304" s="26" t="s">
        <v>1595</v>
      </c>
      <c r="M304" s="26" t="s">
        <v>101</v>
      </c>
      <c r="N304" s="26">
        <v>43</v>
      </c>
      <c r="O304" s="26" t="s">
        <v>1123</v>
      </c>
    </row>
    <row r="305" spans="1:15">
      <c r="A305" s="26" t="s">
        <v>2893</v>
      </c>
      <c r="B305" s="26" t="str">
        <f>IF(F305="CM","",IF(ISERROR(VLOOKUP(A305,tblClass_ChildStateValues!S:S,1,FALSE)),"##ERR##",""))</f>
        <v/>
      </c>
      <c r="C305" s="26" t="s">
        <v>84</v>
      </c>
      <c r="D305" s="26" t="s">
        <v>83</v>
      </c>
      <c r="E305" s="26">
        <v>53</v>
      </c>
      <c r="F305" s="26" t="s">
        <v>850</v>
      </c>
      <c r="G305" s="26" t="s">
        <v>466</v>
      </c>
      <c r="H305" s="26" t="s">
        <v>998</v>
      </c>
      <c r="I305" s="26" t="s">
        <v>870</v>
      </c>
      <c r="J305" s="26" t="s">
        <v>2886</v>
      </c>
      <c r="K305" s="26" t="s">
        <v>2502</v>
      </c>
      <c r="L305" s="26" t="s">
        <v>1594</v>
      </c>
      <c r="M305" s="26" t="s">
        <v>110</v>
      </c>
      <c r="N305" s="26">
        <v>42</v>
      </c>
      <c r="O305" s="26" t="s">
        <v>1235</v>
      </c>
    </row>
    <row r="306" spans="1:15">
      <c r="A306" s="26" t="s">
        <v>2892</v>
      </c>
      <c r="B306" s="26" t="str">
        <f>IF(F306="CM","",IF(ISERROR(VLOOKUP(A306,tblClass_ChildStateValues!S:S,1,FALSE)),"##ERR##",""))</f>
        <v/>
      </c>
      <c r="C306" s="26" t="s">
        <v>84</v>
      </c>
      <c r="D306" s="26" t="s">
        <v>83</v>
      </c>
      <c r="E306" s="26">
        <v>53</v>
      </c>
      <c r="F306" s="26" t="s">
        <v>850</v>
      </c>
      <c r="G306" s="26" t="s">
        <v>466</v>
      </c>
      <c r="H306" s="26" t="s">
        <v>998</v>
      </c>
      <c r="I306" s="26" t="s">
        <v>870</v>
      </c>
      <c r="J306" s="26" t="s">
        <v>2886</v>
      </c>
      <c r="K306" s="26" t="s">
        <v>2493</v>
      </c>
      <c r="L306" s="26" t="s">
        <v>1596</v>
      </c>
      <c r="M306" s="26" t="s">
        <v>102</v>
      </c>
      <c r="N306" s="26">
        <v>46</v>
      </c>
      <c r="O306" s="26" t="s">
        <v>1124</v>
      </c>
    </row>
    <row r="307" spans="1:15">
      <c r="A307" s="26" t="s">
        <v>2891</v>
      </c>
      <c r="B307" s="26" t="str">
        <f>IF(F307="CM","",IF(ISERROR(VLOOKUP(A307,tblClass_ChildStateValues!S:S,1,FALSE)),"##ERR##",""))</f>
        <v/>
      </c>
      <c r="C307" s="26" t="s">
        <v>84</v>
      </c>
      <c r="D307" s="26" t="s">
        <v>83</v>
      </c>
      <c r="E307" s="26">
        <v>53</v>
      </c>
      <c r="F307" s="26" t="s">
        <v>850</v>
      </c>
      <c r="G307" s="26" t="s">
        <v>466</v>
      </c>
      <c r="H307" s="26" t="s">
        <v>998</v>
      </c>
      <c r="I307" s="26" t="s">
        <v>870</v>
      </c>
      <c r="J307" s="26" t="s">
        <v>2886</v>
      </c>
      <c r="K307" s="26" t="s">
        <v>2574</v>
      </c>
      <c r="L307" s="26" t="s">
        <v>1729</v>
      </c>
      <c r="M307" s="26" t="s">
        <v>618</v>
      </c>
      <c r="N307" s="26">
        <v>47</v>
      </c>
      <c r="O307" s="26" t="s">
        <v>2575</v>
      </c>
    </row>
    <row r="308" spans="1:15">
      <c r="A308" s="26" t="s">
        <v>2890</v>
      </c>
      <c r="B308" s="26" t="str">
        <f>IF(F308="CM","",IF(ISERROR(VLOOKUP(A308,tblClass_ChildStateValues!S:S,1,FALSE)),"##ERR##",""))</f>
        <v/>
      </c>
      <c r="C308" s="26" t="s">
        <v>84</v>
      </c>
      <c r="D308" s="26" t="s">
        <v>83</v>
      </c>
      <c r="E308" s="26">
        <v>53</v>
      </c>
      <c r="F308" s="26" t="s">
        <v>850</v>
      </c>
      <c r="G308" s="26" t="s">
        <v>466</v>
      </c>
      <c r="H308" s="26" t="s">
        <v>998</v>
      </c>
      <c r="I308" s="26" t="s">
        <v>870</v>
      </c>
      <c r="J308" s="26" t="s">
        <v>2886</v>
      </c>
      <c r="K308" s="26" t="s">
        <v>2578</v>
      </c>
      <c r="L308" s="26" t="s">
        <v>1117</v>
      </c>
      <c r="M308" s="26" t="s">
        <v>104</v>
      </c>
      <c r="N308" s="26">
        <v>44</v>
      </c>
      <c r="O308" s="26" t="s">
        <v>82</v>
      </c>
    </row>
    <row r="309" spans="1:15">
      <c r="A309" s="26" t="s">
        <v>2889</v>
      </c>
      <c r="B309" s="26" t="str">
        <f>IF(F309="CM","",IF(ISERROR(VLOOKUP(A309,tblClass_ChildStateValues!S:S,1,FALSE)),"##ERR##",""))</f>
        <v/>
      </c>
      <c r="C309" s="26" t="s">
        <v>84</v>
      </c>
      <c r="D309" s="26" t="s">
        <v>83</v>
      </c>
      <c r="E309" s="26">
        <v>53</v>
      </c>
      <c r="F309" s="26" t="s">
        <v>850</v>
      </c>
      <c r="G309" s="26" t="s">
        <v>466</v>
      </c>
      <c r="H309" s="26" t="s">
        <v>998</v>
      </c>
      <c r="I309" s="26" t="s">
        <v>870</v>
      </c>
      <c r="J309" s="26" t="s">
        <v>2886</v>
      </c>
      <c r="K309" s="26" t="s">
        <v>2504</v>
      </c>
      <c r="L309" s="26" t="s">
        <v>1126</v>
      </c>
      <c r="M309" s="26" t="s">
        <v>102</v>
      </c>
      <c r="N309" s="26">
        <v>46</v>
      </c>
      <c r="O309" s="26" t="s">
        <v>2576</v>
      </c>
    </row>
    <row r="310" spans="1:15">
      <c r="A310" s="26" t="s">
        <v>2888</v>
      </c>
      <c r="B310" s="26" t="str">
        <f>IF(F310="CM","",IF(ISERROR(VLOOKUP(A310,tblClass_ChildStateValues!S:S,1,FALSE)),"##ERR##",""))</f>
        <v/>
      </c>
      <c r="C310" s="26" t="s">
        <v>84</v>
      </c>
      <c r="D310" s="26" t="s">
        <v>83</v>
      </c>
      <c r="E310" s="26">
        <v>53</v>
      </c>
      <c r="F310" s="26" t="s">
        <v>850</v>
      </c>
      <c r="G310" s="26" t="s">
        <v>466</v>
      </c>
      <c r="H310" s="26" t="s">
        <v>998</v>
      </c>
      <c r="I310" s="26" t="s">
        <v>870</v>
      </c>
      <c r="J310" s="26" t="s">
        <v>2886</v>
      </c>
      <c r="K310" s="26" t="s">
        <v>2504</v>
      </c>
      <c r="L310" s="26" t="s">
        <v>2488</v>
      </c>
      <c r="M310" s="26" t="s">
        <v>958</v>
      </c>
      <c r="N310" s="26">
        <v>48</v>
      </c>
      <c r="O310" s="26" t="s">
        <v>2577</v>
      </c>
    </row>
    <row r="311" spans="1:15">
      <c r="A311" s="26" t="s">
        <v>2887</v>
      </c>
      <c r="B311" s="26" t="str">
        <f>IF(F311="CM","",IF(ISERROR(VLOOKUP(A311,tblClass_ChildStateValues!S:S,1,FALSE)),"##ERR##",""))</f>
        <v/>
      </c>
      <c r="C311" s="26" t="s">
        <v>84</v>
      </c>
      <c r="D311" s="26" t="s">
        <v>83</v>
      </c>
      <c r="E311" s="26">
        <v>53</v>
      </c>
      <c r="F311" s="26" t="s">
        <v>850</v>
      </c>
      <c r="G311" s="26" t="s">
        <v>466</v>
      </c>
      <c r="H311" s="26" t="s">
        <v>998</v>
      </c>
      <c r="I311" s="26" t="s">
        <v>870</v>
      </c>
      <c r="J311" s="26" t="s">
        <v>2886</v>
      </c>
      <c r="K311" s="26" t="s">
        <v>2505</v>
      </c>
      <c r="L311" s="26" t="s">
        <v>479</v>
      </c>
      <c r="M311" s="26" t="s">
        <v>103</v>
      </c>
      <c r="N311" s="26">
        <v>45</v>
      </c>
      <c r="O311" s="26" t="s">
        <v>2485</v>
      </c>
    </row>
    <row r="312" spans="1:15">
      <c r="A312" s="26" t="s">
        <v>2885</v>
      </c>
      <c r="B312" s="26" t="str">
        <f>IF(F312="CM","",IF(ISERROR(VLOOKUP(A312,tblClass_ChildStateValues!S:S,1,FALSE)),"##ERR##",""))</f>
        <v/>
      </c>
      <c r="C312" s="26" t="s">
        <v>84</v>
      </c>
      <c r="D312" s="26" t="s">
        <v>83</v>
      </c>
      <c r="E312" s="26">
        <v>53</v>
      </c>
      <c r="F312" s="26" t="s">
        <v>850</v>
      </c>
      <c r="G312" s="26" t="s">
        <v>465</v>
      </c>
      <c r="H312" s="26" t="s">
        <v>2482</v>
      </c>
      <c r="I312" s="26" t="s">
        <v>870</v>
      </c>
      <c r="J312" s="26" t="s">
        <v>2868</v>
      </c>
      <c r="K312" s="26" t="s">
        <v>2500</v>
      </c>
      <c r="L312" s="26" t="s">
        <v>1730</v>
      </c>
      <c r="M312" s="26" t="s">
        <v>109</v>
      </c>
      <c r="N312" s="26">
        <v>33</v>
      </c>
      <c r="O312" s="26" t="s">
        <v>1118</v>
      </c>
    </row>
    <row r="313" spans="1:15">
      <c r="A313" s="26" t="s">
        <v>2884</v>
      </c>
      <c r="B313" s="26" t="str">
        <f>IF(F313="CM","",IF(ISERROR(VLOOKUP(A313,tblClass_ChildStateValues!S:S,1,FALSE)),"##ERR##",""))</f>
        <v/>
      </c>
      <c r="C313" s="26" t="s">
        <v>84</v>
      </c>
      <c r="D313" s="26" t="s">
        <v>83</v>
      </c>
      <c r="E313" s="26">
        <v>53</v>
      </c>
      <c r="F313" s="26" t="s">
        <v>850</v>
      </c>
      <c r="G313" s="26" t="s">
        <v>465</v>
      </c>
      <c r="H313" s="26" t="s">
        <v>2482</v>
      </c>
      <c r="I313" s="26" t="s">
        <v>870</v>
      </c>
      <c r="J313" s="26" t="s">
        <v>2868</v>
      </c>
      <c r="K313" s="26" t="s">
        <v>2496</v>
      </c>
      <c r="L313" s="26" t="s">
        <v>1127</v>
      </c>
      <c r="M313" s="26" t="s">
        <v>113</v>
      </c>
      <c r="N313" s="26">
        <v>34</v>
      </c>
      <c r="O313" s="26" t="s">
        <v>1119</v>
      </c>
    </row>
    <row r="314" spans="1:15">
      <c r="A314" s="26" t="s">
        <v>2883</v>
      </c>
      <c r="B314" s="26" t="str">
        <f>IF(F314="CM","",IF(ISERROR(VLOOKUP(A314,tblClass_ChildStateValues!S:S,1,FALSE)),"##ERR##",""))</f>
        <v/>
      </c>
      <c r="C314" s="26" t="s">
        <v>84</v>
      </c>
      <c r="D314" s="26" t="s">
        <v>83</v>
      </c>
      <c r="E314" s="26">
        <v>53</v>
      </c>
      <c r="F314" s="26" t="s">
        <v>850</v>
      </c>
      <c r="G314" s="26" t="s">
        <v>465</v>
      </c>
      <c r="H314" s="26" t="s">
        <v>2482</v>
      </c>
      <c r="I314" s="26" t="s">
        <v>870</v>
      </c>
      <c r="J314" s="26" t="s">
        <v>2868</v>
      </c>
      <c r="K314" s="26" t="s">
        <v>2499</v>
      </c>
      <c r="L314" s="26" t="s">
        <v>1129</v>
      </c>
      <c r="M314" s="26" t="s">
        <v>848</v>
      </c>
      <c r="N314" s="26">
        <v>37</v>
      </c>
      <c r="O314" s="26" t="s">
        <v>655</v>
      </c>
    </row>
    <row r="315" spans="1:15">
      <c r="A315" s="26" t="s">
        <v>2882</v>
      </c>
      <c r="B315" s="26" t="str">
        <f>IF(F315="CM","",IF(ISERROR(VLOOKUP(A315,tblClass_ChildStateValues!S:S,1,FALSE)),"##ERR##",""))</f>
        <v/>
      </c>
      <c r="C315" s="26" t="s">
        <v>84</v>
      </c>
      <c r="D315" s="26" t="s">
        <v>83</v>
      </c>
      <c r="E315" s="26">
        <v>53</v>
      </c>
      <c r="F315" s="26" t="s">
        <v>850</v>
      </c>
      <c r="G315" s="26" t="s">
        <v>465</v>
      </c>
      <c r="H315" s="26" t="s">
        <v>2482</v>
      </c>
      <c r="I315" s="26" t="s">
        <v>870</v>
      </c>
      <c r="J315" s="26" t="s">
        <v>2868</v>
      </c>
      <c r="K315" s="26" t="s">
        <v>2503</v>
      </c>
      <c r="L315" s="26" t="s">
        <v>1128</v>
      </c>
      <c r="M315" s="26" t="s">
        <v>112</v>
      </c>
      <c r="N315" s="26">
        <v>35</v>
      </c>
      <c r="O315" s="26" t="s">
        <v>1120</v>
      </c>
    </row>
    <row r="316" spans="1:15">
      <c r="A316" s="26" t="s">
        <v>2881</v>
      </c>
      <c r="B316" s="26" t="str">
        <f>IF(F316="CM","",IF(ISERROR(VLOOKUP(A316,tblClass_ChildStateValues!S:S,1,FALSE)),"##ERR##",""))</f>
        <v/>
      </c>
      <c r="C316" s="26" t="s">
        <v>84</v>
      </c>
      <c r="D316" s="26" t="s">
        <v>83</v>
      </c>
      <c r="E316" s="26">
        <v>53</v>
      </c>
      <c r="F316" s="26" t="s">
        <v>850</v>
      </c>
      <c r="G316" s="26" t="s">
        <v>465</v>
      </c>
      <c r="H316" s="26" t="s">
        <v>2482</v>
      </c>
      <c r="I316" s="26" t="s">
        <v>870</v>
      </c>
      <c r="J316" s="26" t="s">
        <v>2868</v>
      </c>
      <c r="K316" s="26" t="s">
        <v>2495</v>
      </c>
      <c r="L316" s="26" t="s">
        <v>1597</v>
      </c>
      <c r="M316" s="26" t="s">
        <v>105</v>
      </c>
      <c r="N316" s="26">
        <v>38</v>
      </c>
      <c r="O316" s="26" t="s">
        <v>1121</v>
      </c>
    </row>
    <row r="317" spans="1:15">
      <c r="A317" s="26" t="s">
        <v>2880</v>
      </c>
      <c r="B317" s="26" t="str">
        <f>IF(F317="CM","",IF(ISERROR(VLOOKUP(A317,tblClass_ChildStateValues!S:S,1,FALSE)),"##ERR##",""))</f>
        <v/>
      </c>
      <c r="C317" s="26" t="s">
        <v>84</v>
      </c>
      <c r="D317" s="26" t="s">
        <v>83</v>
      </c>
      <c r="E317" s="26">
        <v>53</v>
      </c>
      <c r="F317" s="26" t="s">
        <v>850</v>
      </c>
      <c r="G317" s="26" t="s">
        <v>465</v>
      </c>
      <c r="H317" s="26" t="s">
        <v>2482</v>
      </c>
      <c r="I317" s="26" t="s">
        <v>870</v>
      </c>
      <c r="J317" s="26" t="s">
        <v>2868</v>
      </c>
      <c r="K317" s="26" t="s">
        <v>2501</v>
      </c>
      <c r="L317" s="26" t="s">
        <v>1731</v>
      </c>
      <c r="M317" s="26" t="s">
        <v>107</v>
      </c>
      <c r="N317" s="26">
        <v>39</v>
      </c>
      <c r="O317" s="26" t="s">
        <v>1122</v>
      </c>
    </row>
    <row r="318" spans="1:15">
      <c r="A318" s="26" t="s">
        <v>2879</v>
      </c>
      <c r="B318" s="26" t="str">
        <f>IF(F318="CM","",IF(ISERROR(VLOOKUP(A318,tblClass_ChildStateValues!S:S,1,FALSE)),"##ERR##",""))</f>
        <v/>
      </c>
      <c r="C318" s="26" t="s">
        <v>84</v>
      </c>
      <c r="D318" s="26" t="s">
        <v>83</v>
      </c>
      <c r="E318" s="26">
        <v>53</v>
      </c>
      <c r="F318" s="26" t="s">
        <v>850</v>
      </c>
      <c r="G318" s="26" t="s">
        <v>465</v>
      </c>
      <c r="H318" s="26" t="s">
        <v>2482</v>
      </c>
      <c r="I318" s="26" t="s">
        <v>870</v>
      </c>
      <c r="J318" s="26" t="s">
        <v>2868</v>
      </c>
      <c r="K318" s="26" t="s">
        <v>2494</v>
      </c>
      <c r="L318" s="26" t="s">
        <v>2613</v>
      </c>
      <c r="M318" s="26" t="s">
        <v>843</v>
      </c>
      <c r="N318" s="26">
        <v>40</v>
      </c>
      <c r="O318" s="26" t="s">
        <v>1125</v>
      </c>
    </row>
    <row r="319" spans="1:15">
      <c r="A319" s="26" t="s">
        <v>2878</v>
      </c>
      <c r="B319" s="26" t="str">
        <f>IF(F319="CM","",IF(ISERROR(VLOOKUP(A319,tblClass_ChildStateValues!S:S,1,FALSE)),"##ERR##",""))</f>
        <v/>
      </c>
      <c r="C319" s="26" t="s">
        <v>84</v>
      </c>
      <c r="D319" s="26" t="s">
        <v>83</v>
      </c>
      <c r="E319" s="26">
        <v>53</v>
      </c>
      <c r="F319" s="26" t="s">
        <v>850</v>
      </c>
      <c r="G319" s="26" t="s">
        <v>465</v>
      </c>
      <c r="H319" s="26" t="s">
        <v>2482</v>
      </c>
      <c r="I319" s="26" t="s">
        <v>870</v>
      </c>
      <c r="J319" s="26" t="s">
        <v>2868</v>
      </c>
      <c r="K319" s="26" t="s">
        <v>2614</v>
      </c>
      <c r="L319" s="26" t="s">
        <v>2611</v>
      </c>
      <c r="M319" s="26" t="s">
        <v>2590</v>
      </c>
      <c r="N319" s="26">
        <v>40</v>
      </c>
      <c r="O319" s="26" t="s">
        <v>2615</v>
      </c>
    </row>
    <row r="320" spans="1:15">
      <c r="A320" s="26" t="s">
        <v>2877</v>
      </c>
      <c r="B320" s="26" t="str">
        <f>IF(F320="CM","",IF(ISERROR(VLOOKUP(A320,tblClass_ChildStateValues!S:S,1,FALSE)),"##ERR##",""))</f>
        <v/>
      </c>
      <c r="C320" s="26" t="s">
        <v>84</v>
      </c>
      <c r="D320" s="26" t="s">
        <v>83</v>
      </c>
      <c r="E320" s="26">
        <v>53</v>
      </c>
      <c r="F320" s="26" t="s">
        <v>850</v>
      </c>
      <c r="G320" s="26" t="s">
        <v>465</v>
      </c>
      <c r="H320" s="26" t="s">
        <v>2482</v>
      </c>
      <c r="I320" s="26" t="s">
        <v>870</v>
      </c>
      <c r="J320" s="26" t="s">
        <v>2868</v>
      </c>
      <c r="K320" s="26" t="s">
        <v>2497</v>
      </c>
      <c r="L320" s="26" t="s">
        <v>1116</v>
      </c>
      <c r="M320" s="26" t="s">
        <v>397</v>
      </c>
      <c r="N320" s="26">
        <v>41</v>
      </c>
      <c r="O320" s="26" t="s">
        <v>1229</v>
      </c>
    </row>
    <row r="321" spans="1:15">
      <c r="A321" s="26" t="s">
        <v>2876</v>
      </c>
      <c r="B321" s="26" t="str">
        <f>IF(F321="CM","",IF(ISERROR(VLOOKUP(A321,tblClass_ChildStateValues!S:S,1,FALSE)),"##ERR##",""))</f>
        <v/>
      </c>
      <c r="C321" s="26" t="s">
        <v>84</v>
      </c>
      <c r="D321" s="26" t="s">
        <v>83</v>
      </c>
      <c r="E321" s="26">
        <v>53</v>
      </c>
      <c r="F321" s="26" t="s">
        <v>850</v>
      </c>
      <c r="G321" s="26" t="s">
        <v>465</v>
      </c>
      <c r="H321" s="26" t="s">
        <v>2482</v>
      </c>
      <c r="I321" s="26" t="s">
        <v>870</v>
      </c>
      <c r="J321" s="26" t="s">
        <v>2868</v>
      </c>
      <c r="K321" s="26" t="s">
        <v>2498</v>
      </c>
      <c r="L321" s="26" t="s">
        <v>1595</v>
      </c>
      <c r="M321" s="26" t="s">
        <v>101</v>
      </c>
      <c r="N321" s="26">
        <v>43</v>
      </c>
      <c r="O321" s="26" t="s">
        <v>1123</v>
      </c>
    </row>
    <row r="322" spans="1:15">
      <c r="A322" s="26" t="s">
        <v>2875</v>
      </c>
      <c r="B322" s="26" t="str">
        <f>IF(F322="CM","",IF(ISERROR(VLOOKUP(A322,tblClass_ChildStateValues!S:S,1,FALSE)),"##ERR##",""))</f>
        <v/>
      </c>
      <c r="C322" s="26" t="s">
        <v>84</v>
      </c>
      <c r="D322" s="26" t="s">
        <v>83</v>
      </c>
      <c r="E322" s="26">
        <v>53</v>
      </c>
      <c r="F322" s="26" t="s">
        <v>850</v>
      </c>
      <c r="G322" s="26" t="s">
        <v>465</v>
      </c>
      <c r="H322" s="26" t="s">
        <v>2482</v>
      </c>
      <c r="I322" s="26" t="s">
        <v>870</v>
      </c>
      <c r="J322" s="26" t="s">
        <v>2868</v>
      </c>
      <c r="K322" s="26" t="s">
        <v>2502</v>
      </c>
      <c r="L322" s="26" t="s">
        <v>1594</v>
      </c>
      <c r="M322" s="26" t="s">
        <v>110</v>
      </c>
      <c r="N322" s="26">
        <v>42</v>
      </c>
      <c r="O322" s="26" t="s">
        <v>1235</v>
      </c>
    </row>
    <row r="323" spans="1:15">
      <c r="A323" s="26" t="s">
        <v>2874</v>
      </c>
      <c r="B323" s="26" t="str">
        <f>IF(F323="CM","",IF(ISERROR(VLOOKUP(A323,tblClass_ChildStateValues!S:S,1,FALSE)),"##ERR##",""))</f>
        <v/>
      </c>
      <c r="C323" s="26" t="s">
        <v>84</v>
      </c>
      <c r="D323" s="26" t="s">
        <v>83</v>
      </c>
      <c r="E323" s="26">
        <v>53</v>
      </c>
      <c r="F323" s="26" t="s">
        <v>850</v>
      </c>
      <c r="G323" s="26" t="s">
        <v>465</v>
      </c>
      <c r="H323" s="26" t="s">
        <v>2482</v>
      </c>
      <c r="I323" s="26" t="s">
        <v>870</v>
      </c>
      <c r="J323" s="26" t="s">
        <v>2868</v>
      </c>
      <c r="K323" s="26" t="s">
        <v>2493</v>
      </c>
      <c r="L323" s="26" t="s">
        <v>1596</v>
      </c>
      <c r="M323" s="26" t="s">
        <v>102</v>
      </c>
      <c r="N323" s="26">
        <v>46</v>
      </c>
      <c r="O323" s="26" t="s">
        <v>1124</v>
      </c>
    </row>
    <row r="324" spans="1:15">
      <c r="A324" s="26" t="s">
        <v>2873</v>
      </c>
      <c r="B324" s="26" t="str">
        <f>IF(F324="CM","",IF(ISERROR(VLOOKUP(A324,tblClass_ChildStateValues!S:S,1,FALSE)),"##ERR##",""))</f>
        <v/>
      </c>
      <c r="C324" s="26" t="s">
        <v>84</v>
      </c>
      <c r="D324" s="26" t="s">
        <v>83</v>
      </c>
      <c r="E324" s="26">
        <v>53</v>
      </c>
      <c r="F324" s="26" t="s">
        <v>850</v>
      </c>
      <c r="G324" s="26" t="s">
        <v>465</v>
      </c>
      <c r="H324" s="26" t="s">
        <v>2482</v>
      </c>
      <c r="I324" s="26" t="s">
        <v>870</v>
      </c>
      <c r="J324" s="26" t="s">
        <v>2868</v>
      </c>
      <c r="K324" s="26" t="s">
        <v>2574</v>
      </c>
      <c r="L324" s="26" t="s">
        <v>1729</v>
      </c>
      <c r="M324" s="26" t="s">
        <v>618</v>
      </c>
      <c r="N324" s="26">
        <v>47</v>
      </c>
      <c r="O324" s="26" t="s">
        <v>2575</v>
      </c>
    </row>
    <row r="325" spans="1:15">
      <c r="A325" s="26" t="s">
        <v>2872</v>
      </c>
      <c r="B325" s="26" t="str">
        <f>IF(F325="CM","",IF(ISERROR(VLOOKUP(A325,tblClass_ChildStateValues!S:S,1,FALSE)),"##ERR##",""))</f>
        <v/>
      </c>
      <c r="C325" s="26" t="s">
        <v>84</v>
      </c>
      <c r="D325" s="26" t="s">
        <v>83</v>
      </c>
      <c r="E325" s="26">
        <v>53</v>
      </c>
      <c r="F325" s="26" t="s">
        <v>850</v>
      </c>
      <c r="G325" s="26" t="s">
        <v>465</v>
      </c>
      <c r="H325" s="26" t="s">
        <v>2482</v>
      </c>
      <c r="I325" s="26" t="s">
        <v>870</v>
      </c>
      <c r="J325" s="26" t="s">
        <v>2868</v>
      </c>
      <c r="K325" s="26" t="s">
        <v>2578</v>
      </c>
      <c r="L325" s="26" t="s">
        <v>1117</v>
      </c>
      <c r="M325" s="26" t="s">
        <v>104</v>
      </c>
      <c r="N325" s="26">
        <v>44</v>
      </c>
      <c r="O325" s="26" t="s">
        <v>82</v>
      </c>
    </row>
    <row r="326" spans="1:15">
      <c r="A326" s="26" t="s">
        <v>2871</v>
      </c>
      <c r="B326" s="26" t="str">
        <f>IF(F326="CM","",IF(ISERROR(VLOOKUP(A326,tblClass_ChildStateValues!S:S,1,FALSE)),"##ERR##",""))</f>
        <v/>
      </c>
      <c r="C326" s="26" t="s">
        <v>84</v>
      </c>
      <c r="D326" s="26" t="s">
        <v>83</v>
      </c>
      <c r="E326" s="26">
        <v>53</v>
      </c>
      <c r="F326" s="26" t="s">
        <v>850</v>
      </c>
      <c r="G326" s="26" t="s">
        <v>465</v>
      </c>
      <c r="H326" s="26" t="s">
        <v>2482</v>
      </c>
      <c r="I326" s="26" t="s">
        <v>870</v>
      </c>
      <c r="J326" s="26" t="s">
        <v>2868</v>
      </c>
      <c r="K326" s="26" t="s">
        <v>2504</v>
      </c>
      <c r="L326" s="26" t="s">
        <v>1126</v>
      </c>
      <c r="M326" s="26" t="s">
        <v>102</v>
      </c>
      <c r="N326" s="26">
        <v>46</v>
      </c>
      <c r="O326" s="26" t="s">
        <v>2576</v>
      </c>
    </row>
    <row r="327" spans="1:15">
      <c r="A327" s="26" t="s">
        <v>2870</v>
      </c>
      <c r="B327" s="26" t="str">
        <f>IF(F327="CM","",IF(ISERROR(VLOOKUP(A327,tblClass_ChildStateValues!S:S,1,FALSE)),"##ERR##",""))</f>
        <v/>
      </c>
      <c r="C327" s="26" t="s">
        <v>84</v>
      </c>
      <c r="D327" s="26" t="s">
        <v>83</v>
      </c>
      <c r="E327" s="26">
        <v>53</v>
      </c>
      <c r="F327" s="26" t="s">
        <v>850</v>
      </c>
      <c r="G327" s="26" t="s">
        <v>465</v>
      </c>
      <c r="H327" s="26" t="s">
        <v>2482</v>
      </c>
      <c r="I327" s="26" t="s">
        <v>870</v>
      </c>
      <c r="J327" s="26" t="s">
        <v>2868</v>
      </c>
      <c r="K327" s="26" t="s">
        <v>2504</v>
      </c>
      <c r="L327" s="26" t="s">
        <v>2488</v>
      </c>
      <c r="M327" s="26" t="s">
        <v>958</v>
      </c>
      <c r="N327" s="26">
        <v>48</v>
      </c>
      <c r="O327" s="26" t="s">
        <v>2577</v>
      </c>
    </row>
    <row r="328" spans="1:15">
      <c r="A328" s="26" t="s">
        <v>2869</v>
      </c>
      <c r="B328" s="26" t="str">
        <f>IF(F328="CM","",IF(ISERROR(VLOOKUP(A328,tblClass_ChildStateValues!S:S,1,FALSE)),"##ERR##",""))</f>
        <v/>
      </c>
      <c r="C328" s="26" t="s">
        <v>84</v>
      </c>
      <c r="D328" s="26" t="s">
        <v>83</v>
      </c>
      <c r="E328" s="26">
        <v>53</v>
      </c>
      <c r="F328" s="26" t="s">
        <v>850</v>
      </c>
      <c r="G328" s="26" t="s">
        <v>465</v>
      </c>
      <c r="H328" s="26" t="s">
        <v>2482</v>
      </c>
      <c r="I328" s="26" t="s">
        <v>870</v>
      </c>
      <c r="J328" s="26" t="s">
        <v>2868</v>
      </c>
      <c r="K328" s="26" t="s">
        <v>2505</v>
      </c>
      <c r="L328" s="26" t="s">
        <v>479</v>
      </c>
      <c r="M328" s="26" t="s">
        <v>103</v>
      </c>
      <c r="N328" s="26">
        <v>45</v>
      </c>
      <c r="O328" s="26" t="s">
        <v>2485</v>
      </c>
    </row>
    <row r="329" spans="1:15">
      <c r="A329" s="26" t="s">
        <v>2867</v>
      </c>
      <c r="B329" s="26" t="str">
        <f>IF(F329="CM","",IF(ISERROR(VLOOKUP(A329,tblClass_ChildStateValues!S:S,1,FALSE)),"##ERR##",""))</f>
        <v/>
      </c>
      <c r="C329" s="26" t="s">
        <v>84</v>
      </c>
      <c r="D329" s="26" t="s">
        <v>83</v>
      </c>
      <c r="E329" s="26">
        <v>53</v>
      </c>
      <c r="F329" s="26" t="s">
        <v>850</v>
      </c>
      <c r="G329" s="26" t="s">
        <v>478</v>
      </c>
      <c r="H329" s="26" t="s">
        <v>993</v>
      </c>
      <c r="I329" s="26" t="s">
        <v>870</v>
      </c>
      <c r="J329" s="26" t="s">
        <v>2850</v>
      </c>
      <c r="K329" s="26" t="s">
        <v>2500</v>
      </c>
      <c r="L329" s="26" t="s">
        <v>1730</v>
      </c>
      <c r="M329" s="26" t="s">
        <v>109</v>
      </c>
      <c r="N329" s="26">
        <v>33</v>
      </c>
      <c r="O329" s="26" t="s">
        <v>1118</v>
      </c>
    </row>
    <row r="330" spans="1:15">
      <c r="A330" s="26" t="s">
        <v>2866</v>
      </c>
      <c r="B330" s="26" t="str">
        <f>IF(F330="CM","",IF(ISERROR(VLOOKUP(A330,tblClass_ChildStateValues!S:S,1,FALSE)),"##ERR##",""))</f>
        <v/>
      </c>
      <c r="C330" s="26" t="s">
        <v>84</v>
      </c>
      <c r="D330" s="26" t="s">
        <v>83</v>
      </c>
      <c r="E330" s="26">
        <v>53</v>
      </c>
      <c r="F330" s="26" t="s">
        <v>850</v>
      </c>
      <c r="G330" s="26" t="s">
        <v>478</v>
      </c>
      <c r="H330" s="26" t="s">
        <v>993</v>
      </c>
      <c r="I330" s="26" t="s">
        <v>870</v>
      </c>
      <c r="J330" s="26" t="s">
        <v>2850</v>
      </c>
      <c r="K330" s="26" t="s">
        <v>2496</v>
      </c>
      <c r="L330" s="26" t="s">
        <v>1127</v>
      </c>
      <c r="M330" s="26" t="s">
        <v>113</v>
      </c>
      <c r="N330" s="26">
        <v>34</v>
      </c>
      <c r="O330" s="26" t="s">
        <v>1119</v>
      </c>
    </row>
    <row r="331" spans="1:15">
      <c r="A331" s="26" t="s">
        <v>2865</v>
      </c>
      <c r="B331" s="26" t="str">
        <f>IF(F331="CM","",IF(ISERROR(VLOOKUP(A331,tblClass_ChildStateValues!S:S,1,FALSE)),"##ERR##",""))</f>
        <v/>
      </c>
      <c r="C331" s="26" t="s">
        <v>84</v>
      </c>
      <c r="D331" s="26" t="s">
        <v>83</v>
      </c>
      <c r="E331" s="26">
        <v>53</v>
      </c>
      <c r="F331" s="26" t="s">
        <v>850</v>
      </c>
      <c r="G331" s="26" t="s">
        <v>478</v>
      </c>
      <c r="H331" s="26" t="s">
        <v>993</v>
      </c>
      <c r="I331" s="26" t="s">
        <v>870</v>
      </c>
      <c r="J331" s="26" t="s">
        <v>2850</v>
      </c>
      <c r="K331" s="26" t="s">
        <v>2499</v>
      </c>
      <c r="L331" s="26" t="s">
        <v>1129</v>
      </c>
      <c r="M331" s="26" t="s">
        <v>848</v>
      </c>
      <c r="N331" s="26">
        <v>37</v>
      </c>
      <c r="O331" s="26" t="s">
        <v>655</v>
      </c>
    </row>
    <row r="332" spans="1:15">
      <c r="A332" s="26" t="s">
        <v>2864</v>
      </c>
      <c r="B332" s="26" t="str">
        <f>IF(F332="CM","",IF(ISERROR(VLOOKUP(A332,tblClass_ChildStateValues!S:S,1,FALSE)),"##ERR##",""))</f>
        <v/>
      </c>
      <c r="C332" s="26" t="s">
        <v>84</v>
      </c>
      <c r="D332" s="26" t="s">
        <v>83</v>
      </c>
      <c r="E332" s="26">
        <v>53</v>
      </c>
      <c r="F332" s="26" t="s">
        <v>850</v>
      </c>
      <c r="G332" s="26" t="s">
        <v>478</v>
      </c>
      <c r="H332" s="26" t="s">
        <v>993</v>
      </c>
      <c r="I332" s="26" t="s">
        <v>870</v>
      </c>
      <c r="J332" s="26" t="s">
        <v>2850</v>
      </c>
      <c r="K332" s="26" t="s">
        <v>2503</v>
      </c>
      <c r="L332" s="26" t="s">
        <v>1128</v>
      </c>
      <c r="M332" s="26" t="s">
        <v>112</v>
      </c>
      <c r="N332" s="26">
        <v>35</v>
      </c>
      <c r="O332" s="26" t="s">
        <v>1120</v>
      </c>
    </row>
    <row r="333" spans="1:15">
      <c r="A333" s="26" t="s">
        <v>2863</v>
      </c>
      <c r="B333" s="26" t="str">
        <f>IF(F333="CM","",IF(ISERROR(VLOOKUP(A333,tblClass_ChildStateValues!S:S,1,FALSE)),"##ERR##",""))</f>
        <v/>
      </c>
      <c r="C333" s="26" t="s">
        <v>84</v>
      </c>
      <c r="D333" s="26" t="s">
        <v>83</v>
      </c>
      <c r="E333" s="26">
        <v>53</v>
      </c>
      <c r="F333" s="26" t="s">
        <v>850</v>
      </c>
      <c r="G333" s="26" t="s">
        <v>478</v>
      </c>
      <c r="H333" s="26" t="s">
        <v>993</v>
      </c>
      <c r="I333" s="26" t="s">
        <v>870</v>
      </c>
      <c r="J333" s="26" t="s">
        <v>2850</v>
      </c>
      <c r="K333" s="26" t="s">
        <v>2495</v>
      </c>
      <c r="L333" s="26" t="s">
        <v>1597</v>
      </c>
      <c r="M333" s="26" t="s">
        <v>105</v>
      </c>
      <c r="N333" s="26">
        <v>38</v>
      </c>
      <c r="O333" s="26" t="s">
        <v>1121</v>
      </c>
    </row>
    <row r="334" spans="1:15">
      <c r="A334" s="26" t="s">
        <v>2862</v>
      </c>
      <c r="B334" s="26" t="str">
        <f>IF(F334="CM","",IF(ISERROR(VLOOKUP(A334,tblClass_ChildStateValues!S:S,1,FALSE)),"##ERR##",""))</f>
        <v/>
      </c>
      <c r="C334" s="26" t="s">
        <v>84</v>
      </c>
      <c r="D334" s="26" t="s">
        <v>83</v>
      </c>
      <c r="E334" s="26">
        <v>53</v>
      </c>
      <c r="F334" s="26" t="s">
        <v>850</v>
      </c>
      <c r="G334" s="26" t="s">
        <v>478</v>
      </c>
      <c r="H334" s="26" t="s">
        <v>993</v>
      </c>
      <c r="I334" s="26" t="s">
        <v>870</v>
      </c>
      <c r="J334" s="26" t="s">
        <v>2850</v>
      </c>
      <c r="K334" s="26" t="s">
        <v>2501</v>
      </c>
      <c r="L334" s="26" t="s">
        <v>1731</v>
      </c>
      <c r="M334" s="26" t="s">
        <v>107</v>
      </c>
      <c r="N334" s="26">
        <v>39</v>
      </c>
      <c r="O334" s="26" t="s">
        <v>1122</v>
      </c>
    </row>
    <row r="335" spans="1:15">
      <c r="A335" s="26" t="s">
        <v>2861</v>
      </c>
      <c r="B335" s="26" t="str">
        <f>IF(F335="CM","",IF(ISERROR(VLOOKUP(A335,tblClass_ChildStateValues!S:S,1,FALSE)),"##ERR##",""))</f>
        <v/>
      </c>
      <c r="C335" s="26" t="s">
        <v>84</v>
      </c>
      <c r="D335" s="26" t="s">
        <v>83</v>
      </c>
      <c r="E335" s="26">
        <v>53</v>
      </c>
      <c r="F335" s="26" t="s">
        <v>850</v>
      </c>
      <c r="G335" s="26" t="s">
        <v>478</v>
      </c>
      <c r="H335" s="26" t="s">
        <v>993</v>
      </c>
      <c r="I335" s="26" t="s">
        <v>870</v>
      </c>
      <c r="J335" s="26" t="s">
        <v>2850</v>
      </c>
      <c r="K335" s="26" t="s">
        <v>2494</v>
      </c>
      <c r="L335" s="26" t="s">
        <v>2613</v>
      </c>
      <c r="M335" s="26" t="s">
        <v>843</v>
      </c>
      <c r="N335" s="26">
        <v>40</v>
      </c>
      <c r="O335" s="26" t="s">
        <v>1125</v>
      </c>
    </row>
    <row r="336" spans="1:15">
      <c r="A336" s="26" t="s">
        <v>2860</v>
      </c>
      <c r="B336" s="26" t="str">
        <f>IF(F336="CM","",IF(ISERROR(VLOOKUP(A336,tblClass_ChildStateValues!S:S,1,FALSE)),"##ERR##",""))</f>
        <v/>
      </c>
      <c r="C336" s="26" t="s">
        <v>84</v>
      </c>
      <c r="D336" s="26" t="s">
        <v>83</v>
      </c>
      <c r="E336" s="26">
        <v>53</v>
      </c>
      <c r="F336" s="26" t="s">
        <v>850</v>
      </c>
      <c r="G336" s="26" t="s">
        <v>478</v>
      </c>
      <c r="H336" s="26" t="s">
        <v>993</v>
      </c>
      <c r="I336" s="26" t="s">
        <v>870</v>
      </c>
      <c r="J336" s="26" t="s">
        <v>2850</v>
      </c>
      <c r="K336" s="26" t="s">
        <v>2614</v>
      </c>
      <c r="L336" s="26" t="s">
        <v>2611</v>
      </c>
      <c r="M336" s="26" t="s">
        <v>2590</v>
      </c>
      <c r="N336" s="26">
        <v>40</v>
      </c>
      <c r="O336" s="26" t="s">
        <v>2615</v>
      </c>
    </row>
    <row r="337" spans="1:15">
      <c r="A337" s="26" t="s">
        <v>2859</v>
      </c>
      <c r="B337" s="26" t="str">
        <f>IF(F337="CM","",IF(ISERROR(VLOOKUP(A337,tblClass_ChildStateValues!S:S,1,FALSE)),"##ERR##",""))</f>
        <v/>
      </c>
      <c r="C337" s="26" t="s">
        <v>84</v>
      </c>
      <c r="D337" s="26" t="s">
        <v>83</v>
      </c>
      <c r="E337" s="26">
        <v>53</v>
      </c>
      <c r="F337" s="26" t="s">
        <v>850</v>
      </c>
      <c r="G337" s="26" t="s">
        <v>478</v>
      </c>
      <c r="H337" s="26" t="s">
        <v>993</v>
      </c>
      <c r="I337" s="26" t="s">
        <v>870</v>
      </c>
      <c r="J337" s="26" t="s">
        <v>2850</v>
      </c>
      <c r="K337" s="26" t="s">
        <v>2497</v>
      </c>
      <c r="L337" s="26" t="s">
        <v>1116</v>
      </c>
      <c r="M337" s="26" t="s">
        <v>397</v>
      </c>
      <c r="N337" s="26">
        <v>41</v>
      </c>
      <c r="O337" s="26" t="s">
        <v>1229</v>
      </c>
    </row>
    <row r="338" spans="1:15">
      <c r="A338" s="26" t="s">
        <v>2858</v>
      </c>
      <c r="B338" s="26" t="str">
        <f>IF(F338="CM","",IF(ISERROR(VLOOKUP(A338,tblClass_ChildStateValues!S:S,1,FALSE)),"##ERR##",""))</f>
        <v/>
      </c>
      <c r="C338" s="26" t="s">
        <v>84</v>
      </c>
      <c r="D338" s="26" t="s">
        <v>83</v>
      </c>
      <c r="E338" s="26">
        <v>53</v>
      </c>
      <c r="F338" s="26" t="s">
        <v>850</v>
      </c>
      <c r="G338" s="26" t="s">
        <v>478</v>
      </c>
      <c r="H338" s="26" t="s">
        <v>993</v>
      </c>
      <c r="I338" s="26" t="s">
        <v>870</v>
      </c>
      <c r="J338" s="26" t="s">
        <v>2850</v>
      </c>
      <c r="K338" s="26" t="s">
        <v>2498</v>
      </c>
      <c r="L338" s="26" t="s">
        <v>1595</v>
      </c>
      <c r="M338" s="26" t="s">
        <v>101</v>
      </c>
      <c r="N338" s="26">
        <v>43</v>
      </c>
      <c r="O338" s="26" t="s">
        <v>1123</v>
      </c>
    </row>
    <row r="339" spans="1:15">
      <c r="A339" s="26" t="s">
        <v>2857</v>
      </c>
      <c r="B339" s="26" t="str">
        <f>IF(F339="CM","",IF(ISERROR(VLOOKUP(A339,tblClass_ChildStateValues!S:S,1,FALSE)),"##ERR##",""))</f>
        <v/>
      </c>
      <c r="C339" s="26" t="s">
        <v>84</v>
      </c>
      <c r="D339" s="26" t="s">
        <v>83</v>
      </c>
      <c r="E339" s="26">
        <v>53</v>
      </c>
      <c r="F339" s="26" t="s">
        <v>850</v>
      </c>
      <c r="G339" s="26" t="s">
        <v>478</v>
      </c>
      <c r="H339" s="26" t="s">
        <v>993</v>
      </c>
      <c r="I339" s="26" t="s">
        <v>870</v>
      </c>
      <c r="J339" s="26" t="s">
        <v>2850</v>
      </c>
      <c r="K339" s="26" t="s">
        <v>2502</v>
      </c>
      <c r="L339" s="26" t="s">
        <v>1594</v>
      </c>
      <c r="M339" s="26" t="s">
        <v>110</v>
      </c>
      <c r="N339" s="26">
        <v>42</v>
      </c>
      <c r="O339" s="26" t="s">
        <v>1235</v>
      </c>
    </row>
    <row r="340" spans="1:15">
      <c r="A340" s="26" t="s">
        <v>2856</v>
      </c>
      <c r="B340" s="26" t="str">
        <f>IF(F340="CM","",IF(ISERROR(VLOOKUP(A340,tblClass_ChildStateValues!S:S,1,FALSE)),"##ERR##",""))</f>
        <v/>
      </c>
      <c r="C340" s="26" t="s">
        <v>84</v>
      </c>
      <c r="D340" s="26" t="s">
        <v>83</v>
      </c>
      <c r="E340" s="26">
        <v>53</v>
      </c>
      <c r="F340" s="26" t="s">
        <v>850</v>
      </c>
      <c r="G340" s="26" t="s">
        <v>478</v>
      </c>
      <c r="H340" s="26" t="s">
        <v>993</v>
      </c>
      <c r="I340" s="26" t="s">
        <v>870</v>
      </c>
      <c r="J340" s="26" t="s">
        <v>2850</v>
      </c>
      <c r="K340" s="26" t="s">
        <v>2493</v>
      </c>
      <c r="L340" s="26" t="s">
        <v>1596</v>
      </c>
      <c r="M340" s="26" t="s">
        <v>102</v>
      </c>
      <c r="N340" s="26">
        <v>46</v>
      </c>
      <c r="O340" s="26" t="s">
        <v>1124</v>
      </c>
    </row>
    <row r="341" spans="1:15">
      <c r="A341" s="26" t="s">
        <v>2855</v>
      </c>
      <c r="B341" s="26" t="str">
        <f>IF(F341="CM","",IF(ISERROR(VLOOKUP(A341,tblClass_ChildStateValues!S:S,1,FALSE)),"##ERR##",""))</f>
        <v/>
      </c>
      <c r="C341" s="26" t="s">
        <v>84</v>
      </c>
      <c r="D341" s="26" t="s">
        <v>83</v>
      </c>
      <c r="E341" s="26">
        <v>53</v>
      </c>
      <c r="F341" s="26" t="s">
        <v>850</v>
      </c>
      <c r="G341" s="26" t="s">
        <v>478</v>
      </c>
      <c r="H341" s="26" t="s">
        <v>993</v>
      </c>
      <c r="I341" s="26" t="s">
        <v>870</v>
      </c>
      <c r="J341" s="26" t="s">
        <v>2850</v>
      </c>
      <c r="K341" s="26" t="s">
        <v>2574</v>
      </c>
      <c r="L341" s="26" t="s">
        <v>1729</v>
      </c>
      <c r="M341" s="26" t="s">
        <v>618</v>
      </c>
      <c r="N341" s="26">
        <v>47</v>
      </c>
      <c r="O341" s="26" t="s">
        <v>2575</v>
      </c>
    </row>
    <row r="342" spans="1:15">
      <c r="A342" s="26" t="s">
        <v>2854</v>
      </c>
      <c r="B342" s="26" t="str">
        <f>IF(F342="CM","",IF(ISERROR(VLOOKUP(A342,tblClass_ChildStateValues!S:S,1,FALSE)),"##ERR##",""))</f>
        <v/>
      </c>
      <c r="C342" s="26" t="s">
        <v>84</v>
      </c>
      <c r="D342" s="26" t="s">
        <v>83</v>
      </c>
      <c r="E342" s="26">
        <v>53</v>
      </c>
      <c r="F342" s="26" t="s">
        <v>850</v>
      </c>
      <c r="G342" s="26" t="s">
        <v>478</v>
      </c>
      <c r="H342" s="26" t="s">
        <v>993</v>
      </c>
      <c r="I342" s="26" t="s">
        <v>870</v>
      </c>
      <c r="J342" s="26" t="s">
        <v>2850</v>
      </c>
      <c r="K342" s="26" t="s">
        <v>2578</v>
      </c>
      <c r="L342" s="26" t="s">
        <v>1117</v>
      </c>
      <c r="M342" s="26" t="s">
        <v>104</v>
      </c>
      <c r="N342" s="26">
        <v>44</v>
      </c>
      <c r="O342" s="26" t="s">
        <v>82</v>
      </c>
    </row>
    <row r="343" spans="1:15">
      <c r="A343" s="26" t="s">
        <v>2853</v>
      </c>
      <c r="B343" s="26" t="str">
        <f>IF(F343="CM","",IF(ISERROR(VLOOKUP(A343,tblClass_ChildStateValues!S:S,1,FALSE)),"##ERR##",""))</f>
        <v/>
      </c>
      <c r="C343" s="26" t="s">
        <v>84</v>
      </c>
      <c r="D343" s="26" t="s">
        <v>83</v>
      </c>
      <c r="E343" s="26">
        <v>53</v>
      </c>
      <c r="F343" s="26" t="s">
        <v>850</v>
      </c>
      <c r="G343" s="26" t="s">
        <v>478</v>
      </c>
      <c r="H343" s="26" t="s">
        <v>993</v>
      </c>
      <c r="I343" s="26" t="s">
        <v>870</v>
      </c>
      <c r="J343" s="26" t="s">
        <v>2850</v>
      </c>
      <c r="K343" s="26" t="s">
        <v>2504</v>
      </c>
      <c r="L343" s="26" t="s">
        <v>1126</v>
      </c>
      <c r="M343" s="26" t="s">
        <v>102</v>
      </c>
      <c r="N343" s="26">
        <v>46</v>
      </c>
      <c r="O343" s="26" t="s">
        <v>2576</v>
      </c>
    </row>
    <row r="344" spans="1:15">
      <c r="A344" s="26" t="s">
        <v>2852</v>
      </c>
      <c r="B344" s="26" t="str">
        <f>IF(F344="CM","",IF(ISERROR(VLOOKUP(A344,tblClass_ChildStateValues!S:S,1,FALSE)),"##ERR##",""))</f>
        <v/>
      </c>
      <c r="C344" s="26" t="s">
        <v>84</v>
      </c>
      <c r="D344" s="26" t="s">
        <v>83</v>
      </c>
      <c r="E344" s="26">
        <v>53</v>
      </c>
      <c r="F344" s="26" t="s">
        <v>850</v>
      </c>
      <c r="G344" s="26" t="s">
        <v>478</v>
      </c>
      <c r="H344" s="26" t="s">
        <v>993</v>
      </c>
      <c r="I344" s="26" t="s">
        <v>870</v>
      </c>
      <c r="J344" s="26" t="s">
        <v>2850</v>
      </c>
      <c r="K344" s="26" t="s">
        <v>2504</v>
      </c>
      <c r="L344" s="26" t="s">
        <v>2488</v>
      </c>
      <c r="M344" s="26" t="s">
        <v>958</v>
      </c>
      <c r="N344" s="26">
        <v>48</v>
      </c>
      <c r="O344" s="26" t="s">
        <v>2577</v>
      </c>
    </row>
    <row r="345" spans="1:15">
      <c r="A345" s="26" t="s">
        <v>2851</v>
      </c>
      <c r="B345" s="26" t="str">
        <f>IF(F345="CM","",IF(ISERROR(VLOOKUP(A345,tblClass_ChildStateValues!S:S,1,FALSE)),"##ERR##",""))</f>
        <v/>
      </c>
      <c r="C345" s="26" t="s">
        <v>84</v>
      </c>
      <c r="D345" s="26" t="s">
        <v>83</v>
      </c>
      <c r="E345" s="26">
        <v>53</v>
      </c>
      <c r="F345" s="26" t="s">
        <v>850</v>
      </c>
      <c r="G345" s="26" t="s">
        <v>478</v>
      </c>
      <c r="H345" s="26" t="s">
        <v>993</v>
      </c>
      <c r="I345" s="26" t="s">
        <v>870</v>
      </c>
      <c r="J345" s="26" t="s">
        <v>2850</v>
      </c>
      <c r="K345" s="26" t="s">
        <v>2505</v>
      </c>
      <c r="L345" s="26" t="s">
        <v>479</v>
      </c>
      <c r="M345" s="26" t="s">
        <v>103</v>
      </c>
      <c r="N345" s="26">
        <v>45</v>
      </c>
      <c r="O345" s="26" t="s">
        <v>2485</v>
      </c>
    </row>
    <row r="346" spans="1:15">
      <c r="A346" s="26" t="s">
        <v>2849</v>
      </c>
      <c r="B346" s="26" t="str">
        <f>IF(F346="CM","",IF(ISERROR(VLOOKUP(A346,tblClass_ChildStateValues!S:S,1,FALSE)),"##ERR##",""))</f>
        <v/>
      </c>
      <c r="C346" s="26" t="s">
        <v>84</v>
      </c>
      <c r="D346" s="26" t="s">
        <v>83</v>
      </c>
      <c r="E346" s="26">
        <v>53</v>
      </c>
      <c r="F346" s="26" t="s">
        <v>850</v>
      </c>
      <c r="G346" s="26" t="s">
        <v>452</v>
      </c>
      <c r="H346" s="26" t="s">
        <v>2832</v>
      </c>
      <c r="I346" s="26" t="s">
        <v>870</v>
      </c>
      <c r="J346" s="26" t="s">
        <v>2831</v>
      </c>
      <c r="K346" s="26" t="s">
        <v>2500</v>
      </c>
      <c r="L346" s="26" t="s">
        <v>1730</v>
      </c>
      <c r="M346" s="26" t="s">
        <v>109</v>
      </c>
      <c r="N346" s="26">
        <v>33</v>
      </c>
      <c r="O346" s="26" t="s">
        <v>1118</v>
      </c>
    </row>
    <row r="347" spans="1:15">
      <c r="A347" s="26" t="s">
        <v>2848</v>
      </c>
      <c r="B347" s="26" t="str">
        <f>IF(F347="CM","",IF(ISERROR(VLOOKUP(A347,tblClass_ChildStateValues!S:S,1,FALSE)),"##ERR##",""))</f>
        <v/>
      </c>
      <c r="C347" s="26" t="s">
        <v>84</v>
      </c>
      <c r="D347" s="26" t="s">
        <v>83</v>
      </c>
      <c r="E347" s="26">
        <v>53</v>
      </c>
      <c r="F347" s="26" t="s">
        <v>850</v>
      </c>
      <c r="G347" s="26" t="s">
        <v>452</v>
      </c>
      <c r="H347" s="26" t="s">
        <v>2832</v>
      </c>
      <c r="I347" s="26" t="s">
        <v>870</v>
      </c>
      <c r="J347" s="26" t="s">
        <v>2831</v>
      </c>
      <c r="K347" s="26" t="s">
        <v>2496</v>
      </c>
      <c r="L347" s="26" t="s">
        <v>1127</v>
      </c>
      <c r="M347" s="26" t="s">
        <v>113</v>
      </c>
      <c r="N347" s="26">
        <v>34</v>
      </c>
      <c r="O347" s="26" t="s">
        <v>1119</v>
      </c>
    </row>
    <row r="348" spans="1:15">
      <c r="A348" s="26" t="s">
        <v>2847</v>
      </c>
      <c r="B348" s="26" t="str">
        <f>IF(F348="CM","",IF(ISERROR(VLOOKUP(A348,tblClass_ChildStateValues!S:S,1,FALSE)),"##ERR##",""))</f>
        <v/>
      </c>
      <c r="C348" s="26" t="s">
        <v>84</v>
      </c>
      <c r="D348" s="26" t="s">
        <v>83</v>
      </c>
      <c r="E348" s="26">
        <v>53</v>
      </c>
      <c r="F348" s="26" t="s">
        <v>850</v>
      </c>
      <c r="G348" s="26" t="s">
        <v>452</v>
      </c>
      <c r="H348" s="26" t="s">
        <v>2832</v>
      </c>
      <c r="I348" s="26" t="s">
        <v>870</v>
      </c>
      <c r="J348" s="26" t="s">
        <v>2831</v>
      </c>
      <c r="K348" s="26" t="s">
        <v>2499</v>
      </c>
      <c r="L348" s="26" t="s">
        <v>1129</v>
      </c>
      <c r="M348" s="26" t="s">
        <v>848</v>
      </c>
      <c r="N348" s="26">
        <v>37</v>
      </c>
      <c r="O348" s="26" t="s">
        <v>655</v>
      </c>
    </row>
    <row r="349" spans="1:15">
      <c r="A349" s="26" t="s">
        <v>2846</v>
      </c>
      <c r="B349" s="26" t="str">
        <f>IF(F349="CM","",IF(ISERROR(VLOOKUP(A349,tblClass_ChildStateValues!S:S,1,FALSE)),"##ERR##",""))</f>
        <v/>
      </c>
      <c r="C349" s="26" t="s">
        <v>84</v>
      </c>
      <c r="D349" s="26" t="s">
        <v>83</v>
      </c>
      <c r="E349" s="26">
        <v>53</v>
      </c>
      <c r="F349" s="26" t="s">
        <v>850</v>
      </c>
      <c r="G349" s="26" t="s">
        <v>452</v>
      </c>
      <c r="H349" s="26" t="s">
        <v>2832</v>
      </c>
      <c r="I349" s="26" t="s">
        <v>870</v>
      </c>
      <c r="J349" s="26" t="s">
        <v>2831</v>
      </c>
      <c r="K349" s="26" t="s">
        <v>2503</v>
      </c>
      <c r="L349" s="26" t="s">
        <v>1128</v>
      </c>
      <c r="M349" s="26" t="s">
        <v>112</v>
      </c>
      <c r="N349" s="26">
        <v>35</v>
      </c>
      <c r="O349" s="26" t="s">
        <v>1120</v>
      </c>
    </row>
    <row r="350" spans="1:15">
      <c r="A350" s="26" t="s">
        <v>2845</v>
      </c>
      <c r="B350" s="26" t="str">
        <f>IF(F350="CM","",IF(ISERROR(VLOOKUP(A350,tblClass_ChildStateValues!S:S,1,FALSE)),"##ERR##",""))</f>
        <v/>
      </c>
      <c r="C350" s="26" t="s">
        <v>84</v>
      </c>
      <c r="D350" s="26" t="s">
        <v>83</v>
      </c>
      <c r="E350" s="26">
        <v>53</v>
      </c>
      <c r="F350" s="26" t="s">
        <v>850</v>
      </c>
      <c r="G350" s="26" t="s">
        <v>452</v>
      </c>
      <c r="H350" s="26" t="s">
        <v>2832</v>
      </c>
      <c r="I350" s="26" t="s">
        <v>870</v>
      </c>
      <c r="J350" s="26" t="s">
        <v>2831</v>
      </c>
      <c r="K350" s="26" t="s">
        <v>2495</v>
      </c>
      <c r="L350" s="26" t="s">
        <v>1597</v>
      </c>
      <c r="M350" s="26" t="s">
        <v>105</v>
      </c>
      <c r="N350" s="26">
        <v>38</v>
      </c>
      <c r="O350" s="26" t="s">
        <v>1121</v>
      </c>
    </row>
    <row r="351" spans="1:15">
      <c r="A351" s="26" t="s">
        <v>2844</v>
      </c>
      <c r="B351" s="26" t="str">
        <f>IF(F351="CM","",IF(ISERROR(VLOOKUP(A351,tblClass_ChildStateValues!S:S,1,FALSE)),"##ERR##",""))</f>
        <v/>
      </c>
      <c r="C351" s="26" t="s">
        <v>84</v>
      </c>
      <c r="D351" s="26" t="s">
        <v>83</v>
      </c>
      <c r="E351" s="26">
        <v>53</v>
      </c>
      <c r="F351" s="26" t="s">
        <v>850</v>
      </c>
      <c r="G351" s="26" t="s">
        <v>452</v>
      </c>
      <c r="H351" s="26" t="s">
        <v>2832</v>
      </c>
      <c r="I351" s="26" t="s">
        <v>870</v>
      </c>
      <c r="J351" s="26" t="s">
        <v>2831</v>
      </c>
      <c r="K351" s="26" t="s">
        <v>2501</v>
      </c>
      <c r="L351" s="26" t="s">
        <v>1731</v>
      </c>
      <c r="M351" s="26" t="s">
        <v>107</v>
      </c>
      <c r="N351" s="26">
        <v>39</v>
      </c>
      <c r="O351" s="26" t="s">
        <v>1122</v>
      </c>
    </row>
    <row r="352" spans="1:15">
      <c r="A352" s="26" t="s">
        <v>2843</v>
      </c>
      <c r="B352" s="26" t="str">
        <f>IF(F352="CM","",IF(ISERROR(VLOOKUP(A352,tblClass_ChildStateValues!S:S,1,FALSE)),"##ERR##",""))</f>
        <v/>
      </c>
      <c r="C352" s="26" t="s">
        <v>84</v>
      </c>
      <c r="D352" s="26" t="s">
        <v>83</v>
      </c>
      <c r="E352" s="26">
        <v>53</v>
      </c>
      <c r="F352" s="26" t="s">
        <v>850</v>
      </c>
      <c r="G352" s="26" t="s">
        <v>452</v>
      </c>
      <c r="H352" s="26" t="s">
        <v>2832</v>
      </c>
      <c r="I352" s="26" t="s">
        <v>870</v>
      </c>
      <c r="J352" s="26" t="s">
        <v>2831</v>
      </c>
      <c r="K352" s="26" t="s">
        <v>2494</v>
      </c>
      <c r="L352" s="26" t="s">
        <v>2613</v>
      </c>
      <c r="M352" s="26" t="s">
        <v>843</v>
      </c>
      <c r="N352" s="26">
        <v>40</v>
      </c>
      <c r="O352" s="26" t="s">
        <v>1125</v>
      </c>
    </row>
    <row r="353" spans="1:15">
      <c r="A353" s="26" t="s">
        <v>2842</v>
      </c>
      <c r="B353" s="26" t="str">
        <f>IF(F353="CM","",IF(ISERROR(VLOOKUP(A353,tblClass_ChildStateValues!S:S,1,FALSE)),"##ERR##",""))</f>
        <v/>
      </c>
      <c r="C353" s="26" t="s">
        <v>84</v>
      </c>
      <c r="D353" s="26" t="s">
        <v>83</v>
      </c>
      <c r="E353" s="26">
        <v>53</v>
      </c>
      <c r="F353" s="26" t="s">
        <v>850</v>
      </c>
      <c r="G353" s="26" t="s">
        <v>452</v>
      </c>
      <c r="H353" s="26" t="s">
        <v>2832</v>
      </c>
      <c r="I353" s="26" t="s">
        <v>870</v>
      </c>
      <c r="J353" s="26" t="s">
        <v>2831</v>
      </c>
      <c r="K353" s="26" t="s">
        <v>2614</v>
      </c>
      <c r="L353" s="26" t="s">
        <v>2611</v>
      </c>
      <c r="M353" s="26" t="s">
        <v>2590</v>
      </c>
      <c r="N353" s="26">
        <v>40</v>
      </c>
      <c r="O353" s="26" t="s">
        <v>2615</v>
      </c>
    </row>
    <row r="354" spans="1:15">
      <c r="A354" s="26" t="s">
        <v>2841</v>
      </c>
      <c r="B354" s="26" t="str">
        <f>IF(F354="CM","",IF(ISERROR(VLOOKUP(A354,tblClass_ChildStateValues!S:S,1,FALSE)),"##ERR##",""))</f>
        <v/>
      </c>
      <c r="C354" s="26" t="s">
        <v>84</v>
      </c>
      <c r="D354" s="26" t="s">
        <v>83</v>
      </c>
      <c r="E354" s="26">
        <v>53</v>
      </c>
      <c r="F354" s="26" t="s">
        <v>850</v>
      </c>
      <c r="G354" s="26" t="s">
        <v>452</v>
      </c>
      <c r="H354" s="26" t="s">
        <v>2832</v>
      </c>
      <c r="I354" s="26" t="s">
        <v>870</v>
      </c>
      <c r="J354" s="26" t="s">
        <v>2831</v>
      </c>
      <c r="K354" s="26" t="s">
        <v>2497</v>
      </c>
      <c r="L354" s="26" t="s">
        <v>1116</v>
      </c>
      <c r="M354" s="26" t="s">
        <v>397</v>
      </c>
      <c r="N354" s="26">
        <v>41</v>
      </c>
      <c r="O354" s="26" t="s">
        <v>1229</v>
      </c>
    </row>
    <row r="355" spans="1:15">
      <c r="A355" s="26" t="s">
        <v>2840</v>
      </c>
      <c r="B355" s="26" t="str">
        <f>IF(F355="CM","",IF(ISERROR(VLOOKUP(A355,tblClass_ChildStateValues!S:S,1,FALSE)),"##ERR##",""))</f>
        <v/>
      </c>
      <c r="C355" s="26" t="s">
        <v>84</v>
      </c>
      <c r="D355" s="26" t="s">
        <v>83</v>
      </c>
      <c r="E355" s="26">
        <v>53</v>
      </c>
      <c r="F355" s="26" t="s">
        <v>850</v>
      </c>
      <c r="G355" s="26" t="s">
        <v>452</v>
      </c>
      <c r="H355" s="26" t="s">
        <v>2832</v>
      </c>
      <c r="I355" s="26" t="s">
        <v>870</v>
      </c>
      <c r="J355" s="26" t="s">
        <v>2831</v>
      </c>
      <c r="K355" s="26" t="s">
        <v>2498</v>
      </c>
      <c r="L355" s="26" t="s">
        <v>1595</v>
      </c>
      <c r="M355" s="26" t="s">
        <v>101</v>
      </c>
      <c r="N355" s="26">
        <v>43</v>
      </c>
      <c r="O355" s="26" t="s">
        <v>1123</v>
      </c>
    </row>
    <row r="356" spans="1:15">
      <c r="A356" s="26" t="s">
        <v>2839</v>
      </c>
      <c r="B356" s="26" t="str">
        <f>IF(F356="CM","",IF(ISERROR(VLOOKUP(A356,tblClass_ChildStateValues!S:S,1,FALSE)),"##ERR##",""))</f>
        <v/>
      </c>
      <c r="C356" s="26" t="s">
        <v>84</v>
      </c>
      <c r="D356" s="26" t="s">
        <v>83</v>
      </c>
      <c r="E356" s="26">
        <v>53</v>
      </c>
      <c r="F356" s="26" t="s">
        <v>850</v>
      </c>
      <c r="G356" s="26" t="s">
        <v>452</v>
      </c>
      <c r="H356" s="26" t="s">
        <v>2832</v>
      </c>
      <c r="I356" s="26" t="s">
        <v>870</v>
      </c>
      <c r="J356" s="26" t="s">
        <v>2831</v>
      </c>
      <c r="K356" s="26" t="s">
        <v>2502</v>
      </c>
      <c r="L356" s="26" t="s">
        <v>1594</v>
      </c>
      <c r="M356" s="26" t="s">
        <v>110</v>
      </c>
      <c r="N356" s="26">
        <v>42</v>
      </c>
      <c r="O356" s="26" t="s">
        <v>1235</v>
      </c>
    </row>
    <row r="357" spans="1:15">
      <c r="A357" s="26" t="s">
        <v>2838</v>
      </c>
      <c r="B357" s="26" t="str">
        <f>IF(F357="CM","",IF(ISERROR(VLOOKUP(A357,tblClass_ChildStateValues!S:S,1,FALSE)),"##ERR##",""))</f>
        <v/>
      </c>
      <c r="C357" s="26" t="s">
        <v>84</v>
      </c>
      <c r="D357" s="26" t="s">
        <v>83</v>
      </c>
      <c r="E357" s="26">
        <v>53</v>
      </c>
      <c r="F357" s="26" t="s">
        <v>850</v>
      </c>
      <c r="G357" s="26" t="s">
        <v>452</v>
      </c>
      <c r="H357" s="26" t="s">
        <v>2832</v>
      </c>
      <c r="I357" s="26" t="s">
        <v>870</v>
      </c>
      <c r="J357" s="26" t="s">
        <v>2831</v>
      </c>
      <c r="K357" s="26" t="s">
        <v>2493</v>
      </c>
      <c r="L357" s="26" t="s">
        <v>1596</v>
      </c>
      <c r="M357" s="26" t="s">
        <v>102</v>
      </c>
      <c r="N357" s="26">
        <v>46</v>
      </c>
      <c r="O357" s="26" t="s">
        <v>1124</v>
      </c>
    </row>
    <row r="358" spans="1:15">
      <c r="A358" s="26" t="s">
        <v>2837</v>
      </c>
      <c r="B358" s="26" t="str">
        <f>IF(F358="CM","",IF(ISERROR(VLOOKUP(A358,tblClass_ChildStateValues!S:S,1,FALSE)),"##ERR##",""))</f>
        <v/>
      </c>
      <c r="C358" s="26" t="s">
        <v>84</v>
      </c>
      <c r="D358" s="26" t="s">
        <v>83</v>
      </c>
      <c r="E358" s="26">
        <v>53</v>
      </c>
      <c r="F358" s="26" t="s">
        <v>850</v>
      </c>
      <c r="G358" s="26" t="s">
        <v>452</v>
      </c>
      <c r="H358" s="26" t="s">
        <v>2832</v>
      </c>
      <c r="I358" s="26" t="s">
        <v>870</v>
      </c>
      <c r="J358" s="26" t="s">
        <v>2831</v>
      </c>
      <c r="K358" s="26" t="s">
        <v>2574</v>
      </c>
      <c r="L358" s="26" t="s">
        <v>1729</v>
      </c>
      <c r="M358" s="26" t="s">
        <v>618</v>
      </c>
      <c r="N358" s="26">
        <v>47</v>
      </c>
      <c r="O358" s="26" t="s">
        <v>2575</v>
      </c>
    </row>
    <row r="359" spans="1:15">
      <c r="A359" s="26" t="s">
        <v>2836</v>
      </c>
      <c r="B359" s="26" t="str">
        <f>IF(F359="CM","",IF(ISERROR(VLOOKUP(A359,tblClass_ChildStateValues!S:S,1,FALSE)),"##ERR##",""))</f>
        <v/>
      </c>
      <c r="C359" s="26" t="s">
        <v>84</v>
      </c>
      <c r="D359" s="26" t="s">
        <v>83</v>
      </c>
      <c r="E359" s="26">
        <v>53</v>
      </c>
      <c r="F359" s="26" t="s">
        <v>850</v>
      </c>
      <c r="G359" s="26" t="s">
        <v>452</v>
      </c>
      <c r="H359" s="26" t="s">
        <v>2832</v>
      </c>
      <c r="I359" s="26" t="s">
        <v>870</v>
      </c>
      <c r="J359" s="26" t="s">
        <v>2831</v>
      </c>
      <c r="K359" s="26" t="s">
        <v>2578</v>
      </c>
      <c r="L359" s="26" t="s">
        <v>1117</v>
      </c>
      <c r="M359" s="26" t="s">
        <v>104</v>
      </c>
      <c r="N359" s="26">
        <v>44</v>
      </c>
      <c r="O359" s="26" t="s">
        <v>82</v>
      </c>
    </row>
    <row r="360" spans="1:15">
      <c r="A360" s="26" t="s">
        <v>2835</v>
      </c>
      <c r="B360" s="26" t="str">
        <f>IF(F360="CM","",IF(ISERROR(VLOOKUP(A360,tblClass_ChildStateValues!S:S,1,FALSE)),"##ERR##",""))</f>
        <v/>
      </c>
      <c r="C360" s="26" t="s">
        <v>84</v>
      </c>
      <c r="D360" s="26" t="s">
        <v>83</v>
      </c>
      <c r="E360" s="26">
        <v>53</v>
      </c>
      <c r="F360" s="26" t="s">
        <v>850</v>
      </c>
      <c r="G360" s="26" t="s">
        <v>452</v>
      </c>
      <c r="H360" s="26" t="s">
        <v>2832</v>
      </c>
      <c r="I360" s="26" t="s">
        <v>870</v>
      </c>
      <c r="J360" s="26" t="s">
        <v>2831</v>
      </c>
      <c r="K360" s="26" t="s">
        <v>2504</v>
      </c>
      <c r="L360" s="26" t="s">
        <v>1126</v>
      </c>
      <c r="M360" s="26" t="s">
        <v>102</v>
      </c>
      <c r="N360" s="26">
        <v>46</v>
      </c>
      <c r="O360" s="26" t="s">
        <v>2576</v>
      </c>
    </row>
    <row r="361" spans="1:15">
      <c r="A361" s="26" t="s">
        <v>2834</v>
      </c>
      <c r="B361" s="26" t="str">
        <f>IF(F361="CM","",IF(ISERROR(VLOOKUP(A361,tblClass_ChildStateValues!S:S,1,FALSE)),"##ERR##",""))</f>
        <v/>
      </c>
      <c r="C361" s="26" t="s">
        <v>84</v>
      </c>
      <c r="D361" s="26" t="s">
        <v>83</v>
      </c>
      <c r="E361" s="26">
        <v>53</v>
      </c>
      <c r="F361" s="26" t="s">
        <v>850</v>
      </c>
      <c r="G361" s="26" t="s">
        <v>452</v>
      </c>
      <c r="H361" s="26" t="s">
        <v>2832</v>
      </c>
      <c r="I361" s="26" t="s">
        <v>870</v>
      </c>
      <c r="J361" s="26" t="s">
        <v>2831</v>
      </c>
      <c r="K361" s="26" t="s">
        <v>2504</v>
      </c>
      <c r="L361" s="26" t="s">
        <v>2488</v>
      </c>
      <c r="M361" s="26" t="s">
        <v>958</v>
      </c>
      <c r="N361" s="26">
        <v>48</v>
      </c>
      <c r="O361" s="26" t="s">
        <v>2577</v>
      </c>
    </row>
    <row r="362" spans="1:15">
      <c r="A362" s="26" t="s">
        <v>2833</v>
      </c>
      <c r="B362" s="26" t="str">
        <f>IF(F362="CM","",IF(ISERROR(VLOOKUP(A362,tblClass_ChildStateValues!S:S,1,FALSE)),"##ERR##",""))</f>
        <v/>
      </c>
      <c r="C362" s="26" t="s">
        <v>84</v>
      </c>
      <c r="D362" s="26" t="s">
        <v>83</v>
      </c>
      <c r="E362" s="26">
        <v>53</v>
      </c>
      <c r="F362" s="26" t="s">
        <v>850</v>
      </c>
      <c r="G362" s="26" t="s">
        <v>452</v>
      </c>
      <c r="H362" s="26" t="s">
        <v>2832</v>
      </c>
      <c r="I362" s="26" t="s">
        <v>870</v>
      </c>
      <c r="J362" s="26" t="s">
        <v>2831</v>
      </c>
      <c r="K362" s="26" t="s">
        <v>2505</v>
      </c>
      <c r="L362" s="26" t="s">
        <v>479</v>
      </c>
      <c r="M362" s="26" t="s">
        <v>103</v>
      </c>
      <c r="N362" s="26">
        <v>45</v>
      </c>
      <c r="O362" s="26" t="s">
        <v>2485</v>
      </c>
    </row>
    <row r="363" spans="1:15">
      <c r="A363" s="26" t="s">
        <v>2830</v>
      </c>
      <c r="B363" s="26" t="str">
        <f>IF(F363="CM","",IF(ISERROR(VLOOKUP(A363,tblClass_ChildStateValues!S:S,1,FALSE)),"##ERR##",""))</f>
        <v>##ERR##</v>
      </c>
      <c r="C363" s="26" t="s">
        <v>84</v>
      </c>
      <c r="D363" s="26" t="s">
        <v>83</v>
      </c>
      <c r="E363" s="26">
        <v>53</v>
      </c>
      <c r="F363" s="26" t="s">
        <v>850</v>
      </c>
      <c r="G363" s="26" t="s">
        <v>2557</v>
      </c>
      <c r="H363" s="26" t="s">
        <v>994</v>
      </c>
      <c r="I363" s="26" t="s">
        <v>870</v>
      </c>
      <c r="J363" s="26" t="s">
        <v>2813</v>
      </c>
      <c r="K363" s="26" t="s">
        <v>2500</v>
      </c>
      <c r="L363" s="26" t="s">
        <v>1730</v>
      </c>
      <c r="M363" s="26" t="s">
        <v>109</v>
      </c>
      <c r="N363" s="26">
        <v>33</v>
      </c>
      <c r="O363" s="26" t="s">
        <v>1118</v>
      </c>
    </row>
    <row r="364" spans="1:15">
      <c r="A364" s="26" t="s">
        <v>2829</v>
      </c>
      <c r="B364" s="26" t="str">
        <f>IF(F364="CM","",IF(ISERROR(VLOOKUP(A364,tblClass_ChildStateValues!S:S,1,FALSE)),"##ERR##",""))</f>
        <v>##ERR##</v>
      </c>
      <c r="C364" s="26" t="s">
        <v>84</v>
      </c>
      <c r="D364" s="26" t="s">
        <v>83</v>
      </c>
      <c r="E364" s="26">
        <v>53</v>
      </c>
      <c r="F364" s="26" t="s">
        <v>850</v>
      </c>
      <c r="G364" s="26" t="s">
        <v>2557</v>
      </c>
      <c r="H364" s="26" t="s">
        <v>994</v>
      </c>
      <c r="I364" s="26" t="s">
        <v>870</v>
      </c>
      <c r="J364" s="26" t="s">
        <v>2813</v>
      </c>
      <c r="K364" s="26" t="s">
        <v>2496</v>
      </c>
      <c r="L364" s="26" t="s">
        <v>1127</v>
      </c>
      <c r="M364" s="26" t="s">
        <v>113</v>
      </c>
      <c r="N364" s="26">
        <v>34</v>
      </c>
      <c r="O364" s="26" t="s">
        <v>1119</v>
      </c>
    </row>
    <row r="365" spans="1:15">
      <c r="A365" s="26" t="s">
        <v>2828</v>
      </c>
      <c r="B365" s="26" t="str">
        <f>IF(F365="CM","",IF(ISERROR(VLOOKUP(A365,tblClass_ChildStateValues!S:S,1,FALSE)),"##ERR##",""))</f>
        <v>##ERR##</v>
      </c>
      <c r="C365" s="26" t="s">
        <v>84</v>
      </c>
      <c r="D365" s="26" t="s">
        <v>83</v>
      </c>
      <c r="E365" s="26">
        <v>53</v>
      </c>
      <c r="F365" s="26" t="s">
        <v>850</v>
      </c>
      <c r="G365" s="26" t="s">
        <v>2557</v>
      </c>
      <c r="H365" s="26" t="s">
        <v>994</v>
      </c>
      <c r="I365" s="26" t="s">
        <v>870</v>
      </c>
      <c r="J365" s="26" t="s">
        <v>2813</v>
      </c>
      <c r="K365" s="26" t="s">
        <v>2499</v>
      </c>
      <c r="L365" s="26" t="s">
        <v>1129</v>
      </c>
      <c r="M365" s="26" t="s">
        <v>848</v>
      </c>
      <c r="N365" s="26">
        <v>37</v>
      </c>
      <c r="O365" s="26" t="s">
        <v>655</v>
      </c>
    </row>
    <row r="366" spans="1:15">
      <c r="A366" s="26" t="s">
        <v>2827</v>
      </c>
      <c r="B366" s="26" t="str">
        <f>IF(F366="CM","",IF(ISERROR(VLOOKUP(A366,tblClass_ChildStateValues!S:S,1,FALSE)),"##ERR##",""))</f>
        <v>##ERR##</v>
      </c>
      <c r="C366" s="26" t="s">
        <v>84</v>
      </c>
      <c r="D366" s="26" t="s">
        <v>83</v>
      </c>
      <c r="E366" s="26">
        <v>53</v>
      </c>
      <c r="F366" s="26" t="s">
        <v>850</v>
      </c>
      <c r="G366" s="26" t="s">
        <v>2557</v>
      </c>
      <c r="H366" s="26" t="s">
        <v>994</v>
      </c>
      <c r="I366" s="26" t="s">
        <v>870</v>
      </c>
      <c r="J366" s="26" t="s">
        <v>2813</v>
      </c>
      <c r="K366" s="26" t="s">
        <v>2503</v>
      </c>
      <c r="L366" s="26" t="s">
        <v>1128</v>
      </c>
      <c r="M366" s="26" t="s">
        <v>112</v>
      </c>
      <c r="N366" s="26">
        <v>35</v>
      </c>
      <c r="O366" s="26" t="s">
        <v>1120</v>
      </c>
    </row>
    <row r="367" spans="1:15">
      <c r="A367" s="26" t="s">
        <v>2826</v>
      </c>
      <c r="B367" s="26" t="str">
        <f>IF(F367="CM","",IF(ISERROR(VLOOKUP(A367,tblClass_ChildStateValues!S:S,1,FALSE)),"##ERR##",""))</f>
        <v>##ERR##</v>
      </c>
      <c r="C367" s="26" t="s">
        <v>84</v>
      </c>
      <c r="D367" s="26" t="s">
        <v>83</v>
      </c>
      <c r="E367" s="26">
        <v>53</v>
      </c>
      <c r="F367" s="26" t="s">
        <v>850</v>
      </c>
      <c r="G367" s="26" t="s">
        <v>2557</v>
      </c>
      <c r="H367" s="26" t="s">
        <v>994</v>
      </c>
      <c r="I367" s="26" t="s">
        <v>870</v>
      </c>
      <c r="J367" s="26" t="s">
        <v>2813</v>
      </c>
      <c r="K367" s="26" t="s">
        <v>2495</v>
      </c>
      <c r="L367" s="26" t="s">
        <v>1597</v>
      </c>
      <c r="M367" s="26" t="s">
        <v>105</v>
      </c>
      <c r="N367" s="26">
        <v>38</v>
      </c>
      <c r="O367" s="26" t="s">
        <v>1121</v>
      </c>
    </row>
    <row r="368" spans="1:15">
      <c r="A368" s="26" t="s">
        <v>2825</v>
      </c>
      <c r="B368" s="26" t="str">
        <f>IF(F368="CM","",IF(ISERROR(VLOOKUP(A368,tblClass_ChildStateValues!S:S,1,FALSE)),"##ERR##",""))</f>
        <v>##ERR##</v>
      </c>
      <c r="C368" s="26" t="s">
        <v>84</v>
      </c>
      <c r="D368" s="26" t="s">
        <v>83</v>
      </c>
      <c r="E368" s="26">
        <v>53</v>
      </c>
      <c r="F368" s="26" t="s">
        <v>850</v>
      </c>
      <c r="G368" s="26" t="s">
        <v>2557</v>
      </c>
      <c r="H368" s="26" t="s">
        <v>994</v>
      </c>
      <c r="I368" s="26" t="s">
        <v>870</v>
      </c>
      <c r="J368" s="26" t="s">
        <v>2813</v>
      </c>
      <c r="K368" s="26" t="s">
        <v>2501</v>
      </c>
      <c r="L368" s="26" t="s">
        <v>1731</v>
      </c>
      <c r="M368" s="26" t="s">
        <v>107</v>
      </c>
      <c r="N368" s="26">
        <v>39</v>
      </c>
      <c r="O368" s="26" t="s">
        <v>1122</v>
      </c>
    </row>
    <row r="369" spans="1:15">
      <c r="A369" s="26" t="s">
        <v>2824</v>
      </c>
      <c r="B369" s="26" t="str">
        <f>IF(F369="CM","",IF(ISERROR(VLOOKUP(A369,tblClass_ChildStateValues!S:S,1,FALSE)),"##ERR##",""))</f>
        <v>##ERR##</v>
      </c>
      <c r="C369" s="26" t="s">
        <v>84</v>
      </c>
      <c r="D369" s="26" t="s">
        <v>83</v>
      </c>
      <c r="E369" s="26">
        <v>53</v>
      </c>
      <c r="F369" s="26" t="s">
        <v>850</v>
      </c>
      <c r="G369" s="26" t="s">
        <v>2557</v>
      </c>
      <c r="H369" s="26" t="s">
        <v>994</v>
      </c>
      <c r="I369" s="26" t="s">
        <v>870</v>
      </c>
      <c r="J369" s="26" t="s">
        <v>2813</v>
      </c>
      <c r="K369" s="26" t="s">
        <v>2494</v>
      </c>
      <c r="L369" s="26" t="s">
        <v>2613</v>
      </c>
      <c r="M369" s="26" t="s">
        <v>843</v>
      </c>
      <c r="N369" s="26">
        <v>40</v>
      </c>
      <c r="O369" s="26" t="s">
        <v>1125</v>
      </c>
    </row>
    <row r="370" spans="1:15">
      <c r="A370" s="26" t="s">
        <v>2823</v>
      </c>
      <c r="B370" s="26" t="str">
        <f>IF(F370="CM","",IF(ISERROR(VLOOKUP(A370,tblClass_ChildStateValues!S:S,1,FALSE)),"##ERR##",""))</f>
        <v>##ERR##</v>
      </c>
      <c r="C370" s="26" t="s">
        <v>84</v>
      </c>
      <c r="D370" s="26" t="s">
        <v>83</v>
      </c>
      <c r="E370" s="26">
        <v>53</v>
      </c>
      <c r="F370" s="26" t="s">
        <v>850</v>
      </c>
      <c r="G370" s="26" t="s">
        <v>2557</v>
      </c>
      <c r="H370" s="26" t="s">
        <v>994</v>
      </c>
      <c r="I370" s="26" t="s">
        <v>870</v>
      </c>
      <c r="J370" s="26" t="s">
        <v>2813</v>
      </c>
      <c r="K370" s="26" t="s">
        <v>2614</v>
      </c>
      <c r="L370" s="26" t="s">
        <v>2611</v>
      </c>
      <c r="M370" s="26" t="s">
        <v>2590</v>
      </c>
      <c r="N370" s="26">
        <v>40</v>
      </c>
      <c r="O370" s="26" t="s">
        <v>2615</v>
      </c>
    </row>
    <row r="371" spans="1:15">
      <c r="A371" s="26" t="s">
        <v>2822</v>
      </c>
      <c r="B371" s="26" t="str">
        <f>IF(F371="CM","",IF(ISERROR(VLOOKUP(A371,tblClass_ChildStateValues!S:S,1,FALSE)),"##ERR##",""))</f>
        <v>##ERR##</v>
      </c>
      <c r="C371" s="26" t="s">
        <v>84</v>
      </c>
      <c r="D371" s="26" t="s">
        <v>83</v>
      </c>
      <c r="E371" s="26">
        <v>53</v>
      </c>
      <c r="F371" s="26" t="s">
        <v>850</v>
      </c>
      <c r="G371" s="26" t="s">
        <v>2557</v>
      </c>
      <c r="H371" s="26" t="s">
        <v>994</v>
      </c>
      <c r="I371" s="26" t="s">
        <v>870</v>
      </c>
      <c r="J371" s="26" t="s">
        <v>2813</v>
      </c>
      <c r="K371" s="26" t="s">
        <v>2497</v>
      </c>
      <c r="L371" s="26" t="s">
        <v>1116</v>
      </c>
      <c r="M371" s="26" t="s">
        <v>397</v>
      </c>
      <c r="N371" s="26">
        <v>41</v>
      </c>
      <c r="O371" s="26" t="s">
        <v>1229</v>
      </c>
    </row>
    <row r="372" spans="1:15">
      <c r="A372" s="26" t="s">
        <v>2821</v>
      </c>
      <c r="B372" s="26" t="str">
        <f>IF(F372="CM","",IF(ISERROR(VLOOKUP(A372,tblClass_ChildStateValues!S:S,1,FALSE)),"##ERR##",""))</f>
        <v>##ERR##</v>
      </c>
      <c r="C372" s="26" t="s">
        <v>84</v>
      </c>
      <c r="D372" s="26" t="s">
        <v>83</v>
      </c>
      <c r="E372" s="26">
        <v>53</v>
      </c>
      <c r="F372" s="26" t="s">
        <v>850</v>
      </c>
      <c r="G372" s="26" t="s">
        <v>2557</v>
      </c>
      <c r="H372" s="26" t="s">
        <v>994</v>
      </c>
      <c r="I372" s="26" t="s">
        <v>870</v>
      </c>
      <c r="J372" s="26" t="s">
        <v>2813</v>
      </c>
      <c r="K372" s="26" t="s">
        <v>2498</v>
      </c>
      <c r="L372" s="26" t="s">
        <v>1595</v>
      </c>
      <c r="M372" s="26" t="s">
        <v>101</v>
      </c>
      <c r="N372" s="26">
        <v>43</v>
      </c>
      <c r="O372" s="26" t="s">
        <v>1123</v>
      </c>
    </row>
    <row r="373" spans="1:15">
      <c r="A373" s="26" t="s">
        <v>2820</v>
      </c>
      <c r="B373" s="26" t="str">
        <f>IF(F373="CM","",IF(ISERROR(VLOOKUP(A373,tblClass_ChildStateValues!S:S,1,FALSE)),"##ERR##",""))</f>
        <v>##ERR##</v>
      </c>
      <c r="C373" s="26" t="s">
        <v>84</v>
      </c>
      <c r="D373" s="26" t="s">
        <v>83</v>
      </c>
      <c r="E373" s="26">
        <v>53</v>
      </c>
      <c r="F373" s="26" t="s">
        <v>850</v>
      </c>
      <c r="G373" s="26" t="s">
        <v>2557</v>
      </c>
      <c r="H373" s="26" t="s">
        <v>994</v>
      </c>
      <c r="I373" s="26" t="s">
        <v>870</v>
      </c>
      <c r="J373" s="26" t="s">
        <v>2813</v>
      </c>
      <c r="K373" s="26" t="s">
        <v>2502</v>
      </c>
      <c r="L373" s="26" t="s">
        <v>1594</v>
      </c>
      <c r="M373" s="26" t="s">
        <v>110</v>
      </c>
      <c r="N373" s="26">
        <v>42</v>
      </c>
      <c r="O373" s="26" t="s">
        <v>1235</v>
      </c>
    </row>
    <row r="374" spans="1:15">
      <c r="A374" s="26" t="s">
        <v>2819</v>
      </c>
      <c r="B374" s="26" t="str">
        <f>IF(F374="CM","",IF(ISERROR(VLOOKUP(A374,tblClass_ChildStateValues!S:S,1,FALSE)),"##ERR##",""))</f>
        <v>##ERR##</v>
      </c>
      <c r="C374" s="26" t="s">
        <v>84</v>
      </c>
      <c r="D374" s="26" t="s">
        <v>83</v>
      </c>
      <c r="E374" s="26">
        <v>53</v>
      </c>
      <c r="F374" s="26" t="s">
        <v>850</v>
      </c>
      <c r="G374" s="26" t="s">
        <v>2557</v>
      </c>
      <c r="H374" s="26" t="s">
        <v>994</v>
      </c>
      <c r="I374" s="26" t="s">
        <v>870</v>
      </c>
      <c r="J374" s="26" t="s">
        <v>2813</v>
      </c>
      <c r="K374" s="26" t="s">
        <v>2493</v>
      </c>
      <c r="L374" s="26" t="s">
        <v>1596</v>
      </c>
      <c r="M374" s="26" t="s">
        <v>102</v>
      </c>
      <c r="N374" s="26">
        <v>46</v>
      </c>
      <c r="O374" s="26" t="s">
        <v>1124</v>
      </c>
    </row>
    <row r="375" spans="1:15">
      <c r="A375" s="26" t="s">
        <v>2818</v>
      </c>
      <c r="B375" s="26" t="str">
        <f>IF(F375="CM","",IF(ISERROR(VLOOKUP(A375,tblClass_ChildStateValues!S:S,1,FALSE)),"##ERR##",""))</f>
        <v>##ERR##</v>
      </c>
      <c r="C375" s="26" t="s">
        <v>84</v>
      </c>
      <c r="D375" s="26" t="s">
        <v>83</v>
      </c>
      <c r="E375" s="26">
        <v>53</v>
      </c>
      <c r="F375" s="26" t="s">
        <v>850</v>
      </c>
      <c r="G375" s="26" t="s">
        <v>2557</v>
      </c>
      <c r="H375" s="26" t="s">
        <v>994</v>
      </c>
      <c r="I375" s="26" t="s">
        <v>870</v>
      </c>
      <c r="J375" s="26" t="s">
        <v>2813</v>
      </c>
      <c r="K375" s="26" t="s">
        <v>2574</v>
      </c>
      <c r="L375" s="26" t="s">
        <v>1729</v>
      </c>
      <c r="M375" s="26" t="s">
        <v>618</v>
      </c>
      <c r="N375" s="26">
        <v>47</v>
      </c>
      <c r="O375" s="26" t="s">
        <v>2575</v>
      </c>
    </row>
    <row r="376" spans="1:15">
      <c r="A376" s="26" t="s">
        <v>2817</v>
      </c>
      <c r="B376" s="26" t="str">
        <f>IF(F376="CM","",IF(ISERROR(VLOOKUP(A376,tblClass_ChildStateValues!S:S,1,FALSE)),"##ERR##",""))</f>
        <v>##ERR##</v>
      </c>
      <c r="C376" s="26" t="s">
        <v>84</v>
      </c>
      <c r="D376" s="26" t="s">
        <v>83</v>
      </c>
      <c r="E376" s="26">
        <v>53</v>
      </c>
      <c r="F376" s="26" t="s">
        <v>850</v>
      </c>
      <c r="G376" s="26" t="s">
        <v>2557</v>
      </c>
      <c r="H376" s="26" t="s">
        <v>994</v>
      </c>
      <c r="I376" s="26" t="s">
        <v>870</v>
      </c>
      <c r="J376" s="26" t="s">
        <v>2813</v>
      </c>
      <c r="K376" s="26" t="s">
        <v>2578</v>
      </c>
      <c r="L376" s="26" t="s">
        <v>1117</v>
      </c>
      <c r="M376" s="26" t="s">
        <v>104</v>
      </c>
      <c r="N376" s="26">
        <v>44</v>
      </c>
      <c r="O376" s="26" t="s">
        <v>82</v>
      </c>
    </row>
    <row r="377" spans="1:15">
      <c r="A377" s="26" t="s">
        <v>2816</v>
      </c>
      <c r="B377" s="26" t="str">
        <f>IF(F377="CM","",IF(ISERROR(VLOOKUP(A377,tblClass_ChildStateValues!S:S,1,FALSE)),"##ERR##",""))</f>
        <v>##ERR##</v>
      </c>
      <c r="C377" s="26" t="s">
        <v>84</v>
      </c>
      <c r="D377" s="26" t="s">
        <v>83</v>
      </c>
      <c r="E377" s="26">
        <v>53</v>
      </c>
      <c r="F377" s="26" t="s">
        <v>850</v>
      </c>
      <c r="G377" s="26" t="s">
        <v>2557</v>
      </c>
      <c r="H377" s="26" t="s">
        <v>994</v>
      </c>
      <c r="I377" s="26" t="s">
        <v>870</v>
      </c>
      <c r="J377" s="26" t="s">
        <v>2813</v>
      </c>
      <c r="K377" s="26" t="s">
        <v>2504</v>
      </c>
      <c r="L377" s="26" t="s">
        <v>2488</v>
      </c>
      <c r="M377" s="26" t="s">
        <v>958</v>
      </c>
      <c r="N377" s="26">
        <v>48</v>
      </c>
      <c r="O377" s="26" t="s">
        <v>2577</v>
      </c>
    </row>
    <row r="378" spans="1:15">
      <c r="A378" s="26" t="s">
        <v>2815</v>
      </c>
      <c r="B378" s="26" t="str">
        <f>IF(F378="CM","",IF(ISERROR(VLOOKUP(A378,tblClass_ChildStateValues!S:S,1,FALSE)),"##ERR##",""))</f>
        <v>##ERR##</v>
      </c>
      <c r="C378" s="26" t="s">
        <v>84</v>
      </c>
      <c r="D378" s="26" t="s">
        <v>83</v>
      </c>
      <c r="E378" s="26">
        <v>53</v>
      </c>
      <c r="F378" s="26" t="s">
        <v>850</v>
      </c>
      <c r="G378" s="26" t="s">
        <v>2557</v>
      </c>
      <c r="H378" s="26" t="s">
        <v>994</v>
      </c>
      <c r="I378" s="26" t="s">
        <v>870</v>
      </c>
      <c r="J378" s="26" t="s">
        <v>2813</v>
      </c>
      <c r="K378" s="26" t="s">
        <v>2504</v>
      </c>
      <c r="L378" s="26" t="s">
        <v>1126</v>
      </c>
      <c r="M378" s="26" t="s">
        <v>102</v>
      </c>
      <c r="N378" s="26">
        <v>46</v>
      </c>
      <c r="O378" s="26" t="s">
        <v>2576</v>
      </c>
    </row>
    <row r="379" spans="1:15">
      <c r="A379" s="26" t="s">
        <v>2814</v>
      </c>
      <c r="B379" s="26" t="str">
        <f>IF(F379="CM","",IF(ISERROR(VLOOKUP(A379,tblClass_ChildStateValues!S:S,1,FALSE)),"##ERR##",""))</f>
        <v>##ERR##</v>
      </c>
      <c r="C379" s="26" t="s">
        <v>84</v>
      </c>
      <c r="D379" s="26" t="s">
        <v>83</v>
      </c>
      <c r="E379" s="26">
        <v>53</v>
      </c>
      <c r="F379" s="26" t="s">
        <v>850</v>
      </c>
      <c r="G379" s="26" t="s">
        <v>2557</v>
      </c>
      <c r="H379" s="26" t="s">
        <v>994</v>
      </c>
      <c r="I379" s="26" t="s">
        <v>870</v>
      </c>
      <c r="J379" s="26" t="s">
        <v>2813</v>
      </c>
      <c r="K379" s="26" t="s">
        <v>2505</v>
      </c>
      <c r="L379" s="26" t="s">
        <v>479</v>
      </c>
      <c r="M379" s="26" t="s">
        <v>103</v>
      </c>
      <c r="N379" s="26">
        <v>45</v>
      </c>
      <c r="O379" s="26" t="s">
        <v>2485</v>
      </c>
    </row>
    <row r="380" spans="1:15">
      <c r="A380" s="26" t="s">
        <v>2812</v>
      </c>
      <c r="B380" s="26" t="str">
        <f>IF(F380="CM","",IF(ISERROR(VLOOKUP(A380,tblClass_ChildStateValues!S:S,1,FALSE)),"##ERR##",""))</f>
        <v>##ERR##</v>
      </c>
      <c r="C380" s="26" t="s">
        <v>84</v>
      </c>
      <c r="D380" s="26" t="s">
        <v>83</v>
      </c>
      <c r="E380" s="26">
        <v>53</v>
      </c>
      <c r="F380" s="26" t="s">
        <v>850</v>
      </c>
      <c r="G380" s="26" t="s">
        <v>2558</v>
      </c>
      <c r="H380" s="26" t="s">
        <v>976</v>
      </c>
      <c r="I380" s="26" t="s">
        <v>870</v>
      </c>
      <c r="J380" s="26" t="s">
        <v>2795</v>
      </c>
      <c r="K380" s="26" t="s">
        <v>2500</v>
      </c>
      <c r="L380" s="26" t="s">
        <v>1730</v>
      </c>
      <c r="M380" s="26" t="s">
        <v>109</v>
      </c>
      <c r="N380" s="26">
        <v>33</v>
      </c>
      <c r="O380" s="26" t="s">
        <v>1118</v>
      </c>
    </row>
    <row r="381" spans="1:15">
      <c r="A381" s="26" t="s">
        <v>2811</v>
      </c>
      <c r="B381" s="26" t="str">
        <f>IF(F381="CM","",IF(ISERROR(VLOOKUP(A381,tblClass_ChildStateValues!S:S,1,FALSE)),"##ERR##",""))</f>
        <v>##ERR##</v>
      </c>
      <c r="C381" s="26" t="s">
        <v>84</v>
      </c>
      <c r="D381" s="26" t="s">
        <v>83</v>
      </c>
      <c r="E381" s="26">
        <v>53</v>
      </c>
      <c r="F381" s="26" t="s">
        <v>850</v>
      </c>
      <c r="G381" s="26" t="s">
        <v>2558</v>
      </c>
      <c r="H381" s="26" t="s">
        <v>976</v>
      </c>
      <c r="I381" s="26" t="s">
        <v>870</v>
      </c>
      <c r="J381" s="26" t="s">
        <v>2795</v>
      </c>
      <c r="K381" s="26" t="s">
        <v>2496</v>
      </c>
      <c r="L381" s="26" t="s">
        <v>1127</v>
      </c>
      <c r="M381" s="26" t="s">
        <v>113</v>
      </c>
      <c r="N381" s="26">
        <v>34</v>
      </c>
      <c r="O381" s="26" t="s">
        <v>1119</v>
      </c>
    </row>
    <row r="382" spans="1:15">
      <c r="A382" s="26" t="s">
        <v>2810</v>
      </c>
      <c r="B382" s="26" t="str">
        <f>IF(F382="CM","",IF(ISERROR(VLOOKUP(A382,tblClass_ChildStateValues!S:S,1,FALSE)),"##ERR##",""))</f>
        <v>##ERR##</v>
      </c>
      <c r="C382" s="26" t="s">
        <v>84</v>
      </c>
      <c r="D382" s="26" t="s">
        <v>83</v>
      </c>
      <c r="E382" s="26">
        <v>53</v>
      </c>
      <c r="F382" s="26" t="s">
        <v>850</v>
      </c>
      <c r="G382" s="26" t="s">
        <v>2558</v>
      </c>
      <c r="H382" s="26" t="s">
        <v>976</v>
      </c>
      <c r="I382" s="26" t="s">
        <v>870</v>
      </c>
      <c r="J382" s="26" t="s">
        <v>2795</v>
      </c>
      <c r="K382" s="26" t="s">
        <v>2499</v>
      </c>
      <c r="L382" s="26" t="s">
        <v>1129</v>
      </c>
      <c r="M382" s="26" t="s">
        <v>848</v>
      </c>
      <c r="N382" s="26">
        <v>37</v>
      </c>
      <c r="O382" s="26" t="s">
        <v>655</v>
      </c>
    </row>
    <row r="383" spans="1:15">
      <c r="A383" s="26" t="s">
        <v>2809</v>
      </c>
      <c r="B383" s="26" t="str">
        <f>IF(F383="CM","",IF(ISERROR(VLOOKUP(A383,tblClass_ChildStateValues!S:S,1,FALSE)),"##ERR##",""))</f>
        <v>##ERR##</v>
      </c>
      <c r="C383" s="26" t="s">
        <v>84</v>
      </c>
      <c r="D383" s="26" t="s">
        <v>83</v>
      </c>
      <c r="E383" s="26">
        <v>53</v>
      </c>
      <c r="F383" s="26" t="s">
        <v>850</v>
      </c>
      <c r="G383" s="26" t="s">
        <v>2558</v>
      </c>
      <c r="H383" s="26" t="s">
        <v>976</v>
      </c>
      <c r="I383" s="26" t="s">
        <v>870</v>
      </c>
      <c r="J383" s="26" t="s">
        <v>2795</v>
      </c>
      <c r="K383" s="26" t="s">
        <v>2503</v>
      </c>
      <c r="L383" s="26" t="s">
        <v>1128</v>
      </c>
      <c r="M383" s="26" t="s">
        <v>112</v>
      </c>
      <c r="N383" s="26">
        <v>35</v>
      </c>
      <c r="O383" s="26" t="s">
        <v>1120</v>
      </c>
    </row>
    <row r="384" spans="1:15">
      <c r="A384" s="26" t="s">
        <v>2808</v>
      </c>
      <c r="B384" s="26" t="str">
        <f>IF(F384="CM","",IF(ISERROR(VLOOKUP(A384,tblClass_ChildStateValues!S:S,1,FALSE)),"##ERR##",""))</f>
        <v>##ERR##</v>
      </c>
      <c r="C384" s="26" t="s">
        <v>84</v>
      </c>
      <c r="D384" s="26" t="s">
        <v>83</v>
      </c>
      <c r="E384" s="26">
        <v>53</v>
      </c>
      <c r="F384" s="26" t="s">
        <v>850</v>
      </c>
      <c r="G384" s="26" t="s">
        <v>2558</v>
      </c>
      <c r="H384" s="26" t="s">
        <v>976</v>
      </c>
      <c r="I384" s="26" t="s">
        <v>870</v>
      </c>
      <c r="J384" s="26" t="s">
        <v>2795</v>
      </c>
      <c r="K384" s="26" t="s">
        <v>2495</v>
      </c>
      <c r="L384" s="26" t="s">
        <v>1597</v>
      </c>
      <c r="M384" s="26" t="s">
        <v>105</v>
      </c>
      <c r="N384" s="26">
        <v>38</v>
      </c>
      <c r="O384" s="26" t="s">
        <v>1121</v>
      </c>
    </row>
    <row r="385" spans="1:15">
      <c r="A385" s="26" t="s">
        <v>2807</v>
      </c>
      <c r="B385" s="26" t="str">
        <f>IF(F385="CM","",IF(ISERROR(VLOOKUP(A385,tblClass_ChildStateValues!S:S,1,FALSE)),"##ERR##",""))</f>
        <v>##ERR##</v>
      </c>
      <c r="C385" s="26" t="s">
        <v>84</v>
      </c>
      <c r="D385" s="26" t="s">
        <v>83</v>
      </c>
      <c r="E385" s="26">
        <v>53</v>
      </c>
      <c r="F385" s="26" t="s">
        <v>850</v>
      </c>
      <c r="G385" s="26" t="s">
        <v>2558</v>
      </c>
      <c r="H385" s="26" t="s">
        <v>976</v>
      </c>
      <c r="I385" s="26" t="s">
        <v>870</v>
      </c>
      <c r="J385" s="26" t="s">
        <v>2795</v>
      </c>
      <c r="K385" s="26" t="s">
        <v>2501</v>
      </c>
      <c r="L385" s="26" t="s">
        <v>1731</v>
      </c>
      <c r="M385" s="26" t="s">
        <v>107</v>
      </c>
      <c r="N385" s="26">
        <v>39</v>
      </c>
      <c r="O385" s="26" t="s">
        <v>1122</v>
      </c>
    </row>
    <row r="386" spans="1:15">
      <c r="A386" s="26" t="s">
        <v>2806</v>
      </c>
      <c r="B386" s="26" t="str">
        <f>IF(F386="CM","",IF(ISERROR(VLOOKUP(A386,tblClass_ChildStateValues!S:S,1,FALSE)),"##ERR##",""))</f>
        <v>##ERR##</v>
      </c>
      <c r="C386" s="26" t="s">
        <v>84</v>
      </c>
      <c r="D386" s="26" t="s">
        <v>83</v>
      </c>
      <c r="E386" s="26">
        <v>53</v>
      </c>
      <c r="F386" s="26" t="s">
        <v>850</v>
      </c>
      <c r="G386" s="26" t="s">
        <v>2558</v>
      </c>
      <c r="H386" s="26" t="s">
        <v>976</v>
      </c>
      <c r="I386" s="26" t="s">
        <v>870</v>
      </c>
      <c r="J386" s="26" t="s">
        <v>2795</v>
      </c>
      <c r="K386" s="26" t="s">
        <v>2494</v>
      </c>
      <c r="L386" s="26" t="s">
        <v>2613</v>
      </c>
      <c r="M386" s="26" t="s">
        <v>843</v>
      </c>
      <c r="N386" s="26">
        <v>40</v>
      </c>
      <c r="O386" s="26" t="s">
        <v>1125</v>
      </c>
    </row>
    <row r="387" spans="1:15">
      <c r="A387" s="26" t="s">
        <v>2805</v>
      </c>
      <c r="B387" s="26" t="str">
        <f>IF(F387="CM","",IF(ISERROR(VLOOKUP(A387,tblClass_ChildStateValues!S:S,1,FALSE)),"##ERR##",""))</f>
        <v>##ERR##</v>
      </c>
      <c r="C387" s="26" t="s">
        <v>84</v>
      </c>
      <c r="D387" s="26" t="s">
        <v>83</v>
      </c>
      <c r="E387" s="26">
        <v>53</v>
      </c>
      <c r="F387" s="26" t="s">
        <v>850</v>
      </c>
      <c r="G387" s="26" t="s">
        <v>2558</v>
      </c>
      <c r="H387" s="26" t="s">
        <v>976</v>
      </c>
      <c r="I387" s="26" t="s">
        <v>870</v>
      </c>
      <c r="J387" s="26" t="s">
        <v>2795</v>
      </c>
      <c r="K387" s="26" t="s">
        <v>2614</v>
      </c>
      <c r="L387" s="26" t="s">
        <v>2611</v>
      </c>
      <c r="M387" s="26" t="s">
        <v>2590</v>
      </c>
      <c r="N387" s="26">
        <v>40</v>
      </c>
      <c r="O387" s="26" t="s">
        <v>2615</v>
      </c>
    </row>
    <row r="388" spans="1:15">
      <c r="A388" s="26" t="s">
        <v>2804</v>
      </c>
      <c r="B388" s="26" t="str">
        <f>IF(F388="CM","",IF(ISERROR(VLOOKUP(A388,tblClass_ChildStateValues!S:S,1,FALSE)),"##ERR##",""))</f>
        <v>##ERR##</v>
      </c>
      <c r="C388" s="26" t="s">
        <v>84</v>
      </c>
      <c r="D388" s="26" t="s">
        <v>83</v>
      </c>
      <c r="E388" s="26">
        <v>53</v>
      </c>
      <c r="F388" s="26" t="s">
        <v>850</v>
      </c>
      <c r="G388" s="26" t="s">
        <v>2558</v>
      </c>
      <c r="H388" s="26" t="s">
        <v>976</v>
      </c>
      <c r="I388" s="26" t="s">
        <v>870</v>
      </c>
      <c r="J388" s="26" t="s">
        <v>2795</v>
      </c>
      <c r="K388" s="26" t="s">
        <v>2497</v>
      </c>
      <c r="L388" s="26" t="s">
        <v>1116</v>
      </c>
      <c r="M388" s="26" t="s">
        <v>397</v>
      </c>
      <c r="N388" s="26">
        <v>41</v>
      </c>
      <c r="O388" s="26" t="s">
        <v>1229</v>
      </c>
    </row>
    <row r="389" spans="1:15">
      <c r="A389" s="26" t="s">
        <v>2803</v>
      </c>
      <c r="B389" s="26" t="str">
        <f>IF(F389="CM","",IF(ISERROR(VLOOKUP(A389,tblClass_ChildStateValues!S:S,1,FALSE)),"##ERR##",""))</f>
        <v>##ERR##</v>
      </c>
      <c r="C389" s="26" t="s">
        <v>84</v>
      </c>
      <c r="D389" s="26" t="s">
        <v>83</v>
      </c>
      <c r="E389" s="26">
        <v>53</v>
      </c>
      <c r="F389" s="26" t="s">
        <v>850</v>
      </c>
      <c r="G389" s="26" t="s">
        <v>2558</v>
      </c>
      <c r="H389" s="26" t="s">
        <v>976</v>
      </c>
      <c r="I389" s="26" t="s">
        <v>870</v>
      </c>
      <c r="J389" s="26" t="s">
        <v>2795</v>
      </c>
      <c r="K389" s="26" t="s">
        <v>2498</v>
      </c>
      <c r="L389" s="26" t="s">
        <v>1595</v>
      </c>
      <c r="M389" s="26" t="s">
        <v>101</v>
      </c>
      <c r="N389" s="26">
        <v>43</v>
      </c>
      <c r="O389" s="26" t="s">
        <v>1123</v>
      </c>
    </row>
    <row r="390" spans="1:15">
      <c r="A390" s="26" t="s">
        <v>2802</v>
      </c>
      <c r="B390" s="26" t="str">
        <f>IF(F390="CM","",IF(ISERROR(VLOOKUP(A390,tblClass_ChildStateValues!S:S,1,FALSE)),"##ERR##",""))</f>
        <v>##ERR##</v>
      </c>
      <c r="C390" s="26" t="s">
        <v>84</v>
      </c>
      <c r="D390" s="26" t="s">
        <v>83</v>
      </c>
      <c r="E390" s="26">
        <v>53</v>
      </c>
      <c r="F390" s="26" t="s">
        <v>850</v>
      </c>
      <c r="G390" s="26" t="s">
        <v>2558</v>
      </c>
      <c r="H390" s="26" t="s">
        <v>976</v>
      </c>
      <c r="I390" s="26" t="s">
        <v>870</v>
      </c>
      <c r="J390" s="26" t="s">
        <v>2795</v>
      </c>
      <c r="K390" s="26" t="s">
        <v>2502</v>
      </c>
      <c r="L390" s="26" t="s">
        <v>1594</v>
      </c>
      <c r="M390" s="26" t="s">
        <v>110</v>
      </c>
      <c r="N390" s="26">
        <v>42</v>
      </c>
      <c r="O390" s="26" t="s">
        <v>1235</v>
      </c>
    </row>
    <row r="391" spans="1:15">
      <c r="A391" s="26" t="s">
        <v>2801</v>
      </c>
      <c r="B391" s="26" t="str">
        <f>IF(F391="CM","",IF(ISERROR(VLOOKUP(A391,tblClass_ChildStateValues!S:S,1,FALSE)),"##ERR##",""))</f>
        <v>##ERR##</v>
      </c>
      <c r="C391" s="26" t="s">
        <v>84</v>
      </c>
      <c r="D391" s="26" t="s">
        <v>83</v>
      </c>
      <c r="E391" s="26">
        <v>53</v>
      </c>
      <c r="F391" s="26" t="s">
        <v>850</v>
      </c>
      <c r="G391" s="26" t="s">
        <v>2558</v>
      </c>
      <c r="H391" s="26" t="s">
        <v>976</v>
      </c>
      <c r="I391" s="26" t="s">
        <v>870</v>
      </c>
      <c r="J391" s="26" t="s">
        <v>2795</v>
      </c>
      <c r="K391" s="26" t="s">
        <v>2493</v>
      </c>
      <c r="L391" s="26" t="s">
        <v>1596</v>
      </c>
      <c r="M391" s="26" t="s">
        <v>102</v>
      </c>
      <c r="N391" s="26">
        <v>46</v>
      </c>
      <c r="O391" s="26" t="s">
        <v>1124</v>
      </c>
    </row>
    <row r="392" spans="1:15">
      <c r="A392" s="26" t="s">
        <v>2800</v>
      </c>
      <c r="B392" s="26" t="str">
        <f>IF(F392="CM","",IF(ISERROR(VLOOKUP(A392,tblClass_ChildStateValues!S:S,1,FALSE)),"##ERR##",""))</f>
        <v>##ERR##</v>
      </c>
      <c r="C392" s="26" t="s">
        <v>84</v>
      </c>
      <c r="D392" s="26" t="s">
        <v>83</v>
      </c>
      <c r="E392" s="26">
        <v>53</v>
      </c>
      <c r="F392" s="26" t="s">
        <v>850</v>
      </c>
      <c r="G392" s="26" t="s">
        <v>2558</v>
      </c>
      <c r="H392" s="26" t="s">
        <v>976</v>
      </c>
      <c r="I392" s="26" t="s">
        <v>870</v>
      </c>
      <c r="J392" s="26" t="s">
        <v>2795</v>
      </c>
      <c r="K392" s="26" t="s">
        <v>2574</v>
      </c>
      <c r="L392" s="26" t="s">
        <v>1729</v>
      </c>
      <c r="M392" s="26" t="s">
        <v>618</v>
      </c>
      <c r="N392" s="26">
        <v>47</v>
      </c>
      <c r="O392" s="26" t="s">
        <v>2575</v>
      </c>
    </row>
    <row r="393" spans="1:15">
      <c r="A393" s="26" t="s">
        <v>2799</v>
      </c>
      <c r="B393" s="26" t="str">
        <f>IF(F393="CM","",IF(ISERROR(VLOOKUP(A393,tblClass_ChildStateValues!S:S,1,FALSE)),"##ERR##",""))</f>
        <v>##ERR##</v>
      </c>
      <c r="C393" s="26" t="s">
        <v>84</v>
      </c>
      <c r="D393" s="26" t="s">
        <v>83</v>
      </c>
      <c r="E393" s="26">
        <v>53</v>
      </c>
      <c r="F393" s="26" t="s">
        <v>850</v>
      </c>
      <c r="G393" s="26" t="s">
        <v>2558</v>
      </c>
      <c r="H393" s="26" t="s">
        <v>976</v>
      </c>
      <c r="I393" s="26" t="s">
        <v>870</v>
      </c>
      <c r="J393" s="26" t="s">
        <v>2795</v>
      </c>
      <c r="K393" s="26" t="s">
        <v>2578</v>
      </c>
      <c r="L393" s="26" t="s">
        <v>1117</v>
      </c>
      <c r="M393" s="26" t="s">
        <v>104</v>
      </c>
      <c r="N393" s="26">
        <v>44</v>
      </c>
      <c r="O393" s="26" t="s">
        <v>82</v>
      </c>
    </row>
    <row r="394" spans="1:15">
      <c r="A394" s="26" t="s">
        <v>2798</v>
      </c>
      <c r="B394" s="26" t="str">
        <f>IF(F394="CM","",IF(ISERROR(VLOOKUP(A394,tblClass_ChildStateValues!S:S,1,FALSE)),"##ERR##",""))</f>
        <v>##ERR##</v>
      </c>
      <c r="C394" s="26" t="s">
        <v>84</v>
      </c>
      <c r="D394" s="26" t="s">
        <v>83</v>
      </c>
      <c r="E394" s="26">
        <v>53</v>
      </c>
      <c r="F394" s="26" t="s">
        <v>850</v>
      </c>
      <c r="G394" s="26" t="s">
        <v>2558</v>
      </c>
      <c r="H394" s="26" t="s">
        <v>976</v>
      </c>
      <c r="I394" s="26" t="s">
        <v>870</v>
      </c>
      <c r="J394" s="26" t="s">
        <v>2795</v>
      </c>
      <c r="K394" s="26" t="s">
        <v>2504</v>
      </c>
      <c r="L394" s="26" t="s">
        <v>2488</v>
      </c>
      <c r="M394" s="26" t="s">
        <v>958</v>
      </c>
      <c r="N394" s="26">
        <v>48</v>
      </c>
      <c r="O394" s="26" t="s">
        <v>2577</v>
      </c>
    </row>
    <row r="395" spans="1:15">
      <c r="A395" s="26" t="s">
        <v>2797</v>
      </c>
      <c r="B395" s="26" t="str">
        <f>IF(F395="CM","",IF(ISERROR(VLOOKUP(A395,tblClass_ChildStateValues!S:S,1,FALSE)),"##ERR##",""))</f>
        <v>##ERR##</v>
      </c>
      <c r="C395" s="26" t="s">
        <v>84</v>
      </c>
      <c r="D395" s="26" t="s">
        <v>83</v>
      </c>
      <c r="E395" s="26">
        <v>53</v>
      </c>
      <c r="F395" s="26" t="s">
        <v>850</v>
      </c>
      <c r="G395" s="26" t="s">
        <v>2558</v>
      </c>
      <c r="H395" s="26" t="s">
        <v>976</v>
      </c>
      <c r="I395" s="26" t="s">
        <v>870</v>
      </c>
      <c r="J395" s="26" t="s">
        <v>2795</v>
      </c>
      <c r="K395" s="26" t="s">
        <v>2504</v>
      </c>
      <c r="L395" s="26" t="s">
        <v>1126</v>
      </c>
      <c r="M395" s="26" t="s">
        <v>102</v>
      </c>
      <c r="N395" s="26">
        <v>46</v>
      </c>
      <c r="O395" s="26" t="s">
        <v>2576</v>
      </c>
    </row>
    <row r="396" spans="1:15">
      <c r="A396" s="26" t="s">
        <v>2796</v>
      </c>
      <c r="B396" s="26" t="str">
        <f>IF(F396="CM","",IF(ISERROR(VLOOKUP(A396,tblClass_ChildStateValues!S:S,1,FALSE)),"##ERR##",""))</f>
        <v>##ERR##</v>
      </c>
      <c r="C396" s="26" t="s">
        <v>84</v>
      </c>
      <c r="D396" s="26" t="s">
        <v>83</v>
      </c>
      <c r="E396" s="26">
        <v>53</v>
      </c>
      <c r="F396" s="26" t="s">
        <v>850</v>
      </c>
      <c r="G396" s="26" t="s">
        <v>2558</v>
      </c>
      <c r="H396" s="26" t="s">
        <v>976</v>
      </c>
      <c r="I396" s="26" t="s">
        <v>870</v>
      </c>
      <c r="J396" s="26" t="s">
        <v>2795</v>
      </c>
      <c r="K396" s="26" t="s">
        <v>2505</v>
      </c>
      <c r="L396" s="26" t="s">
        <v>479</v>
      </c>
      <c r="M396" s="26" t="s">
        <v>103</v>
      </c>
      <c r="N396" s="26">
        <v>45</v>
      </c>
      <c r="O396" s="26" t="s">
        <v>2485</v>
      </c>
    </row>
    <row r="397" spans="1:15">
      <c r="A397" s="26" t="s">
        <v>2794</v>
      </c>
      <c r="B397" s="26" t="str">
        <f>IF(F397="CM","",IF(ISERROR(VLOOKUP(A397,tblClass_ChildStateValues!S:S,1,FALSE)),"##ERR##",""))</f>
        <v/>
      </c>
      <c r="C397" s="26" t="s">
        <v>84</v>
      </c>
      <c r="D397" s="26" t="s">
        <v>83</v>
      </c>
      <c r="E397" s="26">
        <v>53</v>
      </c>
      <c r="F397" s="26" t="s">
        <v>850</v>
      </c>
      <c r="G397" s="26" t="s">
        <v>440</v>
      </c>
      <c r="H397" s="26" t="s">
        <v>2586</v>
      </c>
      <c r="I397" s="26" t="s">
        <v>870</v>
      </c>
      <c r="J397" s="26" t="s">
        <v>2777</v>
      </c>
      <c r="K397" s="26" t="s">
        <v>2500</v>
      </c>
      <c r="L397" s="26" t="s">
        <v>1730</v>
      </c>
      <c r="M397" s="26" t="s">
        <v>109</v>
      </c>
      <c r="N397" s="26">
        <v>33</v>
      </c>
      <c r="O397" s="26" t="s">
        <v>1118</v>
      </c>
    </row>
    <row r="398" spans="1:15">
      <c r="A398" s="26" t="s">
        <v>2793</v>
      </c>
      <c r="B398" s="26" t="str">
        <f>IF(F398="CM","",IF(ISERROR(VLOOKUP(A398,tblClass_ChildStateValues!S:S,1,FALSE)),"##ERR##",""))</f>
        <v/>
      </c>
      <c r="C398" s="26" t="s">
        <v>84</v>
      </c>
      <c r="D398" s="26" t="s">
        <v>83</v>
      </c>
      <c r="E398" s="26">
        <v>53</v>
      </c>
      <c r="F398" s="26" t="s">
        <v>850</v>
      </c>
      <c r="G398" s="26" t="s">
        <v>440</v>
      </c>
      <c r="H398" s="26" t="s">
        <v>2586</v>
      </c>
      <c r="I398" s="26" t="s">
        <v>870</v>
      </c>
      <c r="J398" s="26" t="s">
        <v>2777</v>
      </c>
      <c r="K398" s="26" t="s">
        <v>2496</v>
      </c>
      <c r="L398" s="26" t="s">
        <v>1127</v>
      </c>
      <c r="M398" s="26" t="s">
        <v>113</v>
      </c>
      <c r="N398" s="26">
        <v>34</v>
      </c>
      <c r="O398" s="26" t="s">
        <v>1119</v>
      </c>
    </row>
    <row r="399" spans="1:15">
      <c r="A399" s="26" t="s">
        <v>2792</v>
      </c>
      <c r="B399" s="26" t="str">
        <f>IF(F399="CM","",IF(ISERROR(VLOOKUP(A399,tblClass_ChildStateValues!S:S,1,FALSE)),"##ERR##",""))</f>
        <v/>
      </c>
      <c r="C399" s="26" t="s">
        <v>84</v>
      </c>
      <c r="D399" s="26" t="s">
        <v>83</v>
      </c>
      <c r="E399" s="26">
        <v>53</v>
      </c>
      <c r="F399" s="26" t="s">
        <v>850</v>
      </c>
      <c r="G399" s="26" t="s">
        <v>440</v>
      </c>
      <c r="H399" s="26" t="s">
        <v>2586</v>
      </c>
      <c r="I399" s="26" t="s">
        <v>870</v>
      </c>
      <c r="J399" s="26" t="s">
        <v>2777</v>
      </c>
      <c r="K399" s="26" t="s">
        <v>2499</v>
      </c>
      <c r="L399" s="26" t="s">
        <v>1129</v>
      </c>
      <c r="M399" s="26" t="s">
        <v>848</v>
      </c>
      <c r="N399" s="26">
        <v>37</v>
      </c>
      <c r="O399" s="26" t="s">
        <v>655</v>
      </c>
    </row>
    <row r="400" spans="1:15">
      <c r="A400" s="26" t="s">
        <v>2791</v>
      </c>
      <c r="B400" s="26" t="str">
        <f>IF(F400="CM","",IF(ISERROR(VLOOKUP(A400,tblClass_ChildStateValues!S:S,1,FALSE)),"##ERR##",""))</f>
        <v/>
      </c>
      <c r="C400" s="26" t="s">
        <v>84</v>
      </c>
      <c r="D400" s="26" t="s">
        <v>83</v>
      </c>
      <c r="E400" s="26">
        <v>53</v>
      </c>
      <c r="F400" s="26" t="s">
        <v>850</v>
      </c>
      <c r="G400" s="26" t="s">
        <v>440</v>
      </c>
      <c r="H400" s="26" t="s">
        <v>2586</v>
      </c>
      <c r="I400" s="26" t="s">
        <v>870</v>
      </c>
      <c r="J400" s="26" t="s">
        <v>2777</v>
      </c>
      <c r="K400" s="26" t="s">
        <v>2503</v>
      </c>
      <c r="L400" s="26" t="s">
        <v>1128</v>
      </c>
      <c r="M400" s="26" t="s">
        <v>112</v>
      </c>
      <c r="N400" s="26">
        <v>35</v>
      </c>
      <c r="O400" s="26" t="s">
        <v>1120</v>
      </c>
    </row>
    <row r="401" spans="1:15">
      <c r="A401" s="26" t="s">
        <v>2790</v>
      </c>
      <c r="B401" s="26" t="str">
        <f>IF(F401="CM","",IF(ISERROR(VLOOKUP(A401,tblClass_ChildStateValues!S:S,1,FALSE)),"##ERR##",""))</f>
        <v/>
      </c>
      <c r="C401" s="26" t="s">
        <v>84</v>
      </c>
      <c r="D401" s="26" t="s">
        <v>83</v>
      </c>
      <c r="E401" s="26">
        <v>53</v>
      </c>
      <c r="F401" s="26" t="s">
        <v>850</v>
      </c>
      <c r="G401" s="26" t="s">
        <v>440</v>
      </c>
      <c r="H401" s="26" t="s">
        <v>2586</v>
      </c>
      <c r="I401" s="26" t="s">
        <v>870</v>
      </c>
      <c r="J401" s="26" t="s">
        <v>2777</v>
      </c>
      <c r="K401" s="26" t="s">
        <v>2495</v>
      </c>
      <c r="L401" s="26" t="s">
        <v>1597</v>
      </c>
      <c r="M401" s="26" t="s">
        <v>105</v>
      </c>
      <c r="N401" s="26">
        <v>38</v>
      </c>
      <c r="O401" s="26" t="s">
        <v>1121</v>
      </c>
    </row>
    <row r="402" spans="1:15">
      <c r="A402" s="26" t="s">
        <v>2789</v>
      </c>
      <c r="B402" s="26" t="str">
        <f>IF(F402="CM","",IF(ISERROR(VLOOKUP(A402,tblClass_ChildStateValues!S:S,1,FALSE)),"##ERR##",""))</f>
        <v/>
      </c>
      <c r="C402" s="26" t="s">
        <v>84</v>
      </c>
      <c r="D402" s="26" t="s">
        <v>83</v>
      </c>
      <c r="E402" s="26">
        <v>53</v>
      </c>
      <c r="F402" s="26" t="s">
        <v>850</v>
      </c>
      <c r="G402" s="26" t="s">
        <v>440</v>
      </c>
      <c r="H402" s="26" t="s">
        <v>2586</v>
      </c>
      <c r="I402" s="26" t="s">
        <v>870</v>
      </c>
      <c r="J402" s="26" t="s">
        <v>2777</v>
      </c>
      <c r="K402" s="26" t="s">
        <v>2501</v>
      </c>
      <c r="L402" s="26" t="s">
        <v>1731</v>
      </c>
      <c r="M402" s="26" t="s">
        <v>107</v>
      </c>
      <c r="N402" s="26">
        <v>39</v>
      </c>
      <c r="O402" s="26" t="s">
        <v>1122</v>
      </c>
    </row>
    <row r="403" spans="1:15">
      <c r="A403" s="26" t="s">
        <v>2788</v>
      </c>
      <c r="B403" s="26" t="str">
        <f>IF(F403="CM","",IF(ISERROR(VLOOKUP(A403,tblClass_ChildStateValues!S:S,1,FALSE)),"##ERR##",""))</f>
        <v/>
      </c>
      <c r="C403" s="26" t="s">
        <v>84</v>
      </c>
      <c r="D403" s="26" t="s">
        <v>83</v>
      </c>
      <c r="E403" s="26">
        <v>53</v>
      </c>
      <c r="F403" s="26" t="s">
        <v>850</v>
      </c>
      <c r="G403" s="26" t="s">
        <v>440</v>
      </c>
      <c r="H403" s="26" t="s">
        <v>2586</v>
      </c>
      <c r="I403" s="26" t="s">
        <v>870</v>
      </c>
      <c r="J403" s="26" t="s">
        <v>2777</v>
      </c>
      <c r="K403" s="26" t="s">
        <v>2494</v>
      </c>
      <c r="L403" s="26" t="s">
        <v>2613</v>
      </c>
      <c r="M403" s="26" t="s">
        <v>843</v>
      </c>
      <c r="N403" s="26">
        <v>40</v>
      </c>
      <c r="O403" s="26" t="s">
        <v>1125</v>
      </c>
    </row>
    <row r="404" spans="1:15">
      <c r="A404" s="26" t="s">
        <v>2787</v>
      </c>
      <c r="B404" s="26" t="str">
        <f>IF(F404="CM","",IF(ISERROR(VLOOKUP(A404,tblClass_ChildStateValues!S:S,1,FALSE)),"##ERR##",""))</f>
        <v/>
      </c>
      <c r="C404" s="26" t="s">
        <v>84</v>
      </c>
      <c r="D404" s="26" t="s">
        <v>83</v>
      </c>
      <c r="E404" s="26">
        <v>53</v>
      </c>
      <c r="F404" s="26" t="s">
        <v>850</v>
      </c>
      <c r="G404" s="26" t="s">
        <v>440</v>
      </c>
      <c r="H404" s="26" t="s">
        <v>2586</v>
      </c>
      <c r="I404" s="26" t="s">
        <v>870</v>
      </c>
      <c r="J404" s="26" t="s">
        <v>2777</v>
      </c>
      <c r="K404" s="26" t="s">
        <v>2614</v>
      </c>
      <c r="L404" s="26" t="s">
        <v>2611</v>
      </c>
      <c r="M404" s="26" t="s">
        <v>2590</v>
      </c>
      <c r="N404" s="26">
        <v>40</v>
      </c>
      <c r="O404" s="26" t="s">
        <v>2615</v>
      </c>
    </row>
    <row r="405" spans="1:15">
      <c r="A405" s="26" t="s">
        <v>2786</v>
      </c>
      <c r="B405" s="26" t="str">
        <f>IF(F405="CM","",IF(ISERROR(VLOOKUP(A405,tblClass_ChildStateValues!S:S,1,FALSE)),"##ERR##",""))</f>
        <v/>
      </c>
      <c r="C405" s="26" t="s">
        <v>84</v>
      </c>
      <c r="D405" s="26" t="s">
        <v>83</v>
      </c>
      <c r="E405" s="26">
        <v>53</v>
      </c>
      <c r="F405" s="26" t="s">
        <v>850</v>
      </c>
      <c r="G405" s="26" t="s">
        <v>440</v>
      </c>
      <c r="H405" s="26" t="s">
        <v>2586</v>
      </c>
      <c r="I405" s="26" t="s">
        <v>870</v>
      </c>
      <c r="J405" s="26" t="s">
        <v>2777</v>
      </c>
      <c r="K405" s="26" t="s">
        <v>2497</v>
      </c>
      <c r="L405" s="26" t="s">
        <v>1116</v>
      </c>
      <c r="M405" s="26" t="s">
        <v>397</v>
      </c>
      <c r="N405" s="26">
        <v>41</v>
      </c>
      <c r="O405" s="26" t="s">
        <v>1229</v>
      </c>
    </row>
    <row r="406" spans="1:15">
      <c r="A406" s="26" t="s">
        <v>2785</v>
      </c>
      <c r="B406" s="26" t="str">
        <f>IF(F406="CM","",IF(ISERROR(VLOOKUP(A406,tblClass_ChildStateValues!S:S,1,FALSE)),"##ERR##",""))</f>
        <v/>
      </c>
      <c r="C406" s="26" t="s">
        <v>84</v>
      </c>
      <c r="D406" s="26" t="s">
        <v>83</v>
      </c>
      <c r="E406" s="26">
        <v>53</v>
      </c>
      <c r="F406" s="26" t="s">
        <v>850</v>
      </c>
      <c r="G406" s="26" t="s">
        <v>440</v>
      </c>
      <c r="H406" s="26" t="s">
        <v>2586</v>
      </c>
      <c r="I406" s="26" t="s">
        <v>870</v>
      </c>
      <c r="J406" s="26" t="s">
        <v>2777</v>
      </c>
      <c r="K406" s="26" t="s">
        <v>2498</v>
      </c>
      <c r="L406" s="26" t="s">
        <v>1595</v>
      </c>
      <c r="M406" s="26" t="s">
        <v>101</v>
      </c>
      <c r="N406" s="26">
        <v>43</v>
      </c>
      <c r="O406" s="26" t="s">
        <v>1123</v>
      </c>
    </row>
    <row r="407" spans="1:15">
      <c r="A407" s="26" t="s">
        <v>2784</v>
      </c>
      <c r="B407" s="26" t="str">
        <f>IF(F407="CM","",IF(ISERROR(VLOOKUP(A407,tblClass_ChildStateValues!S:S,1,FALSE)),"##ERR##",""))</f>
        <v/>
      </c>
      <c r="C407" s="26" t="s">
        <v>84</v>
      </c>
      <c r="D407" s="26" t="s">
        <v>83</v>
      </c>
      <c r="E407" s="26">
        <v>53</v>
      </c>
      <c r="F407" s="26" t="s">
        <v>850</v>
      </c>
      <c r="G407" s="26" t="s">
        <v>440</v>
      </c>
      <c r="H407" s="26" t="s">
        <v>2586</v>
      </c>
      <c r="I407" s="26" t="s">
        <v>870</v>
      </c>
      <c r="J407" s="26" t="s">
        <v>2777</v>
      </c>
      <c r="K407" s="26" t="s">
        <v>2502</v>
      </c>
      <c r="L407" s="26" t="s">
        <v>1594</v>
      </c>
      <c r="M407" s="26" t="s">
        <v>110</v>
      </c>
      <c r="N407" s="26">
        <v>42</v>
      </c>
      <c r="O407" s="26" t="s">
        <v>1235</v>
      </c>
    </row>
    <row r="408" spans="1:15">
      <c r="A408" s="26" t="s">
        <v>2783</v>
      </c>
      <c r="B408" s="26" t="str">
        <f>IF(F408="CM","",IF(ISERROR(VLOOKUP(A408,tblClass_ChildStateValues!S:S,1,FALSE)),"##ERR##",""))</f>
        <v/>
      </c>
      <c r="C408" s="26" t="s">
        <v>84</v>
      </c>
      <c r="D408" s="26" t="s">
        <v>83</v>
      </c>
      <c r="E408" s="26">
        <v>53</v>
      </c>
      <c r="F408" s="26" t="s">
        <v>850</v>
      </c>
      <c r="G408" s="26" t="s">
        <v>440</v>
      </c>
      <c r="H408" s="26" t="s">
        <v>2586</v>
      </c>
      <c r="I408" s="26" t="s">
        <v>870</v>
      </c>
      <c r="J408" s="26" t="s">
        <v>2777</v>
      </c>
      <c r="K408" s="26" t="s">
        <v>2493</v>
      </c>
      <c r="L408" s="26" t="s">
        <v>1596</v>
      </c>
      <c r="M408" s="26" t="s">
        <v>102</v>
      </c>
      <c r="N408" s="26">
        <v>46</v>
      </c>
      <c r="O408" s="26" t="s">
        <v>1124</v>
      </c>
    </row>
    <row r="409" spans="1:15">
      <c r="A409" s="26" t="s">
        <v>2782</v>
      </c>
      <c r="B409" s="26" t="str">
        <f>IF(F409="CM","",IF(ISERROR(VLOOKUP(A409,tblClass_ChildStateValues!S:S,1,FALSE)),"##ERR##",""))</f>
        <v/>
      </c>
      <c r="C409" s="26" t="s">
        <v>84</v>
      </c>
      <c r="D409" s="26" t="s">
        <v>83</v>
      </c>
      <c r="E409" s="26">
        <v>53</v>
      </c>
      <c r="F409" s="26" t="s">
        <v>850</v>
      </c>
      <c r="G409" s="26" t="s">
        <v>440</v>
      </c>
      <c r="H409" s="26" t="s">
        <v>2586</v>
      </c>
      <c r="I409" s="26" t="s">
        <v>870</v>
      </c>
      <c r="J409" s="26" t="s">
        <v>2777</v>
      </c>
      <c r="K409" s="26" t="s">
        <v>2574</v>
      </c>
      <c r="L409" s="26" t="s">
        <v>1729</v>
      </c>
      <c r="M409" s="26" t="s">
        <v>618</v>
      </c>
      <c r="N409" s="26">
        <v>47</v>
      </c>
      <c r="O409" s="26" t="s">
        <v>2575</v>
      </c>
    </row>
    <row r="410" spans="1:15">
      <c r="A410" s="26" t="s">
        <v>2781</v>
      </c>
      <c r="B410" s="26" t="str">
        <f>IF(F410="CM","",IF(ISERROR(VLOOKUP(A410,tblClass_ChildStateValues!S:S,1,FALSE)),"##ERR##",""))</f>
        <v/>
      </c>
      <c r="C410" s="26" t="s">
        <v>84</v>
      </c>
      <c r="D410" s="26" t="s">
        <v>83</v>
      </c>
      <c r="E410" s="26">
        <v>53</v>
      </c>
      <c r="F410" s="26" t="s">
        <v>850</v>
      </c>
      <c r="G410" s="26" t="s">
        <v>440</v>
      </c>
      <c r="H410" s="26" t="s">
        <v>2586</v>
      </c>
      <c r="I410" s="26" t="s">
        <v>870</v>
      </c>
      <c r="J410" s="26" t="s">
        <v>2777</v>
      </c>
      <c r="K410" s="26" t="s">
        <v>2578</v>
      </c>
      <c r="L410" s="26" t="s">
        <v>1117</v>
      </c>
      <c r="M410" s="26" t="s">
        <v>104</v>
      </c>
      <c r="N410" s="26">
        <v>44</v>
      </c>
      <c r="O410" s="26" t="s">
        <v>82</v>
      </c>
    </row>
    <row r="411" spans="1:15">
      <c r="A411" s="26" t="s">
        <v>2780</v>
      </c>
      <c r="B411" s="26" t="str">
        <f>IF(F411="CM","",IF(ISERROR(VLOOKUP(A411,tblClass_ChildStateValues!S:S,1,FALSE)),"##ERR##",""))</f>
        <v/>
      </c>
      <c r="C411" s="26" t="s">
        <v>84</v>
      </c>
      <c r="D411" s="26" t="s">
        <v>83</v>
      </c>
      <c r="E411" s="26">
        <v>53</v>
      </c>
      <c r="F411" s="26" t="s">
        <v>850</v>
      </c>
      <c r="G411" s="26" t="s">
        <v>440</v>
      </c>
      <c r="H411" s="26" t="s">
        <v>2586</v>
      </c>
      <c r="I411" s="26" t="s">
        <v>870</v>
      </c>
      <c r="J411" s="26" t="s">
        <v>2777</v>
      </c>
      <c r="K411" s="26" t="s">
        <v>2504</v>
      </c>
      <c r="L411" s="26" t="s">
        <v>1126</v>
      </c>
      <c r="M411" s="26" t="s">
        <v>102</v>
      </c>
      <c r="N411" s="26">
        <v>46</v>
      </c>
      <c r="O411" s="26" t="s">
        <v>2576</v>
      </c>
    </row>
    <row r="412" spans="1:15">
      <c r="A412" s="26" t="s">
        <v>2779</v>
      </c>
      <c r="B412" s="26" t="str">
        <f>IF(F412="CM","",IF(ISERROR(VLOOKUP(A412,tblClass_ChildStateValues!S:S,1,FALSE)),"##ERR##",""))</f>
        <v/>
      </c>
      <c r="C412" s="26" t="s">
        <v>84</v>
      </c>
      <c r="D412" s="26" t="s">
        <v>83</v>
      </c>
      <c r="E412" s="26">
        <v>53</v>
      </c>
      <c r="F412" s="26" t="s">
        <v>850</v>
      </c>
      <c r="G412" s="26" t="s">
        <v>440</v>
      </c>
      <c r="H412" s="26" t="s">
        <v>2586</v>
      </c>
      <c r="I412" s="26" t="s">
        <v>870</v>
      </c>
      <c r="J412" s="26" t="s">
        <v>2777</v>
      </c>
      <c r="K412" s="26" t="s">
        <v>2504</v>
      </c>
      <c r="L412" s="26" t="s">
        <v>2488</v>
      </c>
      <c r="M412" s="26" t="s">
        <v>958</v>
      </c>
      <c r="N412" s="26">
        <v>48</v>
      </c>
      <c r="O412" s="26" t="s">
        <v>2577</v>
      </c>
    </row>
    <row r="413" spans="1:15">
      <c r="A413" s="26" t="s">
        <v>2778</v>
      </c>
      <c r="B413" s="26" t="str">
        <f>IF(F413="CM","",IF(ISERROR(VLOOKUP(A413,tblClass_ChildStateValues!S:S,1,FALSE)),"##ERR##",""))</f>
        <v/>
      </c>
      <c r="C413" s="26" t="s">
        <v>84</v>
      </c>
      <c r="D413" s="26" t="s">
        <v>83</v>
      </c>
      <c r="E413" s="26">
        <v>53</v>
      </c>
      <c r="F413" s="26" t="s">
        <v>850</v>
      </c>
      <c r="G413" s="26" t="s">
        <v>440</v>
      </c>
      <c r="H413" s="26" t="s">
        <v>2586</v>
      </c>
      <c r="I413" s="26" t="s">
        <v>870</v>
      </c>
      <c r="J413" s="26" t="s">
        <v>2777</v>
      </c>
      <c r="K413" s="26" t="s">
        <v>2505</v>
      </c>
      <c r="L413" s="26" t="s">
        <v>479</v>
      </c>
      <c r="M413" s="26" t="s">
        <v>103</v>
      </c>
      <c r="N413" s="26">
        <v>45</v>
      </c>
      <c r="O413" s="26" t="s">
        <v>2485</v>
      </c>
    </row>
    <row r="414" spans="1:15">
      <c r="A414" s="26" t="s">
        <v>2776</v>
      </c>
      <c r="B414" s="26" t="str">
        <f>IF(F414="CM","",IF(ISERROR(VLOOKUP(A414,tblClass_ChildStateValues!S:S,1,FALSE)),"##ERR##",""))</f>
        <v/>
      </c>
      <c r="C414" s="26" t="s">
        <v>198</v>
      </c>
      <c r="D414" s="26" t="s">
        <v>197</v>
      </c>
      <c r="E414" s="26">
        <v>23</v>
      </c>
      <c r="F414" s="26" t="s">
        <v>847</v>
      </c>
      <c r="G414" s="26" t="s">
        <v>234</v>
      </c>
      <c r="H414" s="26" t="s">
        <v>510</v>
      </c>
      <c r="I414" s="26" t="s">
        <v>870</v>
      </c>
      <c r="J414" s="26" t="s">
        <v>2618</v>
      </c>
      <c r="K414" s="26" t="s">
        <v>2227</v>
      </c>
      <c r="L414" s="26" t="s">
        <v>225</v>
      </c>
      <c r="M414" s="26" t="s">
        <v>785</v>
      </c>
      <c r="N414" s="26">
        <v>6</v>
      </c>
      <c r="O414" s="26" t="s">
        <v>121</v>
      </c>
    </row>
    <row r="415" spans="1:15">
      <c r="A415" s="26" t="s">
        <v>2775</v>
      </c>
      <c r="B415" s="26" t="str">
        <f>IF(F415="CM","",IF(ISERROR(VLOOKUP(A415,tblClass_ChildStateValues!S:S,1,FALSE)),"##ERR##",""))</f>
        <v/>
      </c>
      <c r="C415" s="26" t="s">
        <v>198</v>
      </c>
      <c r="D415" s="26" t="s">
        <v>197</v>
      </c>
      <c r="E415" s="26">
        <v>23</v>
      </c>
      <c r="F415" s="26" t="s">
        <v>847</v>
      </c>
      <c r="G415" s="26" t="s">
        <v>235</v>
      </c>
      <c r="H415" s="26" t="s">
        <v>511</v>
      </c>
      <c r="I415" s="26" t="s">
        <v>870</v>
      </c>
      <c r="J415" s="26" t="s">
        <v>2618</v>
      </c>
      <c r="K415" s="26" t="s">
        <v>2227</v>
      </c>
      <c r="L415" s="26" t="s">
        <v>225</v>
      </c>
      <c r="M415" s="26" t="s">
        <v>785</v>
      </c>
      <c r="N415" s="26">
        <v>6</v>
      </c>
      <c r="O415" s="26" t="s">
        <v>121</v>
      </c>
    </row>
    <row r="416" spans="1:15">
      <c r="A416" s="26" t="s">
        <v>2774</v>
      </c>
      <c r="B416" s="26" t="str">
        <f>IF(F416="CM","",IF(ISERROR(VLOOKUP(A416,tblClass_ChildStateValues!S:S,1,FALSE)),"##ERR##",""))</f>
        <v/>
      </c>
      <c r="C416" s="26" t="s">
        <v>196</v>
      </c>
      <c r="D416" s="26" t="s">
        <v>2080</v>
      </c>
      <c r="E416" s="26">
        <v>24</v>
      </c>
      <c r="F416" s="26" t="s">
        <v>847</v>
      </c>
      <c r="G416" s="26" t="s">
        <v>234</v>
      </c>
      <c r="H416" s="26" t="s">
        <v>2087</v>
      </c>
      <c r="I416" s="26" t="s">
        <v>870</v>
      </c>
      <c r="J416" s="26" t="s">
        <v>2618</v>
      </c>
      <c r="K416" s="26" t="s">
        <v>2227</v>
      </c>
      <c r="L416" s="26" t="s">
        <v>225</v>
      </c>
      <c r="M416" s="26" t="s">
        <v>785</v>
      </c>
      <c r="N416" s="26">
        <v>6</v>
      </c>
      <c r="O416" s="26" t="s">
        <v>121</v>
      </c>
    </row>
    <row r="417" spans="1:15">
      <c r="A417" s="26" t="s">
        <v>2773</v>
      </c>
      <c r="B417" s="26" t="str">
        <f>IF(F417="CM","",IF(ISERROR(VLOOKUP(A417,tblClass_ChildStateValues!S:S,1,FALSE)),"##ERR##",""))</f>
        <v/>
      </c>
      <c r="C417" s="26" t="s">
        <v>196</v>
      </c>
      <c r="D417" s="26" t="s">
        <v>2080</v>
      </c>
      <c r="E417" s="26">
        <v>24</v>
      </c>
      <c r="F417" s="26" t="s">
        <v>847</v>
      </c>
      <c r="G417" s="26" t="s">
        <v>234</v>
      </c>
      <c r="H417" s="26" t="s">
        <v>2087</v>
      </c>
      <c r="I417" s="26" t="s">
        <v>870</v>
      </c>
      <c r="J417" s="26" t="s">
        <v>2618</v>
      </c>
      <c r="K417" s="26" t="s">
        <v>2228</v>
      </c>
      <c r="L417" s="26" t="s">
        <v>120</v>
      </c>
      <c r="M417" s="26" t="s">
        <v>141</v>
      </c>
      <c r="N417" s="26">
        <v>1</v>
      </c>
      <c r="O417" s="26" t="s">
        <v>119</v>
      </c>
    </row>
    <row r="418" spans="1:15">
      <c r="A418" s="26" t="s">
        <v>2772</v>
      </c>
      <c r="B418" s="26" t="str">
        <f>IF(F418="CM","",IF(ISERROR(VLOOKUP(A418,tblClass_ChildStateValues!S:S,1,FALSE)),"##ERR##",""))</f>
        <v/>
      </c>
      <c r="C418" s="26" t="s">
        <v>196</v>
      </c>
      <c r="D418" s="26" t="s">
        <v>2080</v>
      </c>
      <c r="E418" s="26">
        <v>24</v>
      </c>
      <c r="F418" s="26" t="s">
        <v>847</v>
      </c>
      <c r="G418" s="26" t="s">
        <v>237</v>
      </c>
      <c r="H418" s="26" t="s">
        <v>2088</v>
      </c>
      <c r="I418" s="26" t="s">
        <v>1059</v>
      </c>
      <c r="J418" s="26" t="s">
        <v>2618</v>
      </c>
      <c r="K418" s="26" t="s">
        <v>2227</v>
      </c>
      <c r="L418" s="26" t="s">
        <v>225</v>
      </c>
      <c r="M418" s="26" t="s">
        <v>785</v>
      </c>
      <c r="N418" s="26">
        <v>6</v>
      </c>
      <c r="O418" s="26" t="s">
        <v>121</v>
      </c>
    </row>
    <row r="419" spans="1:15">
      <c r="A419" s="26" t="s">
        <v>2771</v>
      </c>
      <c r="B419" s="26" t="str">
        <f>IF(F419="CM","",IF(ISERROR(VLOOKUP(A419,tblClass_ChildStateValues!S:S,1,FALSE)),"##ERR##",""))</f>
        <v/>
      </c>
      <c r="C419" s="26" t="s">
        <v>196</v>
      </c>
      <c r="D419" s="26" t="s">
        <v>2080</v>
      </c>
      <c r="E419" s="26">
        <v>24</v>
      </c>
      <c r="F419" s="26" t="s">
        <v>847</v>
      </c>
      <c r="G419" s="26" t="s">
        <v>237</v>
      </c>
      <c r="H419" s="26" t="s">
        <v>2088</v>
      </c>
      <c r="I419" s="26" t="s">
        <v>1059</v>
      </c>
      <c r="J419" s="26" t="s">
        <v>2618</v>
      </c>
      <c r="K419" s="26" t="s">
        <v>2228</v>
      </c>
      <c r="L419" s="26" t="s">
        <v>120</v>
      </c>
      <c r="M419" s="26" t="s">
        <v>141</v>
      </c>
      <c r="N419" s="26">
        <v>1</v>
      </c>
      <c r="O419" s="26" t="s">
        <v>119</v>
      </c>
    </row>
    <row r="420" spans="1:15">
      <c r="A420" s="26" t="s">
        <v>2770</v>
      </c>
      <c r="B420" s="26" t="str">
        <f>IF(F420="CM","",IF(ISERROR(VLOOKUP(A420,tblClass_ChildStateValues!S:S,1,FALSE)),"##ERR##",""))</f>
        <v/>
      </c>
      <c r="C420" s="26" t="s">
        <v>196</v>
      </c>
      <c r="D420" s="26" t="s">
        <v>2080</v>
      </c>
      <c r="E420" s="26">
        <v>24</v>
      </c>
      <c r="F420" s="26" t="s">
        <v>847</v>
      </c>
      <c r="G420" s="26" t="s">
        <v>235</v>
      </c>
      <c r="H420" s="26" t="s">
        <v>2089</v>
      </c>
      <c r="I420" s="26" t="s">
        <v>870</v>
      </c>
      <c r="J420" s="26" t="s">
        <v>2618</v>
      </c>
      <c r="K420" s="26" t="s">
        <v>2227</v>
      </c>
      <c r="L420" s="26" t="s">
        <v>225</v>
      </c>
      <c r="M420" s="26" t="s">
        <v>785</v>
      </c>
      <c r="N420" s="26">
        <v>6</v>
      </c>
      <c r="O420" s="26" t="s">
        <v>121</v>
      </c>
    </row>
    <row r="421" spans="1:15">
      <c r="A421" s="26" t="s">
        <v>2769</v>
      </c>
      <c r="B421" s="26" t="str">
        <f>IF(F421="CM","",IF(ISERROR(VLOOKUP(A421,tblClass_ChildStateValues!S:S,1,FALSE)),"##ERR##",""))</f>
        <v/>
      </c>
      <c r="C421" s="26" t="s">
        <v>196</v>
      </c>
      <c r="D421" s="26" t="s">
        <v>2080</v>
      </c>
      <c r="E421" s="26">
        <v>24</v>
      </c>
      <c r="F421" s="26" t="s">
        <v>847</v>
      </c>
      <c r="G421" s="26" t="s">
        <v>235</v>
      </c>
      <c r="H421" s="26" t="s">
        <v>2089</v>
      </c>
      <c r="I421" s="26" t="s">
        <v>870</v>
      </c>
      <c r="J421" s="26" t="s">
        <v>2618</v>
      </c>
      <c r="K421" s="26" t="s">
        <v>2228</v>
      </c>
      <c r="L421" s="26" t="s">
        <v>120</v>
      </c>
      <c r="M421" s="26" t="s">
        <v>141</v>
      </c>
      <c r="N421" s="26">
        <v>1</v>
      </c>
      <c r="O421" s="26" t="s">
        <v>119</v>
      </c>
    </row>
    <row r="422" spans="1:15">
      <c r="A422" s="26" t="s">
        <v>2768</v>
      </c>
      <c r="B422" s="26" t="str">
        <f>IF(F422="CM","",IF(ISERROR(VLOOKUP(A422,tblClass_ChildStateValues!S:S,1,FALSE)),"##ERR##",""))</f>
        <v/>
      </c>
      <c r="C422" s="26" t="s">
        <v>196</v>
      </c>
      <c r="D422" s="26" t="s">
        <v>2080</v>
      </c>
      <c r="E422" s="26">
        <v>24</v>
      </c>
      <c r="F422" s="26" t="s">
        <v>847</v>
      </c>
      <c r="G422" s="26" t="s">
        <v>236</v>
      </c>
      <c r="H422" s="26" t="s">
        <v>2090</v>
      </c>
      <c r="I422" s="26" t="s">
        <v>870</v>
      </c>
      <c r="J422" s="26" t="s">
        <v>2618</v>
      </c>
      <c r="K422" s="26" t="s">
        <v>2227</v>
      </c>
      <c r="L422" s="26" t="s">
        <v>225</v>
      </c>
      <c r="M422" s="26" t="s">
        <v>785</v>
      </c>
      <c r="N422" s="26">
        <v>6</v>
      </c>
      <c r="O422" s="26" t="s">
        <v>121</v>
      </c>
    </row>
    <row r="423" spans="1:15">
      <c r="A423" s="26" t="s">
        <v>2767</v>
      </c>
      <c r="B423" s="26" t="str">
        <f>IF(F423="CM","",IF(ISERROR(VLOOKUP(A423,tblClass_ChildStateValues!S:S,1,FALSE)),"##ERR##",""))</f>
        <v/>
      </c>
      <c r="C423" s="26" t="s">
        <v>196</v>
      </c>
      <c r="D423" s="26" t="s">
        <v>2080</v>
      </c>
      <c r="E423" s="26">
        <v>24</v>
      </c>
      <c r="F423" s="26" t="s">
        <v>847</v>
      </c>
      <c r="G423" s="26" t="s">
        <v>236</v>
      </c>
      <c r="H423" s="26" t="s">
        <v>2090</v>
      </c>
      <c r="I423" s="26" t="s">
        <v>870</v>
      </c>
      <c r="J423" s="26" t="s">
        <v>2618</v>
      </c>
      <c r="K423" s="26" t="s">
        <v>2228</v>
      </c>
      <c r="L423" s="26" t="s">
        <v>120</v>
      </c>
      <c r="M423" s="26" t="s">
        <v>141</v>
      </c>
      <c r="N423" s="26">
        <v>1</v>
      </c>
      <c r="O423" s="26" t="s">
        <v>119</v>
      </c>
    </row>
    <row r="424" spans="1:15">
      <c r="A424" s="26" t="s">
        <v>2766</v>
      </c>
      <c r="B424" s="26" t="str">
        <f>IF(F424="CM","",IF(ISERROR(VLOOKUP(A424,tblClass_ChildStateValues!S:S,1,FALSE)),"##ERR##",""))</f>
        <v/>
      </c>
      <c r="C424" s="26" t="s">
        <v>178</v>
      </c>
      <c r="D424" s="26" t="s">
        <v>2081</v>
      </c>
      <c r="E424" s="26">
        <v>25</v>
      </c>
      <c r="F424" s="26" t="s">
        <v>847</v>
      </c>
      <c r="G424" s="26" t="s">
        <v>234</v>
      </c>
      <c r="H424" s="26" t="s">
        <v>2091</v>
      </c>
      <c r="I424" s="26" t="s">
        <v>870</v>
      </c>
      <c r="J424" s="26" t="s">
        <v>2618</v>
      </c>
      <c r="K424" s="26" t="s">
        <v>2227</v>
      </c>
      <c r="L424" s="26" t="s">
        <v>225</v>
      </c>
      <c r="M424" s="26" t="s">
        <v>785</v>
      </c>
      <c r="N424" s="26">
        <v>6</v>
      </c>
      <c r="O424" s="26" t="s">
        <v>121</v>
      </c>
    </row>
    <row r="425" spans="1:15">
      <c r="A425" s="26" t="s">
        <v>2765</v>
      </c>
      <c r="B425" s="26" t="str">
        <f>IF(F425="CM","",IF(ISERROR(VLOOKUP(A425,tblClass_ChildStateValues!S:S,1,FALSE)),"##ERR##",""))</f>
        <v/>
      </c>
      <c r="C425" s="26" t="s">
        <v>178</v>
      </c>
      <c r="D425" s="26" t="s">
        <v>2081</v>
      </c>
      <c r="E425" s="26">
        <v>25</v>
      </c>
      <c r="F425" s="26" t="s">
        <v>847</v>
      </c>
      <c r="G425" s="26" t="s">
        <v>234</v>
      </c>
      <c r="H425" s="26" t="s">
        <v>2091</v>
      </c>
      <c r="I425" s="26" t="s">
        <v>870</v>
      </c>
      <c r="J425" s="26" t="s">
        <v>2618</v>
      </c>
      <c r="K425" s="26" t="s">
        <v>2229</v>
      </c>
      <c r="L425" s="26" t="s">
        <v>118</v>
      </c>
      <c r="M425" s="26" t="s">
        <v>141</v>
      </c>
      <c r="N425" s="26">
        <v>1</v>
      </c>
      <c r="O425" s="26" t="s">
        <v>117</v>
      </c>
    </row>
    <row r="426" spans="1:15">
      <c r="A426" s="26" t="s">
        <v>2764</v>
      </c>
      <c r="B426" s="26" t="str">
        <f>IF(F426="CM","",IF(ISERROR(VLOOKUP(A426,tblClass_ChildStateValues!S:S,1,FALSE)),"##ERR##",""))</f>
        <v/>
      </c>
      <c r="C426" s="26" t="s">
        <v>178</v>
      </c>
      <c r="D426" s="26" t="s">
        <v>2081</v>
      </c>
      <c r="E426" s="26">
        <v>25</v>
      </c>
      <c r="F426" s="26" t="s">
        <v>847</v>
      </c>
      <c r="G426" s="26" t="s">
        <v>237</v>
      </c>
      <c r="H426" s="26" t="s">
        <v>2092</v>
      </c>
      <c r="I426" s="26" t="s">
        <v>1059</v>
      </c>
      <c r="J426" s="26" t="s">
        <v>2618</v>
      </c>
      <c r="K426" s="26" t="s">
        <v>2227</v>
      </c>
      <c r="L426" s="26" t="s">
        <v>225</v>
      </c>
      <c r="M426" s="26" t="s">
        <v>785</v>
      </c>
      <c r="N426" s="26">
        <v>6</v>
      </c>
      <c r="O426" s="26" t="s">
        <v>121</v>
      </c>
    </row>
    <row r="427" spans="1:15">
      <c r="A427" s="26" t="s">
        <v>2763</v>
      </c>
      <c r="B427" s="26" t="str">
        <f>IF(F427="CM","",IF(ISERROR(VLOOKUP(A427,tblClass_ChildStateValues!S:S,1,FALSE)),"##ERR##",""))</f>
        <v/>
      </c>
      <c r="C427" s="26" t="s">
        <v>178</v>
      </c>
      <c r="D427" s="26" t="s">
        <v>2081</v>
      </c>
      <c r="E427" s="26">
        <v>25</v>
      </c>
      <c r="F427" s="26" t="s">
        <v>847</v>
      </c>
      <c r="G427" s="26" t="s">
        <v>237</v>
      </c>
      <c r="H427" s="26" t="s">
        <v>2092</v>
      </c>
      <c r="I427" s="26" t="s">
        <v>1059</v>
      </c>
      <c r="J427" s="26" t="s">
        <v>2618</v>
      </c>
      <c r="K427" s="26" t="s">
        <v>2229</v>
      </c>
      <c r="L427" s="26" t="s">
        <v>118</v>
      </c>
      <c r="M427" s="26" t="s">
        <v>141</v>
      </c>
      <c r="N427" s="26">
        <v>1</v>
      </c>
      <c r="O427" s="26" t="s">
        <v>117</v>
      </c>
    </row>
    <row r="428" spans="1:15">
      <c r="A428" s="26" t="s">
        <v>2762</v>
      </c>
      <c r="B428" s="26" t="str">
        <f>IF(F428="CM","",IF(ISERROR(VLOOKUP(A428,tblClass_ChildStateValues!S:S,1,FALSE)),"##ERR##",""))</f>
        <v/>
      </c>
      <c r="C428" s="26" t="s">
        <v>178</v>
      </c>
      <c r="D428" s="26" t="s">
        <v>2081</v>
      </c>
      <c r="E428" s="26">
        <v>25</v>
      </c>
      <c r="F428" s="26" t="s">
        <v>847</v>
      </c>
      <c r="G428" s="26" t="s">
        <v>235</v>
      </c>
      <c r="H428" s="26" t="s">
        <v>2093</v>
      </c>
      <c r="I428" s="26" t="s">
        <v>870</v>
      </c>
      <c r="J428" s="26" t="s">
        <v>2618</v>
      </c>
      <c r="K428" s="26" t="s">
        <v>2227</v>
      </c>
      <c r="L428" s="26" t="s">
        <v>225</v>
      </c>
      <c r="M428" s="26" t="s">
        <v>785</v>
      </c>
      <c r="N428" s="26">
        <v>6</v>
      </c>
      <c r="O428" s="26" t="s">
        <v>121</v>
      </c>
    </row>
    <row r="429" spans="1:15">
      <c r="A429" s="26" t="s">
        <v>2761</v>
      </c>
      <c r="B429" s="26" t="str">
        <f>IF(F429="CM","",IF(ISERROR(VLOOKUP(A429,tblClass_ChildStateValues!S:S,1,FALSE)),"##ERR##",""))</f>
        <v/>
      </c>
      <c r="C429" s="26" t="s">
        <v>178</v>
      </c>
      <c r="D429" s="26" t="s">
        <v>2081</v>
      </c>
      <c r="E429" s="26">
        <v>25</v>
      </c>
      <c r="F429" s="26" t="s">
        <v>847</v>
      </c>
      <c r="G429" s="26" t="s">
        <v>235</v>
      </c>
      <c r="H429" s="26" t="s">
        <v>2093</v>
      </c>
      <c r="I429" s="26" t="s">
        <v>870</v>
      </c>
      <c r="J429" s="26" t="s">
        <v>2618</v>
      </c>
      <c r="K429" s="26" t="s">
        <v>2229</v>
      </c>
      <c r="L429" s="26" t="s">
        <v>118</v>
      </c>
      <c r="M429" s="26" t="s">
        <v>141</v>
      </c>
      <c r="N429" s="26">
        <v>1</v>
      </c>
      <c r="O429" s="26" t="s">
        <v>117</v>
      </c>
    </row>
    <row r="430" spans="1:15">
      <c r="A430" s="26" t="s">
        <v>2760</v>
      </c>
      <c r="B430" s="26" t="str">
        <f>IF(F430="CM","",IF(ISERROR(VLOOKUP(A430,tblClass_ChildStateValues!S:S,1,FALSE)),"##ERR##",""))</f>
        <v/>
      </c>
      <c r="C430" s="26" t="s">
        <v>178</v>
      </c>
      <c r="D430" s="26" t="s">
        <v>2081</v>
      </c>
      <c r="E430" s="26">
        <v>25</v>
      </c>
      <c r="F430" s="26" t="s">
        <v>847</v>
      </c>
      <c r="G430" s="26" t="s">
        <v>236</v>
      </c>
      <c r="H430" s="26" t="s">
        <v>2094</v>
      </c>
      <c r="I430" s="26" t="s">
        <v>870</v>
      </c>
      <c r="J430" s="26" t="s">
        <v>2618</v>
      </c>
      <c r="K430" s="26" t="s">
        <v>2227</v>
      </c>
      <c r="L430" s="26" t="s">
        <v>225</v>
      </c>
      <c r="M430" s="26" t="s">
        <v>785</v>
      </c>
      <c r="N430" s="26">
        <v>6</v>
      </c>
      <c r="O430" s="26" t="s">
        <v>121</v>
      </c>
    </row>
    <row r="431" spans="1:15">
      <c r="A431" s="26" t="s">
        <v>2759</v>
      </c>
      <c r="B431" s="26" t="str">
        <f>IF(F431="CM","",IF(ISERROR(VLOOKUP(A431,tblClass_ChildStateValues!S:S,1,FALSE)),"##ERR##",""))</f>
        <v/>
      </c>
      <c r="C431" s="26" t="s">
        <v>178</v>
      </c>
      <c r="D431" s="26" t="s">
        <v>2081</v>
      </c>
      <c r="E431" s="26">
        <v>25</v>
      </c>
      <c r="F431" s="26" t="s">
        <v>847</v>
      </c>
      <c r="G431" s="26" t="s">
        <v>236</v>
      </c>
      <c r="H431" s="26" t="s">
        <v>2094</v>
      </c>
      <c r="I431" s="26" t="s">
        <v>870</v>
      </c>
      <c r="J431" s="26" t="s">
        <v>2618</v>
      </c>
      <c r="K431" s="26" t="s">
        <v>2229</v>
      </c>
      <c r="L431" s="26" t="s">
        <v>118</v>
      </c>
      <c r="M431" s="26" t="s">
        <v>141</v>
      </c>
      <c r="N431" s="26">
        <v>1</v>
      </c>
      <c r="O431" s="26" t="s">
        <v>117</v>
      </c>
    </row>
    <row r="432" spans="1:15">
      <c r="A432" s="26" t="s">
        <v>2758</v>
      </c>
      <c r="B432" s="26" t="str">
        <f>IF(F432="CM","",IF(ISERROR(VLOOKUP(A432,tblClass_ChildStateValues!S:S,1,FALSE)),"##ERR##",""))</f>
        <v/>
      </c>
      <c r="C432" s="26" t="s">
        <v>177</v>
      </c>
      <c r="D432" s="26" t="s">
        <v>176</v>
      </c>
      <c r="E432" s="26">
        <v>26</v>
      </c>
      <c r="F432" s="26" t="s">
        <v>847</v>
      </c>
      <c r="G432" s="26" t="s">
        <v>234</v>
      </c>
      <c r="H432" s="26" t="s">
        <v>678</v>
      </c>
      <c r="I432" s="26" t="s">
        <v>870</v>
      </c>
      <c r="J432" s="26" t="s">
        <v>2618</v>
      </c>
      <c r="K432" s="26" t="s">
        <v>2227</v>
      </c>
      <c r="L432" s="26" t="s">
        <v>225</v>
      </c>
      <c r="M432" s="26" t="s">
        <v>785</v>
      </c>
      <c r="N432" s="26">
        <v>6</v>
      </c>
      <c r="O432" s="26" t="s">
        <v>121</v>
      </c>
    </row>
    <row r="433" spans="1:15">
      <c r="A433" s="26" t="s">
        <v>2757</v>
      </c>
      <c r="B433" s="26" t="str">
        <f>IF(F433="CM","",IF(ISERROR(VLOOKUP(A433,tblClass_ChildStateValues!S:S,1,FALSE)),"##ERR##",""))</f>
        <v/>
      </c>
      <c r="C433" s="26" t="s">
        <v>177</v>
      </c>
      <c r="D433" s="26" t="s">
        <v>176</v>
      </c>
      <c r="E433" s="26">
        <v>26</v>
      </c>
      <c r="F433" s="26" t="s">
        <v>847</v>
      </c>
      <c r="G433" s="26" t="s">
        <v>234</v>
      </c>
      <c r="H433" s="26" t="s">
        <v>678</v>
      </c>
      <c r="I433" s="26" t="s">
        <v>870</v>
      </c>
      <c r="J433" s="26" t="s">
        <v>2618</v>
      </c>
      <c r="K433" s="26" t="s">
        <v>2228</v>
      </c>
      <c r="L433" s="26" t="s">
        <v>120</v>
      </c>
      <c r="M433" s="26" t="s">
        <v>141</v>
      </c>
      <c r="N433" s="26">
        <v>1</v>
      </c>
      <c r="O433" s="26" t="s">
        <v>119</v>
      </c>
    </row>
    <row r="434" spans="1:15">
      <c r="A434" s="26" t="s">
        <v>2756</v>
      </c>
      <c r="B434" s="26" t="str">
        <f>IF(F434="CM","",IF(ISERROR(VLOOKUP(A434,tblClass_ChildStateValues!S:S,1,FALSE)),"##ERR##",""))</f>
        <v/>
      </c>
      <c r="C434" s="26" t="s">
        <v>177</v>
      </c>
      <c r="D434" s="26" t="s">
        <v>176</v>
      </c>
      <c r="E434" s="26">
        <v>26</v>
      </c>
      <c r="F434" s="26" t="s">
        <v>847</v>
      </c>
      <c r="G434" s="26" t="s">
        <v>234</v>
      </c>
      <c r="H434" s="26" t="s">
        <v>678</v>
      </c>
      <c r="I434" s="26" t="s">
        <v>870</v>
      </c>
      <c r="J434" s="26" t="s">
        <v>2618</v>
      </c>
      <c r="K434" s="26" t="s">
        <v>2229</v>
      </c>
      <c r="L434" s="26" t="s">
        <v>118</v>
      </c>
      <c r="M434" s="26" t="s">
        <v>141</v>
      </c>
      <c r="N434" s="26">
        <v>1</v>
      </c>
      <c r="O434" s="26" t="s">
        <v>117</v>
      </c>
    </row>
    <row r="435" spans="1:15">
      <c r="A435" s="26" t="s">
        <v>2755</v>
      </c>
      <c r="B435" s="26" t="str">
        <f>IF(F435="CM","",IF(ISERROR(VLOOKUP(A435,tblClass_ChildStateValues!S:S,1,FALSE)),"##ERR##",""))</f>
        <v/>
      </c>
      <c r="C435" s="26" t="s">
        <v>177</v>
      </c>
      <c r="D435" s="26" t="s">
        <v>176</v>
      </c>
      <c r="E435" s="26">
        <v>26</v>
      </c>
      <c r="F435" s="26" t="s">
        <v>847</v>
      </c>
      <c r="G435" s="26" t="s">
        <v>237</v>
      </c>
      <c r="H435" s="26" t="s">
        <v>681</v>
      </c>
      <c r="I435" s="26" t="s">
        <v>1059</v>
      </c>
      <c r="J435" s="26" t="s">
        <v>2618</v>
      </c>
      <c r="K435" s="26" t="s">
        <v>2227</v>
      </c>
      <c r="L435" s="26" t="s">
        <v>225</v>
      </c>
      <c r="M435" s="26" t="s">
        <v>785</v>
      </c>
      <c r="N435" s="26">
        <v>6</v>
      </c>
      <c r="O435" s="26" t="s">
        <v>121</v>
      </c>
    </row>
    <row r="436" spans="1:15">
      <c r="A436" s="26" t="s">
        <v>2754</v>
      </c>
      <c r="B436" s="26" t="str">
        <f>IF(F436="CM","",IF(ISERROR(VLOOKUP(A436,tblClass_ChildStateValues!S:S,1,FALSE)),"##ERR##",""))</f>
        <v/>
      </c>
      <c r="C436" s="26" t="s">
        <v>177</v>
      </c>
      <c r="D436" s="26" t="s">
        <v>176</v>
      </c>
      <c r="E436" s="26">
        <v>26</v>
      </c>
      <c r="F436" s="26" t="s">
        <v>847</v>
      </c>
      <c r="G436" s="26" t="s">
        <v>237</v>
      </c>
      <c r="H436" s="26" t="s">
        <v>681</v>
      </c>
      <c r="I436" s="26" t="s">
        <v>1059</v>
      </c>
      <c r="J436" s="26" t="s">
        <v>2618</v>
      </c>
      <c r="K436" s="26" t="s">
        <v>2228</v>
      </c>
      <c r="L436" s="26" t="s">
        <v>120</v>
      </c>
      <c r="M436" s="26" t="s">
        <v>141</v>
      </c>
      <c r="N436" s="26">
        <v>1</v>
      </c>
      <c r="O436" s="26" t="s">
        <v>119</v>
      </c>
    </row>
    <row r="437" spans="1:15">
      <c r="A437" s="26" t="s">
        <v>2753</v>
      </c>
      <c r="B437" s="26" t="str">
        <f>IF(F437="CM","",IF(ISERROR(VLOOKUP(A437,tblClass_ChildStateValues!S:S,1,FALSE)),"##ERR##",""))</f>
        <v/>
      </c>
      <c r="C437" s="26" t="s">
        <v>177</v>
      </c>
      <c r="D437" s="26" t="s">
        <v>176</v>
      </c>
      <c r="E437" s="26">
        <v>26</v>
      </c>
      <c r="F437" s="26" t="s">
        <v>847</v>
      </c>
      <c r="G437" s="26" t="s">
        <v>237</v>
      </c>
      <c r="H437" s="26" t="s">
        <v>681</v>
      </c>
      <c r="I437" s="26" t="s">
        <v>1059</v>
      </c>
      <c r="J437" s="26" t="s">
        <v>2618</v>
      </c>
      <c r="K437" s="26" t="s">
        <v>2229</v>
      </c>
      <c r="L437" s="26" t="s">
        <v>118</v>
      </c>
      <c r="M437" s="26" t="s">
        <v>141</v>
      </c>
      <c r="N437" s="26">
        <v>1</v>
      </c>
      <c r="O437" s="26" t="s">
        <v>117</v>
      </c>
    </row>
    <row r="438" spans="1:15">
      <c r="A438" s="26" t="s">
        <v>2752</v>
      </c>
      <c r="B438" s="26" t="str">
        <f>IF(F438="CM","",IF(ISERROR(VLOOKUP(A438,tblClass_ChildStateValues!S:S,1,FALSE)),"##ERR##",""))</f>
        <v/>
      </c>
      <c r="C438" s="26" t="s">
        <v>177</v>
      </c>
      <c r="D438" s="26" t="s">
        <v>176</v>
      </c>
      <c r="E438" s="26">
        <v>26</v>
      </c>
      <c r="F438" s="26" t="s">
        <v>847</v>
      </c>
      <c r="G438" s="26" t="s">
        <v>235</v>
      </c>
      <c r="H438" s="26" t="s">
        <v>679</v>
      </c>
      <c r="I438" s="26" t="s">
        <v>870</v>
      </c>
      <c r="J438" s="26" t="s">
        <v>2618</v>
      </c>
      <c r="K438" s="26" t="s">
        <v>2227</v>
      </c>
      <c r="L438" s="26" t="s">
        <v>225</v>
      </c>
      <c r="M438" s="26" t="s">
        <v>785</v>
      </c>
      <c r="N438" s="26">
        <v>6</v>
      </c>
      <c r="O438" s="26" t="s">
        <v>121</v>
      </c>
    </row>
    <row r="439" spans="1:15">
      <c r="A439" s="26" t="s">
        <v>2751</v>
      </c>
      <c r="B439" s="26" t="str">
        <f>IF(F439="CM","",IF(ISERROR(VLOOKUP(A439,tblClass_ChildStateValues!S:S,1,FALSE)),"##ERR##",""))</f>
        <v/>
      </c>
      <c r="C439" s="26" t="s">
        <v>177</v>
      </c>
      <c r="D439" s="26" t="s">
        <v>176</v>
      </c>
      <c r="E439" s="26">
        <v>26</v>
      </c>
      <c r="F439" s="26" t="s">
        <v>847</v>
      </c>
      <c r="G439" s="26" t="s">
        <v>235</v>
      </c>
      <c r="H439" s="26" t="s">
        <v>679</v>
      </c>
      <c r="I439" s="26" t="s">
        <v>870</v>
      </c>
      <c r="J439" s="26" t="s">
        <v>2618</v>
      </c>
      <c r="K439" s="26" t="s">
        <v>2228</v>
      </c>
      <c r="L439" s="26" t="s">
        <v>120</v>
      </c>
      <c r="M439" s="26" t="s">
        <v>141</v>
      </c>
      <c r="N439" s="26">
        <v>1</v>
      </c>
      <c r="O439" s="26" t="s">
        <v>119</v>
      </c>
    </row>
    <row r="440" spans="1:15">
      <c r="A440" s="26" t="s">
        <v>2750</v>
      </c>
      <c r="B440" s="26" t="str">
        <f>IF(F440="CM","",IF(ISERROR(VLOOKUP(A440,tblClass_ChildStateValues!S:S,1,FALSE)),"##ERR##",""))</f>
        <v/>
      </c>
      <c r="C440" s="26" t="s">
        <v>177</v>
      </c>
      <c r="D440" s="26" t="s">
        <v>176</v>
      </c>
      <c r="E440" s="26">
        <v>26</v>
      </c>
      <c r="F440" s="26" t="s">
        <v>847</v>
      </c>
      <c r="G440" s="26" t="s">
        <v>235</v>
      </c>
      <c r="H440" s="26" t="s">
        <v>679</v>
      </c>
      <c r="I440" s="26" t="s">
        <v>870</v>
      </c>
      <c r="J440" s="26" t="s">
        <v>2618</v>
      </c>
      <c r="K440" s="26" t="s">
        <v>2229</v>
      </c>
      <c r="L440" s="26" t="s">
        <v>118</v>
      </c>
      <c r="M440" s="26" t="s">
        <v>141</v>
      </c>
      <c r="N440" s="26">
        <v>1</v>
      </c>
      <c r="O440" s="26" t="s">
        <v>117</v>
      </c>
    </row>
    <row r="441" spans="1:15">
      <c r="A441" s="26" t="s">
        <v>2749</v>
      </c>
      <c r="B441" s="26" t="str">
        <f>IF(F441="CM","",IF(ISERROR(VLOOKUP(A441,tblClass_ChildStateValues!S:S,1,FALSE)),"##ERR##",""))</f>
        <v/>
      </c>
      <c r="C441" s="26" t="s">
        <v>177</v>
      </c>
      <c r="D441" s="26" t="s">
        <v>176</v>
      </c>
      <c r="E441" s="26">
        <v>26</v>
      </c>
      <c r="F441" s="26" t="s">
        <v>847</v>
      </c>
      <c r="G441" s="26" t="s">
        <v>236</v>
      </c>
      <c r="H441" s="26" t="s">
        <v>680</v>
      </c>
      <c r="I441" s="26" t="s">
        <v>870</v>
      </c>
      <c r="J441" s="26" t="s">
        <v>2618</v>
      </c>
      <c r="K441" s="26" t="s">
        <v>2227</v>
      </c>
      <c r="L441" s="26" t="s">
        <v>225</v>
      </c>
      <c r="M441" s="26" t="s">
        <v>785</v>
      </c>
      <c r="N441" s="26">
        <v>6</v>
      </c>
      <c r="O441" s="26" t="s">
        <v>121</v>
      </c>
    </row>
    <row r="442" spans="1:15">
      <c r="A442" s="26" t="s">
        <v>2748</v>
      </c>
      <c r="B442" s="26" t="str">
        <f>IF(F442="CM","",IF(ISERROR(VLOOKUP(A442,tblClass_ChildStateValues!S:S,1,FALSE)),"##ERR##",""))</f>
        <v/>
      </c>
      <c r="C442" s="26" t="s">
        <v>177</v>
      </c>
      <c r="D442" s="26" t="s">
        <v>176</v>
      </c>
      <c r="E442" s="26">
        <v>26</v>
      </c>
      <c r="F442" s="26" t="s">
        <v>847</v>
      </c>
      <c r="G442" s="26" t="s">
        <v>236</v>
      </c>
      <c r="H442" s="26" t="s">
        <v>680</v>
      </c>
      <c r="I442" s="26" t="s">
        <v>870</v>
      </c>
      <c r="J442" s="26" t="s">
        <v>2618</v>
      </c>
      <c r="K442" s="26" t="s">
        <v>2228</v>
      </c>
      <c r="L442" s="26" t="s">
        <v>120</v>
      </c>
      <c r="M442" s="26" t="s">
        <v>141</v>
      </c>
      <c r="N442" s="26">
        <v>1</v>
      </c>
      <c r="O442" s="26" t="s">
        <v>119</v>
      </c>
    </row>
    <row r="443" spans="1:15">
      <c r="A443" s="26" t="s">
        <v>2747</v>
      </c>
      <c r="B443" s="26" t="str">
        <f>IF(F443="CM","",IF(ISERROR(VLOOKUP(A443,tblClass_ChildStateValues!S:S,1,FALSE)),"##ERR##",""))</f>
        <v/>
      </c>
      <c r="C443" s="26" t="s">
        <v>177</v>
      </c>
      <c r="D443" s="26" t="s">
        <v>176</v>
      </c>
      <c r="E443" s="26">
        <v>26</v>
      </c>
      <c r="F443" s="26" t="s">
        <v>847</v>
      </c>
      <c r="G443" s="26" t="s">
        <v>236</v>
      </c>
      <c r="H443" s="26" t="s">
        <v>680</v>
      </c>
      <c r="I443" s="26" t="s">
        <v>870</v>
      </c>
      <c r="J443" s="26" t="s">
        <v>2618</v>
      </c>
      <c r="K443" s="26" t="s">
        <v>2229</v>
      </c>
      <c r="L443" s="26" t="s">
        <v>118</v>
      </c>
      <c r="M443" s="26" t="s">
        <v>141</v>
      </c>
      <c r="N443" s="26">
        <v>1</v>
      </c>
      <c r="O443" s="26" t="s">
        <v>117</v>
      </c>
    </row>
    <row r="444" spans="1:15">
      <c r="A444" s="26" t="s">
        <v>2746</v>
      </c>
      <c r="B444" s="26" t="str">
        <f>IF(F444="CM","",IF(ISERROR(VLOOKUP(A444,tblClass_ChildStateValues!S:S,1,FALSE)),"##ERR##",""))</f>
        <v/>
      </c>
      <c r="C444" s="26" t="s">
        <v>191</v>
      </c>
      <c r="D444" s="26" t="s">
        <v>190</v>
      </c>
      <c r="E444" s="26">
        <v>27</v>
      </c>
      <c r="F444" s="26" t="s">
        <v>847</v>
      </c>
      <c r="G444" s="26" t="s">
        <v>311</v>
      </c>
      <c r="H444" s="26" t="s">
        <v>667</v>
      </c>
      <c r="I444" s="26" t="s">
        <v>870</v>
      </c>
      <c r="J444" s="26" t="s">
        <v>2618</v>
      </c>
      <c r="K444" s="26" t="s">
        <v>2230</v>
      </c>
      <c r="L444" s="26" t="s">
        <v>131</v>
      </c>
      <c r="M444" s="26" t="s">
        <v>786</v>
      </c>
      <c r="N444" s="26">
        <v>7</v>
      </c>
      <c r="O444" s="26" t="s">
        <v>130</v>
      </c>
    </row>
    <row r="445" spans="1:15">
      <c r="A445" s="26" t="s">
        <v>2745</v>
      </c>
      <c r="B445" s="26" t="str">
        <f>IF(F445="CM","",IF(ISERROR(VLOOKUP(A445,tblClass_ChildStateValues!S:S,1,FALSE)),"##ERR##",""))</f>
        <v/>
      </c>
      <c r="C445" s="26" t="s">
        <v>191</v>
      </c>
      <c r="D445" s="26" t="s">
        <v>190</v>
      </c>
      <c r="E445" s="26">
        <v>27</v>
      </c>
      <c r="F445" s="26" t="s">
        <v>847</v>
      </c>
      <c r="G445" s="26" t="s">
        <v>311</v>
      </c>
      <c r="H445" s="26" t="s">
        <v>667</v>
      </c>
      <c r="I445" s="26" t="s">
        <v>870</v>
      </c>
      <c r="J445" s="26" t="s">
        <v>2618</v>
      </c>
      <c r="K445" s="26" t="s">
        <v>2231</v>
      </c>
      <c r="L445" s="26" t="s">
        <v>137</v>
      </c>
      <c r="M445" s="26" t="s">
        <v>787</v>
      </c>
      <c r="N445" s="26">
        <v>8</v>
      </c>
      <c r="O445" s="26" t="s">
        <v>136</v>
      </c>
    </row>
    <row r="446" spans="1:15">
      <c r="A446" s="26" t="s">
        <v>2744</v>
      </c>
      <c r="B446" s="26" t="str">
        <f>IF(F446="CM","",IF(ISERROR(VLOOKUP(A446,tblClass_ChildStateValues!S:S,1,FALSE)),"##ERR##",""))</f>
        <v/>
      </c>
      <c r="C446" s="26" t="s">
        <v>191</v>
      </c>
      <c r="D446" s="26" t="s">
        <v>190</v>
      </c>
      <c r="E446" s="26">
        <v>27</v>
      </c>
      <c r="F446" s="26" t="s">
        <v>847</v>
      </c>
      <c r="G446" s="26" t="s">
        <v>311</v>
      </c>
      <c r="H446" s="26" t="s">
        <v>667</v>
      </c>
      <c r="I446" s="26" t="s">
        <v>870</v>
      </c>
      <c r="J446" s="26" t="s">
        <v>2618</v>
      </c>
      <c r="K446" s="26" t="s">
        <v>2232</v>
      </c>
      <c r="L446" s="26" t="s">
        <v>225</v>
      </c>
      <c r="M446" s="26" t="s">
        <v>785</v>
      </c>
      <c r="N446" s="26">
        <v>6</v>
      </c>
      <c r="O446" s="26" t="s">
        <v>135</v>
      </c>
    </row>
    <row r="447" spans="1:15">
      <c r="A447" s="26" t="s">
        <v>2743</v>
      </c>
      <c r="B447" s="26" t="str">
        <f>IF(F447="CM","",IF(ISERROR(VLOOKUP(A447,tblClass_ChildStateValues!S:S,1,FALSE)),"##ERR##",""))</f>
        <v/>
      </c>
      <c r="C447" s="26" t="s">
        <v>191</v>
      </c>
      <c r="D447" s="26" t="s">
        <v>190</v>
      </c>
      <c r="E447" s="26">
        <v>27</v>
      </c>
      <c r="F447" s="26" t="s">
        <v>847</v>
      </c>
      <c r="G447" s="26" t="s">
        <v>311</v>
      </c>
      <c r="H447" s="26" t="s">
        <v>667</v>
      </c>
      <c r="I447" s="26" t="s">
        <v>870</v>
      </c>
      <c r="J447" s="26" t="s">
        <v>2618</v>
      </c>
      <c r="K447" s="26" t="s">
        <v>2233</v>
      </c>
      <c r="L447" s="26" t="s">
        <v>129</v>
      </c>
      <c r="M447" s="26" t="s">
        <v>784</v>
      </c>
      <c r="N447" s="26">
        <v>5</v>
      </c>
      <c r="O447" s="26" t="s">
        <v>128</v>
      </c>
    </row>
    <row r="448" spans="1:15">
      <c r="A448" s="26" t="s">
        <v>2742</v>
      </c>
      <c r="B448" s="26" t="str">
        <f>IF(F448="CM","",IF(ISERROR(VLOOKUP(A448,tblClass_ChildStateValues!S:S,1,FALSE)),"##ERR##",""))</f>
        <v/>
      </c>
      <c r="C448" s="26" t="s">
        <v>191</v>
      </c>
      <c r="D448" s="26" t="s">
        <v>190</v>
      </c>
      <c r="E448" s="26">
        <v>27</v>
      </c>
      <c r="F448" s="26" t="s">
        <v>847</v>
      </c>
      <c r="G448" s="26" t="s">
        <v>311</v>
      </c>
      <c r="H448" s="26" t="s">
        <v>667</v>
      </c>
      <c r="I448" s="26" t="s">
        <v>870</v>
      </c>
      <c r="J448" s="26" t="s">
        <v>2618</v>
      </c>
      <c r="K448" s="26" t="s">
        <v>2234</v>
      </c>
      <c r="L448" s="26" t="s">
        <v>127</v>
      </c>
      <c r="M448" s="26" t="s">
        <v>784</v>
      </c>
      <c r="N448" s="26">
        <v>5</v>
      </c>
      <c r="O448" s="26" t="s">
        <v>126</v>
      </c>
    </row>
    <row r="449" spans="1:15">
      <c r="A449" s="26" t="s">
        <v>2741</v>
      </c>
      <c r="B449" s="26" t="str">
        <f>IF(F449="CM","",IF(ISERROR(VLOOKUP(A449,tblClass_ChildStateValues!S:S,1,FALSE)),"##ERR##",""))</f>
        <v/>
      </c>
      <c r="C449" s="26" t="s">
        <v>191</v>
      </c>
      <c r="D449" s="26" t="s">
        <v>190</v>
      </c>
      <c r="E449" s="26">
        <v>27</v>
      </c>
      <c r="F449" s="26" t="s">
        <v>847</v>
      </c>
      <c r="G449" s="26" t="s">
        <v>311</v>
      </c>
      <c r="H449" s="26" t="s">
        <v>667</v>
      </c>
      <c r="I449" s="26" t="s">
        <v>870</v>
      </c>
      <c r="J449" s="26" t="s">
        <v>2618</v>
      </c>
      <c r="K449" s="26" t="s">
        <v>2235</v>
      </c>
      <c r="L449" s="26" t="s">
        <v>134</v>
      </c>
      <c r="M449" s="26" t="s">
        <v>784</v>
      </c>
      <c r="N449" s="26">
        <v>5</v>
      </c>
      <c r="O449" s="26" t="s">
        <v>2567</v>
      </c>
    </row>
    <row r="450" spans="1:15">
      <c r="A450" s="26" t="s">
        <v>2740</v>
      </c>
      <c r="B450" s="26" t="str">
        <f>IF(F450="CM","",IF(ISERROR(VLOOKUP(A450,tblClass_ChildStateValues!S:S,1,FALSE)),"##ERR##",""))</f>
        <v/>
      </c>
      <c r="C450" s="26" t="s">
        <v>191</v>
      </c>
      <c r="D450" s="26" t="s">
        <v>190</v>
      </c>
      <c r="E450" s="26">
        <v>27</v>
      </c>
      <c r="F450" s="26" t="s">
        <v>847</v>
      </c>
      <c r="G450" s="26" t="s">
        <v>312</v>
      </c>
      <c r="H450" s="26" t="s">
        <v>500</v>
      </c>
      <c r="I450" s="26" t="s">
        <v>870</v>
      </c>
      <c r="J450" s="26" t="s">
        <v>2618</v>
      </c>
      <c r="K450" s="26" t="s">
        <v>2230</v>
      </c>
      <c r="L450" s="26" t="s">
        <v>131</v>
      </c>
      <c r="M450" s="26" t="s">
        <v>786</v>
      </c>
      <c r="N450" s="26">
        <v>7</v>
      </c>
      <c r="O450" s="26" t="s">
        <v>130</v>
      </c>
    </row>
    <row r="451" spans="1:15">
      <c r="A451" s="26" t="s">
        <v>2739</v>
      </c>
      <c r="B451" s="26" t="str">
        <f>IF(F451="CM","",IF(ISERROR(VLOOKUP(A451,tblClass_ChildStateValues!S:S,1,FALSE)),"##ERR##",""))</f>
        <v/>
      </c>
      <c r="C451" s="26" t="s">
        <v>191</v>
      </c>
      <c r="D451" s="26" t="s">
        <v>190</v>
      </c>
      <c r="E451" s="26">
        <v>27</v>
      </c>
      <c r="F451" s="26" t="s">
        <v>847</v>
      </c>
      <c r="G451" s="26" t="s">
        <v>312</v>
      </c>
      <c r="H451" s="26" t="s">
        <v>500</v>
      </c>
      <c r="I451" s="26" t="s">
        <v>870</v>
      </c>
      <c r="J451" s="26" t="s">
        <v>2618</v>
      </c>
      <c r="K451" s="26" t="s">
        <v>2231</v>
      </c>
      <c r="L451" s="26" t="s">
        <v>137</v>
      </c>
      <c r="M451" s="26" t="s">
        <v>787</v>
      </c>
      <c r="N451" s="26">
        <v>8</v>
      </c>
      <c r="O451" s="26" t="s">
        <v>136</v>
      </c>
    </row>
    <row r="452" spans="1:15">
      <c r="A452" s="26" t="s">
        <v>2738</v>
      </c>
      <c r="B452" s="26" t="str">
        <f>IF(F452="CM","",IF(ISERROR(VLOOKUP(A452,tblClass_ChildStateValues!S:S,1,FALSE)),"##ERR##",""))</f>
        <v/>
      </c>
      <c r="C452" s="26" t="s">
        <v>191</v>
      </c>
      <c r="D452" s="26" t="s">
        <v>190</v>
      </c>
      <c r="E452" s="26">
        <v>27</v>
      </c>
      <c r="F452" s="26" t="s">
        <v>847</v>
      </c>
      <c r="G452" s="26" t="s">
        <v>312</v>
      </c>
      <c r="H452" s="26" t="s">
        <v>500</v>
      </c>
      <c r="I452" s="26" t="s">
        <v>870</v>
      </c>
      <c r="J452" s="26" t="s">
        <v>2618</v>
      </c>
      <c r="K452" s="26" t="s">
        <v>2232</v>
      </c>
      <c r="L452" s="26" t="s">
        <v>225</v>
      </c>
      <c r="M452" s="26" t="s">
        <v>785</v>
      </c>
      <c r="N452" s="26">
        <v>6</v>
      </c>
      <c r="O452" s="26" t="s">
        <v>135</v>
      </c>
    </row>
    <row r="453" spans="1:15">
      <c r="A453" s="26" t="s">
        <v>2737</v>
      </c>
      <c r="B453" s="26" t="str">
        <f>IF(F453="CM","",IF(ISERROR(VLOOKUP(A453,tblClass_ChildStateValues!S:S,1,FALSE)),"##ERR##",""))</f>
        <v/>
      </c>
      <c r="C453" s="26" t="s">
        <v>191</v>
      </c>
      <c r="D453" s="26" t="s">
        <v>190</v>
      </c>
      <c r="E453" s="26">
        <v>27</v>
      </c>
      <c r="F453" s="26" t="s">
        <v>847</v>
      </c>
      <c r="G453" s="26" t="s">
        <v>312</v>
      </c>
      <c r="H453" s="26" t="s">
        <v>500</v>
      </c>
      <c r="I453" s="26" t="s">
        <v>870</v>
      </c>
      <c r="J453" s="26" t="s">
        <v>2618</v>
      </c>
      <c r="K453" s="26" t="s">
        <v>2233</v>
      </c>
      <c r="L453" s="26" t="s">
        <v>129</v>
      </c>
      <c r="M453" s="26" t="s">
        <v>784</v>
      </c>
      <c r="N453" s="26">
        <v>5</v>
      </c>
      <c r="O453" s="26" t="s">
        <v>128</v>
      </c>
    </row>
    <row r="454" spans="1:15">
      <c r="A454" s="26" t="s">
        <v>2736</v>
      </c>
      <c r="B454" s="26" t="str">
        <f>IF(F454="CM","",IF(ISERROR(VLOOKUP(A454,tblClass_ChildStateValues!S:S,1,FALSE)),"##ERR##",""))</f>
        <v/>
      </c>
      <c r="C454" s="26" t="s">
        <v>191</v>
      </c>
      <c r="D454" s="26" t="s">
        <v>190</v>
      </c>
      <c r="E454" s="26">
        <v>27</v>
      </c>
      <c r="F454" s="26" t="s">
        <v>847</v>
      </c>
      <c r="G454" s="26" t="s">
        <v>312</v>
      </c>
      <c r="H454" s="26" t="s">
        <v>500</v>
      </c>
      <c r="I454" s="26" t="s">
        <v>870</v>
      </c>
      <c r="J454" s="26" t="s">
        <v>2618</v>
      </c>
      <c r="K454" s="26" t="s">
        <v>2234</v>
      </c>
      <c r="L454" s="26" t="s">
        <v>127</v>
      </c>
      <c r="M454" s="26" t="s">
        <v>784</v>
      </c>
      <c r="N454" s="26">
        <v>5</v>
      </c>
      <c r="O454" s="26" t="s">
        <v>126</v>
      </c>
    </row>
    <row r="455" spans="1:15">
      <c r="A455" s="26" t="s">
        <v>2735</v>
      </c>
      <c r="B455" s="26" t="str">
        <f>IF(F455="CM","",IF(ISERROR(VLOOKUP(A455,tblClass_ChildStateValues!S:S,1,FALSE)),"##ERR##",""))</f>
        <v/>
      </c>
      <c r="C455" s="26" t="s">
        <v>191</v>
      </c>
      <c r="D455" s="26" t="s">
        <v>190</v>
      </c>
      <c r="E455" s="26">
        <v>27</v>
      </c>
      <c r="F455" s="26" t="s">
        <v>847</v>
      </c>
      <c r="G455" s="26" t="s">
        <v>312</v>
      </c>
      <c r="H455" s="26" t="s">
        <v>500</v>
      </c>
      <c r="I455" s="26" t="s">
        <v>870</v>
      </c>
      <c r="J455" s="26" t="s">
        <v>2618</v>
      </c>
      <c r="K455" s="26" t="s">
        <v>2235</v>
      </c>
      <c r="L455" s="26" t="s">
        <v>134</v>
      </c>
      <c r="M455" s="26" t="s">
        <v>784</v>
      </c>
      <c r="N455" s="26">
        <v>5</v>
      </c>
      <c r="O455" s="26" t="s">
        <v>2567</v>
      </c>
    </row>
    <row r="456" spans="1:15">
      <c r="A456" s="26" t="s">
        <v>2734</v>
      </c>
      <c r="B456" s="26" t="str">
        <f>IF(F456="CM","",IF(ISERROR(VLOOKUP(A456,tblClass_ChildStateValues!S:S,1,FALSE)),"##ERR##",""))</f>
        <v/>
      </c>
      <c r="C456" s="26" t="s">
        <v>191</v>
      </c>
      <c r="D456" s="26" t="s">
        <v>190</v>
      </c>
      <c r="E456" s="26">
        <v>27</v>
      </c>
      <c r="F456" s="26" t="s">
        <v>847</v>
      </c>
      <c r="G456" s="26" t="s">
        <v>237</v>
      </c>
      <c r="H456" s="26" t="s">
        <v>670</v>
      </c>
      <c r="I456" s="26" t="s">
        <v>1059</v>
      </c>
      <c r="J456" s="26" t="s">
        <v>2618</v>
      </c>
      <c r="K456" s="26" t="s">
        <v>2230</v>
      </c>
      <c r="L456" s="26" t="s">
        <v>131</v>
      </c>
      <c r="M456" s="26" t="s">
        <v>786</v>
      </c>
      <c r="N456" s="26">
        <v>7</v>
      </c>
      <c r="O456" s="26" t="s">
        <v>130</v>
      </c>
    </row>
    <row r="457" spans="1:15">
      <c r="A457" s="26" t="s">
        <v>2733</v>
      </c>
      <c r="B457" s="26" t="str">
        <f>IF(F457="CM","",IF(ISERROR(VLOOKUP(A457,tblClass_ChildStateValues!S:S,1,FALSE)),"##ERR##",""))</f>
        <v/>
      </c>
      <c r="C457" s="26" t="s">
        <v>191</v>
      </c>
      <c r="D457" s="26" t="s">
        <v>190</v>
      </c>
      <c r="E457" s="26">
        <v>27</v>
      </c>
      <c r="F457" s="26" t="s">
        <v>847</v>
      </c>
      <c r="G457" s="26" t="s">
        <v>237</v>
      </c>
      <c r="H457" s="26" t="s">
        <v>670</v>
      </c>
      <c r="I457" s="26" t="s">
        <v>1059</v>
      </c>
      <c r="J457" s="26" t="s">
        <v>2618</v>
      </c>
      <c r="K457" s="26" t="s">
        <v>2231</v>
      </c>
      <c r="L457" s="26" t="s">
        <v>137</v>
      </c>
      <c r="M457" s="26" t="s">
        <v>787</v>
      </c>
      <c r="N457" s="26">
        <v>8</v>
      </c>
      <c r="O457" s="26" t="s">
        <v>136</v>
      </c>
    </row>
    <row r="458" spans="1:15">
      <c r="A458" s="26" t="s">
        <v>2732</v>
      </c>
      <c r="B458" s="26" t="str">
        <f>IF(F458="CM","",IF(ISERROR(VLOOKUP(A458,tblClass_ChildStateValues!S:S,1,FALSE)),"##ERR##",""))</f>
        <v/>
      </c>
      <c r="C458" s="26" t="s">
        <v>191</v>
      </c>
      <c r="D458" s="26" t="s">
        <v>190</v>
      </c>
      <c r="E458" s="26">
        <v>27</v>
      </c>
      <c r="F458" s="26" t="s">
        <v>847</v>
      </c>
      <c r="G458" s="26" t="s">
        <v>237</v>
      </c>
      <c r="H458" s="26" t="s">
        <v>670</v>
      </c>
      <c r="I458" s="26" t="s">
        <v>1059</v>
      </c>
      <c r="J458" s="26" t="s">
        <v>2618</v>
      </c>
      <c r="K458" s="26" t="s">
        <v>2232</v>
      </c>
      <c r="L458" s="26" t="s">
        <v>225</v>
      </c>
      <c r="M458" s="26" t="s">
        <v>785</v>
      </c>
      <c r="N458" s="26">
        <v>6</v>
      </c>
      <c r="O458" s="26" t="s">
        <v>135</v>
      </c>
    </row>
    <row r="459" spans="1:15">
      <c r="A459" s="26" t="s">
        <v>2731</v>
      </c>
      <c r="B459" s="26" t="str">
        <f>IF(F459="CM","",IF(ISERROR(VLOOKUP(A459,tblClass_ChildStateValues!S:S,1,FALSE)),"##ERR##",""))</f>
        <v/>
      </c>
      <c r="C459" s="26" t="s">
        <v>191</v>
      </c>
      <c r="D459" s="26" t="s">
        <v>190</v>
      </c>
      <c r="E459" s="26">
        <v>27</v>
      </c>
      <c r="F459" s="26" t="s">
        <v>847</v>
      </c>
      <c r="G459" s="26" t="s">
        <v>237</v>
      </c>
      <c r="H459" s="26" t="s">
        <v>670</v>
      </c>
      <c r="I459" s="26" t="s">
        <v>1059</v>
      </c>
      <c r="J459" s="26" t="s">
        <v>2618</v>
      </c>
      <c r="K459" s="26" t="s">
        <v>2233</v>
      </c>
      <c r="L459" s="26" t="s">
        <v>129</v>
      </c>
      <c r="M459" s="26" t="s">
        <v>784</v>
      </c>
      <c r="N459" s="26">
        <v>5</v>
      </c>
      <c r="O459" s="26" t="s">
        <v>128</v>
      </c>
    </row>
    <row r="460" spans="1:15">
      <c r="A460" s="26" t="s">
        <v>2730</v>
      </c>
      <c r="B460" s="26" t="str">
        <f>IF(F460="CM","",IF(ISERROR(VLOOKUP(A460,tblClass_ChildStateValues!S:S,1,FALSE)),"##ERR##",""))</f>
        <v/>
      </c>
      <c r="C460" s="26" t="s">
        <v>191</v>
      </c>
      <c r="D460" s="26" t="s">
        <v>190</v>
      </c>
      <c r="E460" s="26">
        <v>27</v>
      </c>
      <c r="F460" s="26" t="s">
        <v>847</v>
      </c>
      <c r="G460" s="26" t="s">
        <v>237</v>
      </c>
      <c r="H460" s="26" t="s">
        <v>670</v>
      </c>
      <c r="I460" s="26" t="s">
        <v>1059</v>
      </c>
      <c r="J460" s="26" t="s">
        <v>2618</v>
      </c>
      <c r="K460" s="26" t="s">
        <v>2234</v>
      </c>
      <c r="L460" s="26" t="s">
        <v>127</v>
      </c>
      <c r="M460" s="26" t="s">
        <v>784</v>
      </c>
      <c r="N460" s="26">
        <v>5</v>
      </c>
      <c r="O460" s="26" t="s">
        <v>126</v>
      </c>
    </row>
    <row r="461" spans="1:15">
      <c r="A461" s="26" t="s">
        <v>2729</v>
      </c>
      <c r="B461" s="26" t="str">
        <f>IF(F461="CM","",IF(ISERROR(VLOOKUP(A461,tblClass_ChildStateValues!S:S,1,FALSE)),"##ERR##",""))</f>
        <v/>
      </c>
      <c r="C461" s="26" t="s">
        <v>191</v>
      </c>
      <c r="D461" s="26" t="s">
        <v>190</v>
      </c>
      <c r="E461" s="26">
        <v>27</v>
      </c>
      <c r="F461" s="26" t="s">
        <v>847</v>
      </c>
      <c r="G461" s="26" t="s">
        <v>237</v>
      </c>
      <c r="H461" s="26" t="s">
        <v>670</v>
      </c>
      <c r="I461" s="26" t="s">
        <v>1059</v>
      </c>
      <c r="J461" s="26" t="s">
        <v>2618</v>
      </c>
      <c r="K461" s="26" t="s">
        <v>2235</v>
      </c>
      <c r="L461" s="26" t="s">
        <v>134</v>
      </c>
      <c r="M461" s="26" t="s">
        <v>784</v>
      </c>
      <c r="N461" s="26">
        <v>5</v>
      </c>
      <c r="O461" s="26" t="s">
        <v>2567</v>
      </c>
    </row>
    <row r="462" spans="1:15">
      <c r="A462" s="26" t="s">
        <v>2728</v>
      </c>
      <c r="B462" s="26" t="str">
        <f>IF(F462="CM","",IF(ISERROR(VLOOKUP(A462,tblClass_ChildStateValues!S:S,1,FALSE)),"##ERR##",""))</f>
        <v/>
      </c>
      <c r="C462" s="26" t="s">
        <v>191</v>
      </c>
      <c r="D462" s="26" t="s">
        <v>190</v>
      </c>
      <c r="E462" s="26">
        <v>27</v>
      </c>
      <c r="F462" s="26" t="s">
        <v>847</v>
      </c>
      <c r="G462" s="26" t="s">
        <v>321</v>
      </c>
      <c r="H462" s="26" t="s">
        <v>669</v>
      </c>
      <c r="I462" s="26" t="s">
        <v>870</v>
      </c>
      <c r="J462" s="26" t="s">
        <v>2618</v>
      </c>
      <c r="K462" s="26" t="s">
        <v>2230</v>
      </c>
      <c r="L462" s="26" t="s">
        <v>131</v>
      </c>
      <c r="M462" s="26" t="s">
        <v>786</v>
      </c>
      <c r="N462" s="26">
        <v>7</v>
      </c>
      <c r="O462" s="26" t="s">
        <v>130</v>
      </c>
    </row>
    <row r="463" spans="1:15">
      <c r="A463" s="26" t="s">
        <v>2727</v>
      </c>
      <c r="B463" s="26" t="str">
        <f>IF(F463="CM","",IF(ISERROR(VLOOKUP(A463,tblClass_ChildStateValues!S:S,1,FALSE)),"##ERR##",""))</f>
        <v/>
      </c>
      <c r="C463" s="26" t="s">
        <v>191</v>
      </c>
      <c r="D463" s="26" t="s">
        <v>190</v>
      </c>
      <c r="E463" s="26">
        <v>27</v>
      </c>
      <c r="F463" s="26" t="s">
        <v>847</v>
      </c>
      <c r="G463" s="26" t="s">
        <v>321</v>
      </c>
      <c r="H463" s="26" t="s">
        <v>669</v>
      </c>
      <c r="I463" s="26" t="s">
        <v>870</v>
      </c>
      <c r="J463" s="26" t="s">
        <v>2618</v>
      </c>
      <c r="K463" s="26" t="s">
        <v>2231</v>
      </c>
      <c r="L463" s="26" t="s">
        <v>137</v>
      </c>
      <c r="M463" s="26" t="s">
        <v>787</v>
      </c>
      <c r="N463" s="26">
        <v>8</v>
      </c>
      <c r="O463" s="26" t="s">
        <v>136</v>
      </c>
    </row>
    <row r="464" spans="1:15">
      <c r="A464" s="26" t="s">
        <v>2726</v>
      </c>
      <c r="B464" s="26" t="str">
        <f>IF(F464="CM","",IF(ISERROR(VLOOKUP(A464,tblClass_ChildStateValues!S:S,1,FALSE)),"##ERR##",""))</f>
        <v/>
      </c>
      <c r="C464" s="26" t="s">
        <v>191</v>
      </c>
      <c r="D464" s="26" t="s">
        <v>190</v>
      </c>
      <c r="E464" s="26">
        <v>27</v>
      </c>
      <c r="F464" s="26" t="s">
        <v>847</v>
      </c>
      <c r="G464" s="26" t="s">
        <v>321</v>
      </c>
      <c r="H464" s="26" t="s">
        <v>669</v>
      </c>
      <c r="I464" s="26" t="s">
        <v>870</v>
      </c>
      <c r="J464" s="26" t="s">
        <v>2618</v>
      </c>
      <c r="K464" s="26" t="s">
        <v>2232</v>
      </c>
      <c r="L464" s="26" t="s">
        <v>225</v>
      </c>
      <c r="M464" s="26" t="s">
        <v>785</v>
      </c>
      <c r="N464" s="26">
        <v>6</v>
      </c>
      <c r="O464" s="26" t="s">
        <v>135</v>
      </c>
    </row>
    <row r="465" spans="1:15">
      <c r="A465" s="26" t="s">
        <v>2725</v>
      </c>
      <c r="B465" s="26" t="str">
        <f>IF(F465="CM","",IF(ISERROR(VLOOKUP(A465,tblClass_ChildStateValues!S:S,1,FALSE)),"##ERR##",""))</f>
        <v/>
      </c>
      <c r="C465" s="26" t="s">
        <v>191</v>
      </c>
      <c r="D465" s="26" t="s">
        <v>190</v>
      </c>
      <c r="E465" s="26">
        <v>27</v>
      </c>
      <c r="F465" s="26" t="s">
        <v>847</v>
      </c>
      <c r="G465" s="26" t="s">
        <v>321</v>
      </c>
      <c r="H465" s="26" t="s">
        <v>669</v>
      </c>
      <c r="I465" s="26" t="s">
        <v>870</v>
      </c>
      <c r="J465" s="26" t="s">
        <v>2618</v>
      </c>
      <c r="K465" s="26" t="s">
        <v>2233</v>
      </c>
      <c r="L465" s="26" t="s">
        <v>129</v>
      </c>
      <c r="M465" s="26" t="s">
        <v>784</v>
      </c>
      <c r="N465" s="26">
        <v>5</v>
      </c>
      <c r="O465" s="26" t="s">
        <v>128</v>
      </c>
    </row>
    <row r="466" spans="1:15">
      <c r="A466" s="26" t="s">
        <v>2724</v>
      </c>
      <c r="B466" s="26" t="str">
        <f>IF(F466="CM","",IF(ISERROR(VLOOKUP(A466,tblClass_ChildStateValues!S:S,1,FALSE)),"##ERR##",""))</f>
        <v/>
      </c>
      <c r="C466" s="26" t="s">
        <v>191</v>
      </c>
      <c r="D466" s="26" t="s">
        <v>190</v>
      </c>
      <c r="E466" s="26">
        <v>27</v>
      </c>
      <c r="F466" s="26" t="s">
        <v>847</v>
      </c>
      <c r="G466" s="26" t="s">
        <v>321</v>
      </c>
      <c r="H466" s="26" t="s">
        <v>669</v>
      </c>
      <c r="I466" s="26" t="s">
        <v>870</v>
      </c>
      <c r="J466" s="26" t="s">
        <v>2618</v>
      </c>
      <c r="K466" s="26" t="s">
        <v>2234</v>
      </c>
      <c r="L466" s="26" t="s">
        <v>127</v>
      </c>
      <c r="M466" s="26" t="s">
        <v>784</v>
      </c>
      <c r="N466" s="26">
        <v>5</v>
      </c>
      <c r="O466" s="26" t="s">
        <v>126</v>
      </c>
    </row>
    <row r="467" spans="1:15">
      <c r="A467" s="26" t="s">
        <v>2723</v>
      </c>
      <c r="B467" s="26" t="str">
        <f>IF(F467="CM","",IF(ISERROR(VLOOKUP(A467,tblClass_ChildStateValues!S:S,1,FALSE)),"##ERR##",""))</f>
        <v/>
      </c>
      <c r="C467" s="26" t="s">
        <v>191</v>
      </c>
      <c r="D467" s="26" t="s">
        <v>190</v>
      </c>
      <c r="E467" s="26">
        <v>27</v>
      </c>
      <c r="F467" s="26" t="s">
        <v>847</v>
      </c>
      <c r="G467" s="26" t="s">
        <v>321</v>
      </c>
      <c r="H467" s="26" t="s">
        <v>669</v>
      </c>
      <c r="I467" s="26" t="s">
        <v>870</v>
      </c>
      <c r="J467" s="26" t="s">
        <v>2618</v>
      </c>
      <c r="K467" s="26" t="s">
        <v>2235</v>
      </c>
      <c r="L467" s="26" t="s">
        <v>134</v>
      </c>
      <c r="M467" s="26" t="s">
        <v>784</v>
      </c>
      <c r="N467" s="26">
        <v>5</v>
      </c>
      <c r="O467" s="26" t="s">
        <v>2567</v>
      </c>
    </row>
    <row r="468" spans="1:15">
      <c r="A468" s="26" t="s">
        <v>2722</v>
      </c>
      <c r="B468" s="26" t="str">
        <f>IF(F468="CM","",IF(ISERROR(VLOOKUP(A468,tblClass_ChildStateValues!S:S,1,FALSE)),"##ERR##",""))</f>
        <v/>
      </c>
      <c r="C468" s="26" t="s">
        <v>191</v>
      </c>
      <c r="D468" s="26" t="s">
        <v>190</v>
      </c>
      <c r="E468" s="26">
        <v>27</v>
      </c>
      <c r="F468" s="26" t="s">
        <v>847</v>
      </c>
      <c r="G468" s="26" t="s">
        <v>320</v>
      </c>
      <c r="H468" s="26" t="s">
        <v>668</v>
      </c>
      <c r="I468" s="26" t="s">
        <v>870</v>
      </c>
      <c r="J468" s="26" t="s">
        <v>2618</v>
      </c>
      <c r="K468" s="26" t="s">
        <v>2230</v>
      </c>
      <c r="L468" s="26" t="s">
        <v>131</v>
      </c>
      <c r="M468" s="26" t="s">
        <v>786</v>
      </c>
      <c r="N468" s="26">
        <v>7</v>
      </c>
      <c r="O468" s="26" t="s">
        <v>130</v>
      </c>
    </row>
    <row r="469" spans="1:15">
      <c r="A469" s="26" t="s">
        <v>2721</v>
      </c>
      <c r="B469" s="26" t="str">
        <f>IF(F469="CM","",IF(ISERROR(VLOOKUP(A469,tblClass_ChildStateValues!S:S,1,FALSE)),"##ERR##",""))</f>
        <v/>
      </c>
      <c r="C469" s="26" t="s">
        <v>191</v>
      </c>
      <c r="D469" s="26" t="s">
        <v>190</v>
      </c>
      <c r="E469" s="26">
        <v>27</v>
      </c>
      <c r="F469" s="26" t="s">
        <v>847</v>
      </c>
      <c r="G469" s="26" t="s">
        <v>320</v>
      </c>
      <c r="H469" s="26" t="s">
        <v>668</v>
      </c>
      <c r="I469" s="26" t="s">
        <v>870</v>
      </c>
      <c r="J469" s="26" t="s">
        <v>2618</v>
      </c>
      <c r="K469" s="26" t="s">
        <v>2231</v>
      </c>
      <c r="L469" s="26" t="s">
        <v>137</v>
      </c>
      <c r="M469" s="26" t="s">
        <v>787</v>
      </c>
      <c r="N469" s="26">
        <v>8</v>
      </c>
      <c r="O469" s="26" t="s">
        <v>136</v>
      </c>
    </row>
    <row r="470" spans="1:15">
      <c r="A470" s="26" t="s">
        <v>2720</v>
      </c>
      <c r="B470" s="26" t="str">
        <f>IF(F470="CM","",IF(ISERROR(VLOOKUP(A470,tblClass_ChildStateValues!S:S,1,FALSE)),"##ERR##",""))</f>
        <v/>
      </c>
      <c r="C470" s="26" t="s">
        <v>191</v>
      </c>
      <c r="D470" s="26" t="s">
        <v>190</v>
      </c>
      <c r="E470" s="26">
        <v>27</v>
      </c>
      <c r="F470" s="26" t="s">
        <v>847</v>
      </c>
      <c r="G470" s="26" t="s">
        <v>320</v>
      </c>
      <c r="H470" s="26" t="s">
        <v>668</v>
      </c>
      <c r="I470" s="26" t="s">
        <v>870</v>
      </c>
      <c r="J470" s="26" t="s">
        <v>2618</v>
      </c>
      <c r="K470" s="26" t="s">
        <v>2232</v>
      </c>
      <c r="L470" s="26" t="s">
        <v>225</v>
      </c>
      <c r="M470" s="26" t="s">
        <v>785</v>
      </c>
      <c r="N470" s="26">
        <v>6</v>
      </c>
      <c r="O470" s="26" t="s">
        <v>135</v>
      </c>
    </row>
    <row r="471" spans="1:15">
      <c r="A471" s="26" t="s">
        <v>2719</v>
      </c>
      <c r="B471" s="26" t="str">
        <f>IF(F471="CM","",IF(ISERROR(VLOOKUP(A471,tblClass_ChildStateValues!S:S,1,FALSE)),"##ERR##",""))</f>
        <v/>
      </c>
      <c r="C471" s="26" t="s">
        <v>191</v>
      </c>
      <c r="D471" s="26" t="s">
        <v>190</v>
      </c>
      <c r="E471" s="26">
        <v>27</v>
      </c>
      <c r="F471" s="26" t="s">
        <v>847</v>
      </c>
      <c r="G471" s="26" t="s">
        <v>320</v>
      </c>
      <c r="H471" s="26" t="s">
        <v>668</v>
      </c>
      <c r="I471" s="26" t="s">
        <v>870</v>
      </c>
      <c r="J471" s="26" t="s">
        <v>2618</v>
      </c>
      <c r="K471" s="26" t="s">
        <v>2233</v>
      </c>
      <c r="L471" s="26" t="s">
        <v>129</v>
      </c>
      <c r="M471" s="26" t="s">
        <v>784</v>
      </c>
      <c r="N471" s="26">
        <v>5</v>
      </c>
      <c r="O471" s="26" t="s">
        <v>128</v>
      </c>
    </row>
    <row r="472" spans="1:15">
      <c r="A472" s="26" t="s">
        <v>2718</v>
      </c>
      <c r="B472" s="26" t="str">
        <f>IF(F472="CM","",IF(ISERROR(VLOOKUP(A472,tblClass_ChildStateValues!S:S,1,FALSE)),"##ERR##",""))</f>
        <v/>
      </c>
      <c r="C472" s="26" t="s">
        <v>191</v>
      </c>
      <c r="D472" s="26" t="s">
        <v>190</v>
      </c>
      <c r="E472" s="26">
        <v>27</v>
      </c>
      <c r="F472" s="26" t="s">
        <v>847</v>
      </c>
      <c r="G472" s="26" t="s">
        <v>320</v>
      </c>
      <c r="H472" s="26" t="s">
        <v>668</v>
      </c>
      <c r="I472" s="26" t="s">
        <v>870</v>
      </c>
      <c r="J472" s="26" t="s">
        <v>2618</v>
      </c>
      <c r="K472" s="26" t="s">
        <v>2234</v>
      </c>
      <c r="L472" s="26" t="s">
        <v>127</v>
      </c>
      <c r="M472" s="26" t="s">
        <v>784</v>
      </c>
      <c r="N472" s="26">
        <v>5</v>
      </c>
      <c r="O472" s="26" t="s">
        <v>126</v>
      </c>
    </row>
    <row r="473" spans="1:15">
      <c r="A473" s="26" t="s">
        <v>2717</v>
      </c>
      <c r="B473" s="26" t="str">
        <f>IF(F473="CM","",IF(ISERROR(VLOOKUP(A473,tblClass_ChildStateValues!S:S,1,FALSE)),"##ERR##",""))</f>
        <v/>
      </c>
      <c r="C473" s="26" t="s">
        <v>191</v>
      </c>
      <c r="D473" s="26" t="s">
        <v>190</v>
      </c>
      <c r="E473" s="26">
        <v>27</v>
      </c>
      <c r="F473" s="26" t="s">
        <v>847</v>
      </c>
      <c r="G473" s="26" t="s">
        <v>320</v>
      </c>
      <c r="H473" s="26" t="s">
        <v>668</v>
      </c>
      <c r="I473" s="26" t="s">
        <v>870</v>
      </c>
      <c r="J473" s="26" t="s">
        <v>2618</v>
      </c>
      <c r="K473" s="26" t="s">
        <v>2235</v>
      </c>
      <c r="L473" s="26" t="s">
        <v>134</v>
      </c>
      <c r="M473" s="26" t="s">
        <v>784</v>
      </c>
      <c r="N473" s="26">
        <v>5</v>
      </c>
      <c r="O473" s="26" t="s">
        <v>2567</v>
      </c>
    </row>
    <row r="474" spans="1:15">
      <c r="A474" s="26" t="s">
        <v>2716</v>
      </c>
      <c r="B474" s="26" t="str">
        <f>IF(F474="CM","",IF(ISERROR(VLOOKUP(A474,tblClass_ChildStateValues!S:S,1,FALSE)),"##ERR##",""))</f>
        <v>##ERR##</v>
      </c>
      <c r="C474" s="26" t="s">
        <v>2583</v>
      </c>
      <c r="D474" s="26" t="s">
        <v>1139</v>
      </c>
      <c r="E474" s="26">
        <v>49</v>
      </c>
      <c r="F474" s="26" t="s">
        <v>859</v>
      </c>
      <c r="G474" s="26" t="s">
        <v>2579</v>
      </c>
      <c r="H474" s="26" t="s">
        <v>2581</v>
      </c>
      <c r="I474" s="26" t="s">
        <v>870</v>
      </c>
      <c r="J474" s="26" t="s">
        <v>2714</v>
      </c>
      <c r="K474" s="26" t="s">
        <v>2543</v>
      </c>
      <c r="L474" s="26" t="s">
        <v>2433</v>
      </c>
      <c r="M474" s="26" t="s">
        <v>84</v>
      </c>
      <c r="N474" s="26">
        <v>53</v>
      </c>
      <c r="O474" s="26" t="s">
        <v>2544</v>
      </c>
    </row>
    <row r="475" spans="1:15">
      <c r="A475" s="26" t="s">
        <v>2715</v>
      </c>
      <c r="B475" s="26" t="str">
        <f>IF(F475="CM","",IF(ISERROR(VLOOKUP(A475,tblClass_ChildStateValues!S:S,1,FALSE)),"##ERR##",""))</f>
        <v>##ERR##</v>
      </c>
      <c r="C475" s="26" t="s">
        <v>2583</v>
      </c>
      <c r="D475" s="26" t="s">
        <v>1139</v>
      </c>
      <c r="E475" s="26">
        <v>49</v>
      </c>
      <c r="F475" s="26" t="s">
        <v>859</v>
      </c>
      <c r="G475" s="26" t="s">
        <v>2579</v>
      </c>
      <c r="H475" s="26" t="s">
        <v>2581</v>
      </c>
      <c r="I475" s="26" t="s">
        <v>870</v>
      </c>
      <c r="J475" s="26" t="s">
        <v>2714</v>
      </c>
      <c r="K475" s="26" t="s">
        <v>2545</v>
      </c>
      <c r="L475" s="26" t="s">
        <v>2434</v>
      </c>
      <c r="M475" s="26" t="s">
        <v>81</v>
      </c>
      <c r="N475" s="26">
        <v>55</v>
      </c>
      <c r="O475" s="26" t="s">
        <v>1680</v>
      </c>
    </row>
    <row r="476" spans="1:15">
      <c r="A476" s="26" t="s">
        <v>2713</v>
      </c>
      <c r="B476" s="26" t="str">
        <f>IF(F476="CM","",IF(ISERROR(VLOOKUP(A476,tblClass_ChildStateValues!S:S,1,FALSE)),"##ERR##",""))</f>
        <v>##ERR##</v>
      </c>
      <c r="C476" s="26" t="s">
        <v>2583</v>
      </c>
      <c r="D476" s="26" t="s">
        <v>1139</v>
      </c>
      <c r="E476" s="26">
        <v>49</v>
      </c>
      <c r="F476" s="26" t="s">
        <v>859</v>
      </c>
      <c r="G476" s="26" t="s">
        <v>2580</v>
      </c>
      <c r="H476" s="26" t="s">
        <v>2582</v>
      </c>
      <c r="I476" s="26" t="s">
        <v>870</v>
      </c>
      <c r="J476" s="26" t="s">
        <v>2711</v>
      </c>
      <c r="K476" s="26" t="s">
        <v>2543</v>
      </c>
      <c r="L476" s="26" t="s">
        <v>2433</v>
      </c>
      <c r="M476" s="26" t="s">
        <v>84</v>
      </c>
      <c r="N476" s="26">
        <v>53</v>
      </c>
      <c r="O476" s="26" t="s">
        <v>2544</v>
      </c>
    </row>
    <row r="477" spans="1:15">
      <c r="A477" s="26" t="s">
        <v>2712</v>
      </c>
      <c r="B477" s="26" t="str">
        <f>IF(F477="CM","",IF(ISERROR(VLOOKUP(A477,tblClass_ChildStateValues!S:S,1,FALSE)),"##ERR##",""))</f>
        <v>##ERR##</v>
      </c>
      <c r="C477" s="26" t="s">
        <v>2583</v>
      </c>
      <c r="D477" s="26" t="s">
        <v>1139</v>
      </c>
      <c r="E477" s="26">
        <v>49</v>
      </c>
      <c r="F477" s="26" t="s">
        <v>859</v>
      </c>
      <c r="G477" s="26" t="s">
        <v>2580</v>
      </c>
      <c r="H477" s="26" t="s">
        <v>2582</v>
      </c>
      <c r="I477" s="26" t="s">
        <v>870</v>
      </c>
      <c r="J477" s="26" t="s">
        <v>2711</v>
      </c>
      <c r="K477" s="26" t="s">
        <v>2545</v>
      </c>
      <c r="L477" s="26" t="s">
        <v>2434</v>
      </c>
      <c r="M477" s="26" t="s">
        <v>81</v>
      </c>
      <c r="N477" s="26">
        <v>55</v>
      </c>
      <c r="O477" s="26" t="s">
        <v>1680</v>
      </c>
    </row>
    <row r="478" spans="1:15">
      <c r="A478" s="26" t="s">
        <v>2710</v>
      </c>
      <c r="B478" s="26" t="str">
        <f>IF(F478="CM","",IF(ISERROR(VLOOKUP(A478,tblClass_ChildStateValues!S:S,1,FALSE)),"##ERR##",""))</f>
        <v>##ERR##</v>
      </c>
      <c r="C478" s="26" t="s">
        <v>2583</v>
      </c>
      <c r="D478" s="26" t="s">
        <v>1139</v>
      </c>
      <c r="E478" s="26">
        <v>49</v>
      </c>
      <c r="F478" s="26" t="s">
        <v>859</v>
      </c>
      <c r="G478" s="26" t="s">
        <v>1060</v>
      </c>
      <c r="H478" s="26" t="s">
        <v>1262</v>
      </c>
      <c r="I478" s="26" t="s">
        <v>870</v>
      </c>
      <c r="J478" s="26" t="s">
        <v>2708</v>
      </c>
      <c r="K478" s="26" t="s">
        <v>2543</v>
      </c>
      <c r="L478" s="26" t="s">
        <v>2433</v>
      </c>
      <c r="M478" s="26" t="s">
        <v>84</v>
      </c>
      <c r="N478" s="26">
        <v>53</v>
      </c>
      <c r="O478" s="26" t="s">
        <v>2544</v>
      </c>
    </row>
    <row r="479" spans="1:15">
      <c r="A479" s="26" t="s">
        <v>2709</v>
      </c>
      <c r="B479" s="26" t="str">
        <f>IF(F479="CM","",IF(ISERROR(VLOOKUP(A479,tblClass_ChildStateValues!S:S,1,FALSE)),"##ERR##",""))</f>
        <v>##ERR##</v>
      </c>
      <c r="C479" s="26" t="s">
        <v>2583</v>
      </c>
      <c r="D479" s="26" t="s">
        <v>1139</v>
      </c>
      <c r="E479" s="26">
        <v>49</v>
      </c>
      <c r="F479" s="26" t="s">
        <v>859</v>
      </c>
      <c r="G479" s="26" t="s">
        <v>1060</v>
      </c>
      <c r="H479" s="26" t="s">
        <v>1262</v>
      </c>
      <c r="I479" s="26" t="s">
        <v>870</v>
      </c>
      <c r="J479" s="26" t="s">
        <v>2708</v>
      </c>
      <c r="K479" s="26" t="s">
        <v>2545</v>
      </c>
      <c r="L479" s="26" t="s">
        <v>2434</v>
      </c>
      <c r="M479" s="26" t="s">
        <v>81</v>
      </c>
      <c r="N479" s="26">
        <v>55</v>
      </c>
      <c r="O479" s="26" t="s">
        <v>1680</v>
      </c>
    </row>
    <row r="480" spans="1:15">
      <c r="A480" s="26" t="s">
        <v>2707</v>
      </c>
      <c r="B480" s="26" t="str">
        <f>IF(F480="CM","",IF(ISERROR(VLOOKUP(A480,tblClass_ChildStateValues!S:S,1,FALSE)),"##ERR##",""))</f>
        <v>##ERR##</v>
      </c>
      <c r="C480" s="26" t="s">
        <v>2583</v>
      </c>
      <c r="D480" s="26" t="s">
        <v>1139</v>
      </c>
      <c r="E480" s="26">
        <v>49</v>
      </c>
      <c r="F480" s="26" t="s">
        <v>859</v>
      </c>
      <c r="G480" s="26" t="s">
        <v>1061</v>
      </c>
      <c r="H480" s="26" t="s">
        <v>1263</v>
      </c>
      <c r="I480" s="26" t="s">
        <v>870</v>
      </c>
      <c r="J480" s="26" t="s">
        <v>2705</v>
      </c>
      <c r="K480" s="26" t="s">
        <v>2543</v>
      </c>
      <c r="L480" s="26" t="s">
        <v>2433</v>
      </c>
      <c r="M480" s="26" t="s">
        <v>84</v>
      </c>
      <c r="N480" s="26">
        <v>53</v>
      </c>
      <c r="O480" s="26" t="s">
        <v>2544</v>
      </c>
    </row>
    <row r="481" spans="1:15">
      <c r="A481" s="26" t="s">
        <v>2706</v>
      </c>
      <c r="B481" s="26" t="str">
        <f>IF(F481="CM","",IF(ISERROR(VLOOKUP(A481,tblClass_ChildStateValues!S:S,1,FALSE)),"##ERR##",""))</f>
        <v>##ERR##</v>
      </c>
      <c r="C481" s="26" t="s">
        <v>2583</v>
      </c>
      <c r="D481" s="26" t="s">
        <v>1139</v>
      </c>
      <c r="E481" s="26">
        <v>49</v>
      </c>
      <c r="F481" s="26" t="s">
        <v>859</v>
      </c>
      <c r="G481" s="26" t="s">
        <v>1061</v>
      </c>
      <c r="H481" s="26" t="s">
        <v>1263</v>
      </c>
      <c r="I481" s="26" t="s">
        <v>870</v>
      </c>
      <c r="J481" s="26" t="s">
        <v>2705</v>
      </c>
      <c r="K481" s="26" t="s">
        <v>2545</v>
      </c>
      <c r="L481" s="26" t="s">
        <v>2434</v>
      </c>
      <c r="M481" s="26" t="s">
        <v>81</v>
      </c>
      <c r="N481" s="26">
        <v>55</v>
      </c>
      <c r="O481" s="26" t="s">
        <v>1680</v>
      </c>
    </row>
    <row r="482" spans="1:15">
      <c r="A482" s="26" t="s">
        <v>2704</v>
      </c>
      <c r="B482" s="26" t="str">
        <f>IF(F482="CM","",IF(ISERROR(VLOOKUP(A482,tblClass_ChildStateValues!S:S,1,FALSE)),"##ERR##",""))</f>
        <v>##ERR##</v>
      </c>
      <c r="C482" s="26" t="s">
        <v>2583</v>
      </c>
      <c r="D482" s="26" t="s">
        <v>1139</v>
      </c>
      <c r="E482" s="26">
        <v>49</v>
      </c>
      <c r="F482" s="26" t="s">
        <v>859</v>
      </c>
      <c r="G482" s="26" t="s">
        <v>465</v>
      </c>
      <c r="H482" s="26" t="s">
        <v>1261</v>
      </c>
      <c r="I482" s="26" t="s">
        <v>870</v>
      </c>
      <c r="J482" s="26" t="s">
        <v>2702</v>
      </c>
      <c r="K482" s="26" t="s">
        <v>2543</v>
      </c>
      <c r="L482" s="26" t="s">
        <v>2433</v>
      </c>
      <c r="M482" s="26" t="s">
        <v>84</v>
      </c>
      <c r="N482" s="26">
        <v>53</v>
      </c>
      <c r="O482" s="26" t="s">
        <v>2544</v>
      </c>
    </row>
    <row r="483" spans="1:15">
      <c r="A483" s="26" t="s">
        <v>2703</v>
      </c>
      <c r="B483" s="26" t="str">
        <f>IF(F483="CM","",IF(ISERROR(VLOOKUP(A483,tblClass_ChildStateValues!S:S,1,FALSE)),"##ERR##",""))</f>
        <v>##ERR##</v>
      </c>
      <c r="C483" s="26" t="s">
        <v>2583</v>
      </c>
      <c r="D483" s="26" t="s">
        <v>1139</v>
      </c>
      <c r="E483" s="26">
        <v>49</v>
      </c>
      <c r="F483" s="26" t="s">
        <v>859</v>
      </c>
      <c r="G483" s="26" t="s">
        <v>465</v>
      </c>
      <c r="H483" s="26" t="s">
        <v>1261</v>
      </c>
      <c r="I483" s="26" t="s">
        <v>870</v>
      </c>
      <c r="J483" s="26" t="s">
        <v>2702</v>
      </c>
      <c r="K483" s="26" t="s">
        <v>2545</v>
      </c>
      <c r="L483" s="26" t="s">
        <v>2434</v>
      </c>
      <c r="M483" s="26" t="s">
        <v>81</v>
      </c>
      <c r="N483" s="26">
        <v>55</v>
      </c>
      <c r="O483" s="26" t="s">
        <v>1680</v>
      </c>
    </row>
    <row r="484" spans="1:15">
      <c r="A484" s="26" t="s">
        <v>2701</v>
      </c>
      <c r="B484" s="26" t="str">
        <f>IF(F484="CM","",IF(ISERROR(VLOOKUP(A484,tblClass_ChildStateValues!S:S,1,FALSE)),"##ERR##",""))</f>
        <v>##ERR##</v>
      </c>
      <c r="C484" s="26" t="s">
        <v>2583</v>
      </c>
      <c r="D484" s="26" t="s">
        <v>1139</v>
      </c>
      <c r="E484" s="26">
        <v>49</v>
      </c>
      <c r="F484" s="26" t="s">
        <v>859</v>
      </c>
      <c r="G484" s="26" t="s">
        <v>478</v>
      </c>
      <c r="H484" s="26" t="s">
        <v>1260</v>
      </c>
      <c r="I484" s="26" t="s">
        <v>870</v>
      </c>
      <c r="J484" s="26" t="s">
        <v>2699</v>
      </c>
      <c r="K484" s="26" t="s">
        <v>2543</v>
      </c>
      <c r="L484" s="26" t="s">
        <v>2433</v>
      </c>
      <c r="M484" s="26" t="s">
        <v>84</v>
      </c>
      <c r="N484" s="26">
        <v>53</v>
      </c>
      <c r="O484" s="26" t="s">
        <v>2544</v>
      </c>
    </row>
    <row r="485" spans="1:15">
      <c r="A485" s="26" t="s">
        <v>2700</v>
      </c>
      <c r="B485" s="26" t="str">
        <f>IF(F485="CM","",IF(ISERROR(VLOOKUP(A485,tblClass_ChildStateValues!S:S,1,FALSE)),"##ERR##",""))</f>
        <v>##ERR##</v>
      </c>
      <c r="C485" s="26" t="s">
        <v>2583</v>
      </c>
      <c r="D485" s="26" t="s">
        <v>1139</v>
      </c>
      <c r="E485" s="26">
        <v>49</v>
      </c>
      <c r="F485" s="26" t="s">
        <v>859</v>
      </c>
      <c r="G485" s="26" t="s">
        <v>478</v>
      </c>
      <c r="H485" s="26" t="s">
        <v>1260</v>
      </c>
      <c r="I485" s="26" t="s">
        <v>870</v>
      </c>
      <c r="J485" s="26" t="s">
        <v>2699</v>
      </c>
      <c r="K485" s="26" t="s">
        <v>2545</v>
      </c>
      <c r="L485" s="26" t="s">
        <v>2434</v>
      </c>
      <c r="M485" s="26" t="s">
        <v>81</v>
      </c>
      <c r="N485" s="26">
        <v>55</v>
      </c>
      <c r="O485" s="26" t="s">
        <v>1680</v>
      </c>
    </row>
    <row r="486" spans="1:15">
      <c r="A486" s="26" t="s">
        <v>2698</v>
      </c>
      <c r="B486" s="26" t="str">
        <f>IF(F486="CM","",IF(ISERROR(VLOOKUP(A486,tblClass_ChildStateValues!S:S,1,FALSE)),"##ERR##",""))</f>
        <v/>
      </c>
      <c r="C486" s="26" t="s">
        <v>81</v>
      </c>
      <c r="D486" s="26" t="s">
        <v>80</v>
      </c>
      <c r="E486" s="26">
        <v>55</v>
      </c>
      <c r="F486" s="26" t="s">
        <v>850</v>
      </c>
      <c r="G486" s="26" t="s">
        <v>441</v>
      </c>
      <c r="H486" s="26" t="s">
        <v>995</v>
      </c>
      <c r="I486" s="26" t="s">
        <v>870</v>
      </c>
      <c r="J486" s="26" t="s">
        <v>2685</v>
      </c>
      <c r="K486" s="26" t="s">
        <v>2496</v>
      </c>
      <c r="L486" s="26" t="s">
        <v>1127</v>
      </c>
      <c r="M486" s="26" t="s">
        <v>113</v>
      </c>
      <c r="N486" s="26">
        <v>34</v>
      </c>
      <c r="O486" s="26" t="s">
        <v>1130</v>
      </c>
    </row>
    <row r="487" spans="1:15">
      <c r="A487" s="26" t="s">
        <v>2697</v>
      </c>
      <c r="B487" s="26" t="str">
        <f>IF(F487="CM","",IF(ISERROR(VLOOKUP(A487,tblClass_ChildStateValues!S:S,1,FALSE)),"##ERR##",""))</f>
        <v/>
      </c>
      <c r="C487" s="26" t="s">
        <v>81</v>
      </c>
      <c r="D487" s="26" t="s">
        <v>80</v>
      </c>
      <c r="E487" s="26">
        <v>55</v>
      </c>
      <c r="F487" s="26" t="s">
        <v>850</v>
      </c>
      <c r="G487" s="26" t="s">
        <v>441</v>
      </c>
      <c r="H487" s="26" t="s">
        <v>995</v>
      </c>
      <c r="I487" s="26" t="s">
        <v>870</v>
      </c>
      <c r="J487" s="26" t="s">
        <v>2685</v>
      </c>
      <c r="K487" s="26" t="s">
        <v>2499</v>
      </c>
      <c r="L487" s="26" t="s">
        <v>1129</v>
      </c>
      <c r="M487" s="26" t="s">
        <v>848</v>
      </c>
      <c r="N487" s="26">
        <v>37</v>
      </c>
      <c r="O487" s="26" t="s">
        <v>656</v>
      </c>
    </row>
    <row r="488" spans="1:15">
      <c r="A488" s="26" t="s">
        <v>2696</v>
      </c>
      <c r="B488" s="26" t="str">
        <f>IF(F488="CM","",IF(ISERROR(VLOOKUP(A488,tblClass_ChildStateValues!S:S,1,FALSE)),"##ERR##",""))</f>
        <v/>
      </c>
      <c r="C488" s="26" t="s">
        <v>81</v>
      </c>
      <c r="D488" s="26" t="s">
        <v>80</v>
      </c>
      <c r="E488" s="26">
        <v>55</v>
      </c>
      <c r="F488" s="26" t="s">
        <v>850</v>
      </c>
      <c r="G488" s="26" t="s">
        <v>441</v>
      </c>
      <c r="H488" s="26" t="s">
        <v>995</v>
      </c>
      <c r="I488" s="26" t="s">
        <v>870</v>
      </c>
      <c r="J488" s="26" t="s">
        <v>2685</v>
      </c>
      <c r="K488" s="26" t="s">
        <v>2503</v>
      </c>
      <c r="L488" s="26" t="s">
        <v>1128</v>
      </c>
      <c r="M488" s="26" t="s">
        <v>111</v>
      </c>
      <c r="N488" s="26">
        <v>36</v>
      </c>
      <c r="O488" s="26" t="s">
        <v>1131</v>
      </c>
    </row>
    <row r="489" spans="1:15">
      <c r="A489" s="26" t="s">
        <v>2695</v>
      </c>
      <c r="B489" s="26" t="str">
        <f>IF(F489="CM","",IF(ISERROR(VLOOKUP(A489,tblClass_ChildStateValues!S:S,1,FALSE)),"##ERR##",""))</f>
        <v/>
      </c>
      <c r="C489" s="26" t="s">
        <v>81</v>
      </c>
      <c r="D489" s="26" t="s">
        <v>80</v>
      </c>
      <c r="E489" s="26">
        <v>55</v>
      </c>
      <c r="F489" s="26" t="s">
        <v>850</v>
      </c>
      <c r="G489" s="26" t="s">
        <v>441</v>
      </c>
      <c r="H489" s="26" t="s">
        <v>995</v>
      </c>
      <c r="I489" s="26" t="s">
        <v>870</v>
      </c>
      <c r="J489" s="26" t="s">
        <v>2685</v>
      </c>
      <c r="K489" s="26" t="s">
        <v>2495</v>
      </c>
      <c r="L489" s="26" t="s">
        <v>1597</v>
      </c>
      <c r="M489" s="26" t="s">
        <v>105</v>
      </c>
      <c r="N489" s="26">
        <v>38</v>
      </c>
      <c r="O489" s="26" t="s">
        <v>1132</v>
      </c>
    </row>
    <row r="490" spans="1:15">
      <c r="A490" s="26" t="s">
        <v>2694</v>
      </c>
      <c r="B490" s="26" t="str">
        <f>IF(F490="CM","",IF(ISERROR(VLOOKUP(A490,tblClass_ChildStateValues!S:S,1,FALSE)),"##ERR##",""))</f>
        <v/>
      </c>
      <c r="C490" s="26" t="s">
        <v>81</v>
      </c>
      <c r="D490" s="26" t="s">
        <v>80</v>
      </c>
      <c r="E490" s="26">
        <v>55</v>
      </c>
      <c r="F490" s="26" t="s">
        <v>850</v>
      </c>
      <c r="G490" s="26" t="s">
        <v>441</v>
      </c>
      <c r="H490" s="26" t="s">
        <v>995</v>
      </c>
      <c r="I490" s="26" t="s">
        <v>870</v>
      </c>
      <c r="J490" s="26" t="s">
        <v>2685</v>
      </c>
      <c r="K490" s="26" t="s">
        <v>2494</v>
      </c>
      <c r="L490" s="26" t="s">
        <v>2613</v>
      </c>
      <c r="M490" s="26" t="s">
        <v>843</v>
      </c>
      <c r="N490" s="26">
        <v>40</v>
      </c>
      <c r="O490" s="26" t="s">
        <v>1136</v>
      </c>
    </row>
    <row r="491" spans="1:15">
      <c r="A491" s="26" t="s">
        <v>2693</v>
      </c>
      <c r="B491" s="26" t="str">
        <f>IF(F491="CM","",IF(ISERROR(VLOOKUP(A491,tblClass_ChildStateValues!S:S,1,FALSE)),"##ERR##",""))</f>
        <v/>
      </c>
      <c r="C491" s="26" t="s">
        <v>81</v>
      </c>
      <c r="D491" s="26" t="s">
        <v>80</v>
      </c>
      <c r="E491" s="26">
        <v>55</v>
      </c>
      <c r="F491" s="26" t="s">
        <v>850</v>
      </c>
      <c r="G491" s="26" t="s">
        <v>441</v>
      </c>
      <c r="H491" s="26" t="s">
        <v>995</v>
      </c>
      <c r="I491" s="26" t="s">
        <v>870</v>
      </c>
      <c r="J491" s="26" t="s">
        <v>2685</v>
      </c>
      <c r="K491" s="26" t="s">
        <v>2614</v>
      </c>
      <c r="L491" s="26" t="s">
        <v>2611</v>
      </c>
      <c r="M491" s="26" t="s">
        <v>2590</v>
      </c>
      <c r="N491" s="26">
        <v>40</v>
      </c>
      <c r="O491" s="26" t="s">
        <v>2616</v>
      </c>
    </row>
    <row r="492" spans="1:15">
      <c r="A492" s="26" t="s">
        <v>2692</v>
      </c>
      <c r="B492" s="26" t="str">
        <f>IF(F492="CM","",IF(ISERROR(VLOOKUP(A492,tblClass_ChildStateValues!S:S,1,FALSE)),"##ERR##",""))</f>
        <v/>
      </c>
      <c r="C492" s="26" t="s">
        <v>81</v>
      </c>
      <c r="D492" s="26" t="s">
        <v>80</v>
      </c>
      <c r="E492" s="26">
        <v>55</v>
      </c>
      <c r="F492" s="26" t="s">
        <v>850</v>
      </c>
      <c r="G492" s="26" t="s">
        <v>441</v>
      </c>
      <c r="H492" s="26" t="s">
        <v>995</v>
      </c>
      <c r="I492" s="26" t="s">
        <v>870</v>
      </c>
      <c r="J492" s="26" t="s">
        <v>2685</v>
      </c>
      <c r="K492" s="26" t="s">
        <v>2498</v>
      </c>
      <c r="L492" s="26" t="s">
        <v>1595</v>
      </c>
      <c r="M492" s="26" t="s">
        <v>101</v>
      </c>
      <c r="N492" s="26">
        <v>43</v>
      </c>
      <c r="O492" s="26" t="s">
        <v>1134</v>
      </c>
    </row>
    <row r="493" spans="1:15">
      <c r="A493" s="26" t="s">
        <v>2691</v>
      </c>
      <c r="B493" s="26" t="str">
        <f>IF(F493="CM","",IF(ISERROR(VLOOKUP(A493,tblClass_ChildStateValues!S:S,1,FALSE)),"##ERR##",""))</f>
        <v/>
      </c>
      <c r="C493" s="26" t="s">
        <v>81</v>
      </c>
      <c r="D493" s="26" t="s">
        <v>80</v>
      </c>
      <c r="E493" s="26">
        <v>55</v>
      </c>
      <c r="F493" s="26" t="s">
        <v>850</v>
      </c>
      <c r="G493" s="26" t="s">
        <v>441</v>
      </c>
      <c r="H493" s="26" t="s">
        <v>995</v>
      </c>
      <c r="I493" s="26" t="s">
        <v>870</v>
      </c>
      <c r="J493" s="26" t="s">
        <v>2685</v>
      </c>
      <c r="K493" s="26" t="s">
        <v>2502</v>
      </c>
      <c r="L493" s="26" t="s">
        <v>1594</v>
      </c>
      <c r="M493" s="26" t="s">
        <v>110</v>
      </c>
      <c r="N493" s="26">
        <v>42</v>
      </c>
      <c r="O493" s="26" t="s">
        <v>1133</v>
      </c>
    </row>
    <row r="494" spans="1:15">
      <c r="A494" s="26" t="s">
        <v>2690</v>
      </c>
      <c r="B494" s="26" t="str">
        <f>IF(F494="CM","",IF(ISERROR(VLOOKUP(A494,tblClass_ChildStateValues!S:S,1,FALSE)),"##ERR##",""))</f>
        <v/>
      </c>
      <c r="C494" s="26" t="s">
        <v>81</v>
      </c>
      <c r="D494" s="26" t="s">
        <v>80</v>
      </c>
      <c r="E494" s="26">
        <v>55</v>
      </c>
      <c r="F494" s="26" t="s">
        <v>850</v>
      </c>
      <c r="G494" s="26" t="s">
        <v>441</v>
      </c>
      <c r="H494" s="26" t="s">
        <v>995</v>
      </c>
      <c r="I494" s="26" t="s">
        <v>870</v>
      </c>
      <c r="J494" s="26" t="s">
        <v>2685</v>
      </c>
      <c r="K494" s="26" t="s">
        <v>2493</v>
      </c>
      <c r="L494" s="26" t="s">
        <v>1596</v>
      </c>
      <c r="M494" s="26" t="s">
        <v>102</v>
      </c>
      <c r="N494" s="26">
        <v>46</v>
      </c>
      <c r="O494" s="26" t="s">
        <v>1135</v>
      </c>
    </row>
    <row r="495" spans="1:15">
      <c r="A495" s="26" t="s">
        <v>2689</v>
      </c>
      <c r="B495" s="26" t="str">
        <f>IF(F495="CM","",IF(ISERROR(VLOOKUP(A495,tblClass_ChildStateValues!S:S,1,FALSE)),"##ERR##",""))</f>
        <v/>
      </c>
      <c r="C495" s="26" t="s">
        <v>81</v>
      </c>
      <c r="D495" s="26" t="s">
        <v>80</v>
      </c>
      <c r="E495" s="26">
        <v>55</v>
      </c>
      <c r="F495" s="26" t="s">
        <v>850</v>
      </c>
      <c r="G495" s="26" t="s">
        <v>441</v>
      </c>
      <c r="H495" s="26" t="s">
        <v>995</v>
      </c>
      <c r="I495" s="26" t="s">
        <v>870</v>
      </c>
      <c r="J495" s="26" t="s">
        <v>2685</v>
      </c>
      <c r="K495" s="26" t="s">
        <v>2574</v>
      </c>
      <c r="L495" s="26" t="s">
        <v>1729</v>
      </c>
      <c r="M495" s="26" t="s">
        <v>618</v>
      </c>
      <c r="N495" s="26">
        <v>47</v>
      </c>
      <c r="O495" s="26" t="s">
        <v>2575</v>
      </c>
    </row>
    <row r="496" spans="1:15">
      <c r="A496" s="26" t="s">
        <v>2688</v>
      </c>
      <c r="B496" s="26" t="str">
        <f>IF(F496="CM","",IF(ISERROR(VLOOKUP(A496,tblClass_ChildStateValues!S:S,1,FALSE)),"##ERR##",""))</f>
        <v/>
      </c>
      <c r="C496" s="26" t="s">
        <v>81</v>
      </c>
      <c r="D496" s="26" t="s">
        <v>80</v>
      </c>
      <c r="E496" s="26">
        <v>55</v>
      </c>
      <c r="F496" s="26" t="s">
        <v>850</v>
      </c>
      <c r="G496" s="26" t="s">
        <v>441</v>
      </c>
      <c r="H496" s="26" t="s">
        <v>995</v>
      </c>
      <c r="I496" s="26" t="s">
        <v>870</v>
      </c>
      <c r="J496" s="26" t="s">
        <v>2685</v>
      </c>
      <c r="K496" s="26" t="s">
        <v>2504</v>
      </c>
      <c r="L496" s="26" t="s">
        <v>2488</v>
      </c>
      <c r="M496" s="26" t="s">
        <v>958</v>
      </c>
      <c r="N496" s="26">
        <v>48</v>
      </c>
      <c r="O496" s="26" t="s">
        <v>2577</v>
      </c>
    </row>
    <row r="497" spans="1:15">
      <c r="A497" s="26" t="s">
        <v>2687</v>
      </c>
      <c r="B497" s="26" t="str">
        <f>IF(F497="CM","",IF(ISERROR(VLOOKUP(A497,tblClass_ChildStateValues!S:S,1,FALSE)),"##ERR##",""))</f>
        <v/>
      </c>
      <c r="C497" s="26" t="s">
        <v>81</v>
      </c>
      <c r="D497" s="26" t="s">
        <v>80</v>
      </c>
      <c r="E497" s="26">
        <v>55</v>
      </c>
      <c r="F497" s="26" t="s">
        <v>850</v>
      </c>
      <c r="G497" s="26" t="s">
        <v>441</v>
      </c>
      <c r="H497" s="26" t="s">
        <v>995</v>
      </c>
      <c r="I497" s="26" t="s">
        <v>870</v>
      </c>
      <c r="J497" s="26" t="s">
        <v>2685</v>
      </c>
      <c r="K497" s="26" t="s">
        <v>2504</v>
      </c>
      <c r="L497" s="26" t="s">
        <v>1126</v>
      </c>
      <c r="M497" s="26" t="s">
        <v>102</v>
      </c>
      <c r="N497" s="26">
        <v>46</v>
      </c>
      <c r="O497" s="26" t="s">
        <v>2576</v>
      </c>
    </row>
    <row r="498" spans="1:15">
      <c r="A498" s="26" t="s">
        <v>2686</v>
      </c>
      <c r="B498" s="26" t="str">
        <f>IF(F498="CM","",IF(ISERROR(VLOOKUP(A498,tblClass_ChildStateValues!S:S,1,FALSE)),"##ERR##",""))</f>
        <v/>
      </c>
      <c r="C498" s="26" t="s">
        <v>81</v>
      </c>
      <c r="D498" s="26" t="s">
        <v>80</v>
      </c>
      <c r="E498" s="26">
        <v>55</v>
      </c>
      <c r="F498" s="26" t="s">
        <v>850</v>
      </c>
      <c r="G498" s="26" t="s">
        <v>441</v>
      </c>
      <c r="H498" s="26" t="s">
        <v>995</v>
      </c>
      <c r="I498" s="26" t="s">
        <v>870</v>
      </c>
      <c r="J498" s="26" t="s">
        <v>2685</v>
      </c>
      <c r="K498" s="26" t="s">
        <v>2505</v>
      </c>
      <c r="L498" s="26" t="s">
        <v>479</v>
      </c>
      <c r="M498" s="26" t="s">
        <v>103</v>
      </c>
      <c r="N498" s="26">
        <v>45</v>
      </c>
      <c r="O498" s="26" t="s">
        <v>2485</v>
      </c>
    </row>
    <row r="499" spans="1:15">
      <c r="A499" s="26" t="s">
        <v>2684</v>
      </c>
      <c r="B499" s="26" t="str">
        <f>IF(F499="CM","",IF(ISERROR(VLOOKUP(A499,tblClass_ChildStateValues!S:S,1,FALSE)),"##ERR##",""))</f>
        <v/>
      </c>
      <c r="C499" s="26" t="s">
        <v>81</v>
      </c>
      <c r="D499" s="26" t="s">
        <v>80</v>
      </c>
      <c r="E499" s="26">
        <v>55</v>
      </c>
      <c r="F499" s="26" t="s">
        <v>850</v>
      </c>
      <c r="G499" s="26" t="s">
        <v>466</v>
      </c>
      <c r="H499" s="26" t="s">
        <v>997</v>
      </c>
      <c r="I499" s="26" t="s">
        <v>870</v>
      </c>
      <c r="J499" s="26" t="s">
        <v>2671</v>
      </c>
      <c r="K499" s="26" t="s">
        <v>2496</v>
      </c>
      <c r="L499" s="26" t="s">
        <v>1127</v>
      </c>
      <c r="M499" s="26" t="s">
        <v>113</v>
      </c>
      <c r="N499" s="26">
        <v>34</v>
      </c>
      <c r="O499" s="26" t="s">
        <v>1130</v>
      </c>
    </row>
    <row r="500" spans="1:15">
      <c r="A500" s="26" t="s">
        <v>2683</v>
      </c>
      <c r="B500" s="26" t="str">
        <f>IF(F500="CM","",IF(ISERROR(VLOOKUP(A500,tblClass_ChildStateValues!S:S,1,FALSE)),"##ERR##",""))</f>
        <v/>
      </c>
      <c r="C500" s="26" t="s">
        <v>81</v>
      </c>
      <c r="D500" s="26" t="s">
        <v>80</v>
      </c>
      <c r="E500" s="26">
        <v>55</v>
      </c>
      <c r="F500" s="26" t="s">
        <v>850</v>
      </c>
      <c r="G500" s="26" t="s">
        <v>466</v>
      </c>
      <c r="H500" s="26" t="s">
        <v>997</v>
      </c>
      <c r="I500" s="26" t="s">
        <v>870</v>
      </c>
      <c r="J500" s="26" t="s">
        <v>2671</v>
      </c>
      <c r="K500" s="26" t="s">
        <v>2499</v>
      </c>
      <c r="L500" s="26" t="s">
        <v>1129</v>
      </c>
      <c r="M500" s="26" t="s">
        <v>848</v>
      </c>
      <c r="N500" s="26">
        <v>37</v>
      </c>
      <c r="O500" s="26" t="s">
        <v>656</v>
      </c>
    </row>
    <row r="501" spans="1:15">
      <c r="A501" s="26" t="s">
        <v>2682</v>
      </c>
      <c r="B501" s="26" t="str">
        <f>IF(F501="CM","",IF(ISERROR(VLOOKUP(A501,tblClass_ChildStateValues!S:S,1,FALSE)),"##ERR##",""))</f>
        <v/>
      </c>
      <c r="C501" s="26" t="s">
        <v>81</v>
      </c>
      <c r="D501" s="26" t="s">
        <v>80</v>
      </c>
      <c r="E501" s="26">
        <v>55</v>
      </c>
      <c r="F501" s="26" t="s">
        <v>850</v>
      </c>
      <c r="G501" s="26" t="s">
        <v>466</v>
      </c>
      <c r="H501" s="26" t="s">
        <v>997</v>
      </c>
      <c r="I501" s="26" t="s">
        <v>870</v>
      </c>
      <c r="J501" s="26" t="s">
        <v>2671</v>
      </c>
      <c r="K501" s="26" t="s">
        <v>2503</v>
      </c>
      <c r="L501" s="26" t="s">
        <v>1128</v>
      </c>
      <c r="M501" s="26" t="s">
        <v>111</v>
      </c>
      <c r="N501" s="26">
        <v>36</v>
      </c>
      <c r="O501" s="26" t="s">
        <v>1131</v>
      </c>
    </row>
    <row r="502" spans="1:15">
      <c r="A502" s="26" t="s">
        <v>2681</v>
      </c>
      <c r="B502" s="26" t="str">
        <f>IF(F502="CM","",IF(ISERROR(VLOOKUP(A502,tblClass_ChildStateValues!S:S,1,FALSE)),"##ERR##",""))</f>
        <v/>
      </c>
      <c r="C502" s="26" t="s">
        <v>81</v>
      </c>
      <c r="D502" s="26" t="s">
        <v>80</v>
      </c>
      <c r="E502" s="26">
        <v>55</v>
      </c>
      <c r="F502" s="26" t="s">
        <v>850</v>
      </c>
      <c r="G502" s="26" t="s">
        <v>466</v>
      </c>
      <c r="H502" s="26" t="s">
        <v>997</v>
      </c>
      <c r="I502" s="26" t="s">
        <v>870</v>
      </c>
      <c r="J502" s="26" t="s">
        <v>2671</v>
      </c>
      <c r="K502" s="26" t="s">
        <v>2495</v>
      </c>
      <c r="L502" s="26" t="s">
        <v>1597</v>
      </c>
      <c r="M502" s="26" t="s">
        <v>105</v>
      </c>
      <c r="N502" s="26">
        <v>38</v>
      </c>
      <c r="O502" s="26" t="s">
        <v>1132</v>
      </c>
    </row>
    <row r="503" spans="1:15">
      <c r="A503" s="26" t="s">
        <v>2680</v>
      </c>
      <c r="B503" s="26" t="str">
        <f>IF(F503="CM","",IF(ISERROR(VLOOKUP(A503,tblClass_ChildStateValues!S:S,1,FALSE)),"##ERR##",""))</f>
        <v/>
      </c>
      <c r="C503" s="26" t="s">
        <v>81</v>
      </c>
      <c r="D503" s="26" t="s">
        <v>80</v>
      </c>
      <c r="E503" s="26">
        <v>55</v>
      </c>
      <c r="F503" s="26" t="s">
        <v>850</v>
      </c>
      <c r="G503" s="26" t="s">
        <v>466</v>
      </c>
      <c r="H503" s="26" t="s">
        <v>997</v>
      </c>
      <c r="I503" s="26" t="s">
        <v>870</v>
      </c>
      <c r="J503" s="26" t="s">
        <v>2671</v>
      </c>
      <c r="K503" s="26" t="s">
        <v>2494</v>
      </c>
      <c r="L503" s="26" t="s">
        <v>2613</v>
      </c>
      <c r="M503" s="26" t="s">
        <v>843</v>
      </c>
      <c r="N503" s="26">
        <v>40</v>
      </c>
      <c r="O503" s="26" t="s">
        <v>1136</v>
      </c>
    </row>
    <row r="504" spans="1:15">
      <c r="A504" s="26" t="s">
        <v>2679</v>
      </c>
      <c r="B504" s="26" t="str">
        <f>IF(F504="CM","",IF(ISERROR(VLOOKUP(A504,tblClass_ChildStateValues!S:S,1,FALSE)),"##ERR##",""))</f>
        <v/>
      </c>
      <c r="C504" s="26" t="s">
        <v>81</v>
      </c>
      <c r="D504" s="26" t="s">
        <v>80</v>
      </c>
      <c r="E504" s="26">
        <v>55</v>
      </c>
      <c r="F504" s="26" t="s">
        <v>850</v>
      </c>
      <c r="G504" s="26" t="s">
        <v>466</v>
      </c>
      <c r="H504" s="26" t="s">
        <v>997</v>
      </c>
      <c r="I504" s="26" t="s">
        <v>870</v>
      </c>
      <c r="J504" s="26" t="s">
        <v>2671</v>
      </c>
      <c r="K504" s="26" t="s">
        <v>2614</v>
      </c>
      <c r="L504" s="26" t="s">
        <v>2611</v>
      </c>
      <c r="M504" s="26" t="s">
        <v>2590</v>
      </c>
      <c r="N504" s="26">
        <v>40</v>
      </c>
      <c r="O504" s="26" t="s">
        <v>2616</v>
      </c>
    </row>
    <row r="505" spans="1:15">
      <c r="A505" s="26" t="s">
        <v>2678</v>
      </c>
      <c r="B505" s="26" t="str">
        <f>IF(F505="CM","",IF(ISERROR(VLOOKUP(A505,tblClass_ChildStateValues!S:S,1,FALSE)),"##ERR##",""))</f>
        <v/>
      </c>
      <c r="C505" s="26" t="s">
        <v>81</v>
      </c>
      <c r="D505" s="26" t="s">
        <v>80</v>
      </c>
      <c r="E505" s="26">
        <v>55</v>
      </c>
      <c r="F505" s="26" t="s">
        <v>850</v>
      </c>
      <c r="G505" s="26" t="s">
        <v>466</v>
      </c>
      <c r="H505" s="26" t="s">
        <v>997</v>
      </c>
      <c r="I505" s="26" t="s">
        <v>870</v>
      </c>
      <c r="J505" s="26" t="s">
        <v>2671</v>
      </c>
      <c r="K505" s="26" t="s">
        <v>2498</v>
      </c>
      <c r="L505" s="26" t="s">
        <v>1595</v>
      </c>
      <c r="M505" s="26" t="s">
        <v>101</v>
      </c>
      <c r="N505" s="26">
        <v>43</v>
      </c>
      <c r="O505" s="26" t="s">
        <v>1134</v>
      </c>
    </row>
    <row r="506" spans="1:15">
      <c r="A506" s="26" t="s">
        <v>2677</v>
      </c>
      <c r="B506" s="26" t="str">
        <f>IF(F506="CM","",IF(ISERROR(VLOOKUP(A506,tblClass_ChildStateValues!S:S,1,FALSE)),"##ERR##",""))</f>
        <v/>
      </c>
      <c r="C506" s="26" t="s">
        <v>81</v>
      </c>
      <c r="D506" s="26" t="s">
        <v>80</v>
      </c>
      <c r="E506" s="26">
        <v>55</v>
      </c>
      <c r="F506" s="26" t="s">
        <v>850</v>
      </c>
      <c r="G506" s="26" t="s">
        <v>466</v>
      </c>
      <c r="H506" s="26" t="s">
        <v>997</v>
      </c>
      <c r="I506" s="26" t="s">
        <v>870</v>
      </c>
      <c r="J506" s="26" t="s">
        <v>2671</v>
      </c>
      <c r="K506" s="26" t="s">
        <v>2502</v>
      </c>
      <c r="L506" s="26" t="s">
        <v>1594</v>
      </c>
      <c r="M506" s="26" t="s">
        <v>110</v>
      </c>
      <c r="N506" s="26">
        <v>42</v>
      </c>
      <c r="O506" s="26" t="s">
        <v>1133</v>
      </c>
    </row>
    <row r="507" spans="1:15">
      <c r="A507" s="26" t="s">
        <v>2676</v>
      </c>
      <c r="B507" s="26" t="str">
        <f>IF(F507="CM","",IF(ISERROR(VLOOKUP(A507,tblClass_ChildStateValues!S:S,1,FALSE)),"##ERR##",""))</f>
        <v/>
      </c>
      <c r="C507" s="26" t="s">
        <v>81</v>
      </c>
      <c r="D507" s="26" t="s">
        <v>80</v>
      </c>
      <c r="E507" s="26">
        <v>55</v>
      </c>
      <c r="F507" s="26" t="s">
        <v>850</v>
      </c>
      <c r="G507" s="26" t="s">
        <v>466</v>
      </c>
      <c r="H507" s="26" t="s">
        <v>997</v>
      </c>
      <c r="I507" s="26" t="s">
        <v>870</v>
      </c>
      <c r="J507" s="26" t="s">
        <v>2671</v>
      </c>
      <c r="K507" s="26" t="s">
        <v>2493</v>
      </c>
      <c r="L507" s="26" t="s">
        <v>1596</v>
      </c>
      <c r="M507" s="26" t="s">
        <v>102</v>
      </c>
      <c r="N507" s="26">
        <v>46</v>
      </c>
      <c r="O507" s="26" t="s">
        <v>1135</v>
      </c>
    </row>
    <row r="508" spans="1:15">
      <c r="A508" s="26" t="s">
        <v>2675</v>
      </c>
      <c r="B508" s="26" t="str">
        <f>IF(F508="CM","",IF(ISERROR(VLOOKUP(A508,tblClass_ChildStateValues!S:S,1,FALSE)),"##ERR##",""))</f>
        <v/>
      </c>
      <c r="C508" s="26" t="s">
        <v>81</v>
      </c>
      <c r="D508" s="26" t="s">
        <v>80</v>
      </c>
      <c r="E508" s="26">
        <v>55</v>
      </c>
      <c r="F508" s="26" t="s">
        <v>850</v>
      </c>
      <c r="G508" s="26" t="s">
        <v>466</v>
      </c>
      <c r="H508" s="26" t="s">
        <v>997</v>
      </c>
      <c r="I508" s="26" t="s">
        <v>870</v>
      </c>
      <c r="J508" s="26" t="s">
        <v>2671</v>
      </c>
      <c r="K508" s="26" t="s">
        <v>2574</v>
      </c>
      <c r="L508" s="26" t="s">
        <v>1729</v>
      </c>
      <c r="M508" s="26" t="s">
        <v>618</v>
      </c>
      <c r="N508" s="26">
        <v>47</v>
      </c>
      <c r="O508" s="26" t="s">
        <v>2575</v>
      </c>
    </row>
    <row r="509" spans="1:15">
      <c r="A509" s="26" t="s">
        <v>2674</v>
      </c>
      <c r="B509" s="26" t="str">
        <f>IF(F509="CM","",IF(ISERROR(VLOOKUP(A509,tblClass_ChildStateValues!S:S,1,FALSE)),"##ERR##",""))</f>
        <v/>
      </c>
      <c r="C509" s="26" t="s">
        <v>81</v>
      </c>
      <c r="D509" s="26" t="s">
        <v>80</v>
      </c>
      <c r="E509" s="26">
        <v>55</v>
      </c>
      <c r="F509" s="26" t="s">
        <v>850</v>
      </c>
      <c r="G509" s="26" t="s">
        <v>466</v>
      </c>
      <c r="H509" s="26" t="s">
        <v>997</v>
      </c>
      <c r="I509" s="26" t="s">
        <v>870</v>
      </c>
      <c r="J509" s="26" t="s">
        <v>2671</v>
      </c>
      <c r="K509" s="26" t="s">
        <v>2504</v>
      </c>
      <c r="L509" s="26" t="s">
        <v>1126</v>
      </c>
      <c r="M509" s="26" t="s">
        <v>102</v>
      </c>
      <c r="N509" s="26">
        <v>46</v>
      </c>
      <c r="O509" s="26" t="s">
        <v>2576</v>
      </c>
    </row>
    <row r="510" spans="1:15">
      <c r="A510" s="26" t="s">
        <v>2673</v>
      </c>
      <c r="B510" s="26" t="str">
        <f>IF(F510="CM","",IF(ISERROR(VLOOKUP(A510,tblClass_ChildStateValues!S:S,1,FALSE)),"##ERR##",""))</f>
        <v/>
      </c>
      <c r="C510" s="26" t="s">
        <v>81</v>
      </c>
      <c r="D510" s="26" t="s">
        <v>80</v>
      </c>
      <c r="E510" s="26">
        <v>55</v>
      </c>
      <c r="F510" s="26" t="s">
        <v>850</v>
      </c>
      <c r="G510" s="26" t="s">
        <v>466</v>
      </c>
      <c r="H510" s="26" t="s">
        <v>997</v>
      </c>
      <c r="I510" s="26" t="s">
        <v>870</v>
      </c>
      <c r="J510" s="26" t="s">
        <v>2671</v>
      </c>
      <c r="K510" s="26" t="s">
        <v>2504</v>
      </c>
      <c r="L510" s="26" t="s">
        <v>2488</v>
      </c>
      <c r="M510" s="26" t="s">
        <v>958</v>
      </c>
      <c r="N510" s="26">
        <v>48</v>
      </c>
      <c r="O510" s="26" t="s">
        <v>2577</v>
      </c>
    </row>
    <row r="511" spans="1:15">
      <c r="A511" s="26" t="s">
        <v>2672</v>
      </c>
      <c r="B511" s="26" t="str">
        <f>IF(F511="CM","",IF(ISERROR(VLOOKUP(A511,tblClass_ChildStateValues!S:S,1,FALSE)),"##ERR##",""))</f>
        <v/>
      </c>
      <c r="C511" s="26" t="s">
        <v>81</v>
      </c>
      <c r="D511" s="26" t="s">
        <v>80</v>
      </c>
      <c r="E511" s="26">
        <v>55</v>
      </c>
      <c r="F511" s="26" t="s">
        <v>850</v>
      </c>
      <c r="G511" s="26" t="s">
        <v>466</v>
      </c>
      <c r="H511" s="26" t="s">
        <v>997</v>
      </c>
      <c r="I511" s="26" t="s">
        <v>870</v>
      </c>
      <c r="J511" s="26" t="s">
        <v>2671</v>
      </c>
      <c r="K511" s="26" t="s">
        <v>2505</v>
      </c>
      <c r="L511" s="26" t="s">
        <v>479</v>
      </c>
      <c r="M511" s="26" t="s">
        <v>103</v>
      </c>
      <c r="N511" s="26">
        <v>45</v>
      </c>
      <c r="O511" s="26" t="s">
        <v>2485</v>
      </c>
    </row>
    <row r="512" spans="1:15">
      <c r="A512" s="26" t="s">
        <v>2670</v>
      </c>
      <c r="B512" s="26" t="str">
        <f>IF(F512="CM","",IF(ISERROR(VLOOKUP(A512,tblClass_ChildStateValues!S:S,1,FALSE)),"##ERR##",""))</f>
        <v/>
      </c>
      <c r="C512" s="26" t="s">
        <v>81</v>
      </c>
      <c r="D512" s="26" t="s">
        <v>80</v>
      </c>
      <c r="E512" s="26">
        <v>55</v>
      </c>
      <c r="F512" s="26" t="s">
        <v>850</v>
      </c>
      <c r="G512" s="26" t="s">
        <v>465</v>
      </c>
      <c r="H512" s="26" t="s">
        <v>996</v>
      </c>
      <c r="I512" s="26" t="s">
        <v>870</v>
      </c>
      <c r="J512" s="26" t="s">
        <v>2657</v>
      </c>
      <c r="K512" s="26" t="s">
        <v>2496</v>
      </c>
      <c r="L512" s="26" t="s">
        <v>1127</v>
      </c>
      <c r="M512" s="26" t="s">
        <v>113</v>
      </c>
      <c r="N512" s="26">
        <v>34</v>
      </c>
      <c r="O512" s="26" t="s">
        <v>1130</v>
      </c>
    </row>
    <row r="513" spans="1:15">
      <c r="A513" s="26" t="s">
        <v>2669</v>
      </c>
      <c r="B513" s="26" t="str">
        <f>IF(F513="CM","",IF(ISERROR(VLOOKUP(A513,tblClass_ChildStateValues!S:S,1,FALSE)),"##ERR##",""))</f>
        <v/>
      </c>
      <c r="C513" s="26" t="s">
        <v>81</v>
      </c>
      <c r="D513" s="26" t="s">
        <v>80</v>
      </c>
      <c r="E513" s="26">
        <v>55</v>
      </c>
      <c r="F513" s="26" t="s">
        <v>850</v>
      </c>
      <c r="G513" s="26" t="s">
        <v>465</v>
      </c>
      <c r="H513" s="26" t="s">
        <v>996</v>
      </c>
      <c r="I513" s="26" t="s">
        <v>870</v>
      </c>
      <c r="J513" s="26" t="s">
        <v>2657</v>
      </c>
      <c r="K513" s="26" t="s">
        <v>2499</v>
      </c>
      <c r="L513" s="26" t="s">
        <v>1129</v>
      </c>
      <c r="M513" s="26" t="s">
        <v>848</v>
      </c>
      <c r="N513" s="26">
        <v>37</v>
      </c>
      <c r="O513" s="26" t="s">
        <v>656</v>
      </c>
    </row>
    <row r="514" spans="1:15">
      <c r="A514" s="26" t="s">
        <v>2668</v>
      </c>
      <c r="B514" s="26" t="str">
        <f>IF(F514="CM","",IF(ISERROR(VLOOKUP(A514,tblClass_ChildStateValues!S:S,1,FALSE)),"##ERR##",""))</f>
        <v/>
      </c>
      <c r="C514" s="26" t="s">
        <v>81</v>
      </c>
      <c r="D514" s="26" t="s">
        <v>80</v>
      </c>
      <c r="E514" s="26">
        <v>55</v>
      </c>
      <c r="F514" s="26" t="s">
        <v>850</v>
      </c>
      <c r="G514" s="26" t="s">
        <v>465</v>
      </c>
      <c r="H514" s="26" t="s">
        <v>996</v>
      </c>
      <c r="I514" s="26" t="s">
        <v>870</v>
      </c>
      <c r="J514" s="26" t="s">
        <v>2657</v>
      </c>
      <c r="K514" s="26" t="s">
        <v>2503</v>
      </c>
      <c r="L514" s="26" t="s">
        <v>1128</v>
      </c>
      <c r="M514" s="26" t="s">
        <v>111</v>
      </c>
      <c r="N514" s="26">
        <v>36</v>
      </c>
      <c r="O514" s="26" t="s">
        <v>1131</v>
      </c>
    </row>
    <row r="515" spans="1:15">
      <c r="A515" s="26" t="s">
        <v>2667</v>
      </c>
      <c r="B515" s="26" t="str">
        <f>IF(F515="CM","",IF(ISERROR(VLOOKUP(A515,tblClass_ChildStateValues!S:S,1,FALSE)),"##ERR##",""))</f>
        <v/>
      </c>
      <c r="C515" s="26" t="s">
        <v>81</v>
      </c>
      <c r="D515" s="26" t="s">
        <v>80</v>
      </c>
      <c r="E515" s="26">
        <v>55</v>
      </c>
      <c r="F515" s="26" t="s">
        <v>850</v>
      </c>
      <c r="G515" s="26" t="s">
        <v>465</v>
      </c>
      <c r="H515" s="26" t="s">
        <v>996</v>
      </c>
      <c r="I515" s="26" t="s">
        <v>870</v>
      </c>
      <c r="J515" s="26" t="s">
        <v>2657</v>
      </c>
      <c r="K515" s="26" t="s">
        <v>2495</v>
      </c>
      <c r="L515" s="26" t="s">
        <v>1597</v>
      </c>
      <c r="M515" s="26" t="s">
        <v>105</v>
      </c>
      <c r="N515" s="26">
        <v>38</v>
      </c>
      <c r="O515" s="26" t="s">
        <v>1132</v>
      </c>
    </row>
    <row r="516" spans="1:15">
      <c r="A516" s="26" t="s">
        <v>2666</v>
      </c>
      <c r="B516" s="26" t="str">
        <f>IF(F516="CM","",IF(ISERROR(VLOOKUP(A516,tblClass_ChildStateValues!S:S,1,FALSE)),"##ERR##",""))</f>
        <v/>
      </c>
      <c r="C516" s="26" t="s">
        <v>81</v>
      </c>
      <c r="D516" s="26" t="s">
        <v>80</v>
      </c>
      <c r="E516" s="26">
        <v>55</v>
      </c>
      <c r="F516" s="26" t="s">
        <v>850</v>
      </c>
      <c r="G516" s="26" t="s">
        <v>465</v>
      </c>
      <c r="H516" s="26" t="s">
        <v>996</v>
      </c>
      <c r="I516" s="26" t="s">
        <v>870</v>
      </c>
      <c r="J516" s="26" t="s">
        <v>2657</v>
      </c>
      <c r="K516" s="26" t="s">
        <v>2494</v>
      </c>
      <c r="L516" s="26" t="s">
        <v>2613</v>
      </c>
      <c r="M516" s="26" t="s">
        <v>843</v>
      </c>
      <c r="N516" s="26">
        <v>40</v>
      </c>
      <c r="O516" s="26" t="s">
        <v>1136</v>
      </c>
    </row>
    <row r="517" spans="1:15">
      <c r="A517" s="26" t="s">
        <v>2665</v>
      </c>
      <c r="B517" s="26" t="str">
        <f>IF(F517="CM","",IF(ISERROR(VLOOKUP(A517,tblClass_ChildStateValues!S:S,1,FALSE)),"##ERR##",""))</f>
        <v/>
      </c>
      <c r="C517" s="26" t="s">
        <v>81</v>
      </c>
      <c r="D517" s="26" t="s">
        <v>80</v>
      </c>
      <c r="E517" s="26">
        <v>55</v>
      </c>
      <c r="F517" s="26" t="s">
        <v>850</v>
      </c>
      <c r="G517" s="26" t="s">
        <v>465</v>
      </c>
      <c r="H517" s="26" t="s">
        <v>996</v>
      </c>
      <c r="I517" s="26" t="s">
        <v>870</v>
      </c>
      <c r="J517" s="26" t="s">
        <v>2657</v>
      </c>
      <c r="K517" s="26" t="s">
        <v>2614</v>
      </c>
      <c r="L517" s="26" t="s">
        <v>2611</v>
      </c>
      <c r="M517" s="26" t="s">
        <v>2590</v>
      </c>
      <c r="N517" s="26">
        <v>40</v>
      </c>
      <c r="O517" s="26" t="s">
        <v>2616</v>
      </c>
    </row>
    <row r="518" spans="1:15">
      <c r="A518" s="26" t="s">
        <v>2664</v>
      </c>
      <c r="B518" s="26" t="str">
        <f>IF(F518="CM","",IF(ISERROR(VLOOKUP(A518,tblClass_ChildStateValues!S:S,1,FALSE)),"##ERR##",""))</f>
        <v/>
      </c>
      <c r="C518" s="26" t="s">
        <v>81</v>
      </c>
      <c r="D518" s="26" t="s">
        <v>80</v>
      </c>
      <c r="E518" s="26">
        <v>55</v>
      </c>
      <c r="F518" s="26" t="s">
        <v>850</v>
      </c>
      <c r="G518" s="26" t="s">
        <v>465</v>
      </c>
      <c r="H518" s="26" t="s">
        <v>996</v>
      </c>
      <c r="I518" s="26" t="s">
        <v>870</v>
      </c>
      <c r="J518" s="26" t="s">
        <v>2657</v>
      </c>
      <c r="K518" s="26" t="s">
        <v>2498</v>
      </c>
      <c r="L518" s="26" t="s">
        <v>1595</v>
      </c>
      <c r="M518" s="26" t="s">
        <v>101</v>
      </c>
      <c r="N518" s="26">
        <v>43</v>
      </c>
      <c r="O518" s="26" t="s">
        <v>1134</v>
      </c>
    </row>
    <row r="519" spans="1:15">
      <c r="A519" s="26" t="s">
        <v>2663</v>
      </c>
      <c r="B519" s="26" t="str">
        <f>IF(F519="CM","",IF(ISERROR(VLOOKUP(A519,tblClass_ChildStateValues!S:S,1,FALSE)),"##ERR##",""))</f>
        <v/>
      </c>
      <c r="C519" s="26" t="s">
        <v>81</v>
      </c>
      <c r="D519" s="26" t="s">
        <v>80</v>
      </c>
      <c r="E519" s="26">
        <v>55</v>
      </c>
      <c r="F519" s="26" t="s">
        <v>850</v>
      </c>
      <c r="G519" s="26" t="s">
        <v>465</v>
      </c>
      <c r="H519" s="26" t="s">
        <v>996</v>
      </c>
      <c r="I519" s="26" t="s">
        <v>870</v>
      </c>
      <c r="J519" s="26" t="s">
        <v>2657</v>
      </c>
      <c r="K519" s="26" t="s">
        <v>2502</v>
      </c>
      <c r="L519" s="26" t="s">
        <v>1594</v>
      </c>
      <c r="M519" s="26" t="s">
        <v>110</v>
      </c>
      <c r="N519" s="26">
        <v>42</v>
      </c>
      <c r="O519" s="26" t="s">
        <v>1133</v>
      </c>
    </row>
    <row r="520" spans="1:15">
      <c r="A520" s="26" t="s">
        <v>2662</v>
      </c>
      <c r="B520" s="26" t="str">
        <f>IF(F520="CM","",IF(ISERROR(VLOOKUP(A520,tblClass_ChildStateValues!S:S,1,FALSE)),"##ERR##",""))</f>
        <v/>
      </c>
      <c r="C520" s="26" t="s">
        <v>81</v>
      </c>
      <c r="D520" s="26" t="s">
        <v>80</v>
      </c>
      <c r="E520" s="26">
        <v>55</v>
      </c>
      <c r="F520" s="26" t="s">
        <v>850</v>
      </c>
      <c r="G520" s="26" t="s">
        <v>465</v>
      </c>
      <c r="H520" s="26" t="s">
        <v>996</v>
      </c>
      <c r="I520" s="26" t="s">
        <v>870</v>
      </c>
      <c r="J520" s="26" t="s">
        <v>2657</v>
      </c>
      <c r="K520" s="26" t="s">
        <v>2493</v>
      </c>
      <c r="L520" s="26" t="s">
        <v>1596</v>
      </c>
      <c r="M520" s="26" t="s">
        <v>102</v>
      </c>
      <c r="N520" s="26">
        <v>46</v>
      </c>
      <c r="O520" s="26" t="s">
        <v>1135</v>
      </c>
    </row>
    <row r="521" spans="1:15">
      <c r="A521" s="26" t="s">
        <v>2661</v>
      </c>
      <c r="B521" s="26" t="str">
        <f>IF(F521="CM","",IF(ISERROR(VLOOKUP(A521,tblClass_ChildStateValues!S:S,1,FALSE)),"##ERR##",""))</f>
        <v/>
      </c>
      <c r="C521" s="26" t="s">
        <v>81</v>
      </c>
      <c r="D521" s="26" t="s">
        <v>80</v>
      </c>
      <c r="E521" s="26">
        <v>55</v>
      </c>
      <c r="F521" s="26" t="s">
        <v>850</v>
      </c>
      <c r="G521" s="26" t="s">
        <v>465</v>
      </c>
      <c r="H521" s="26" t="s">
        <v>996</v>
      </c>
      <c r="I521" s="26" t="s">
        <v>870</v>
      </c>
      <c r="J521" s="26" t="s">
        <v>2657</v>
      </c>
      <c r="K521" s="26" t="s">
        <v>2574</v>
      </c>
      <c r="L521" s="26" t="s">
        <v>1729</v>
      </c>
      <c r="M521" s="26" t="s">
        <v>618</v>
      </c>
      <c r="N521" s="26">
        <v>47</v>
      </c>
      <c r="O521" s="26" t="s">
        <v>2575</v>
      </c>
    </row>
    <row r="522" spans="1:15">
      <c r="A522" s="26" t="s">
        <v>2660</v>
      </c>
      <c r="B522" s="26" t="str">
        <f>IF(F522="CM","",IF(ISERROR(VLOOKUP(A522,tblClass_ChildStateValues!S:S,1,FALSE)),"##ERR##",""))</f>
        <v/>
      </c>
      <c r="C522" s="26" t="s">
        <v>81</v>
      </c>
      <c r="D522" s="26" t="s">
        <v>80</v>
      </c>
      <c r="E522" s="26">
        <v>55</v>
      </c>
      <c r="F522" s="26" t="s">
        <v>850</v>
      </c>
      <c r="G522" s="26" t="s">
        <v>465</v>
      </c>
      <c r="H522" s="26" t="s">
        <v>996</v>
      </c>
      <c r="I522" s="26" t="s">
        <v>870</v>
      </c>
      <c r="J522" s="26" t="s">
        <v>2657</v>
      </c>
      <c r="K522" s="26" t="s">
        <v>2504</v>
      </c>
      <c r="L522" s="26" t="s">
        <v>2488</v>
      </c>
      <c r="M522" s="26" t="s">
        <v>958</v>
      </c>
      <c r="N522" s="26">
        <v>48</v>
      </c>
      <c r="O522" s="26" t="s">
        <v>2577</v>
      </c>
    </row>
    <row r="523" spans="1:15">
      <c r="A523" s="26" t="s">
        <v>2659</v>
      </c>
      <c r="B523" s="26" t="str">
        <f>IF(F523="CM","",IF(ISERROR(VLOOKUP(A523,tblClass_ChildStateValues!S:S,1,FALSE)),"##ERR##",""))</f>
        <v/>
      </c>
      <c r="C523" s="26" t="s">
        <v>81</v>
      </c>
      <c r="D523" s="26" t="s">
        <v>80</v>
      </c>
      <c r="E523" s="26">
        <v>55</v>
      </c>
      <c r="F523" s="26" t="s">
        <v>850</v>
      </c>
      <c r="G523" s="26" t="s">
        <v>465</v>
      </c>
      <c r="H523" s="26" t="s">
        <v>996</v>
      </c>
      <c r="I523" s="26" t="s">
        <v>870</v>
      </c>
      <c r="J523" s="26" t="s">
        <v>2657</v>
      </c>
      <c r="K523" s="26" t="s">
        <v>2504</v>
      </c>
      <c r="L523" s="26" t="s">
        <v>1126</v>
      </c>
      <c r="M523" s="26" t="s">
        <v>102</v>
      </c>
      <c r="N523" s="26">
        <v>46</v>
      </c>
      <c r="O523" s="26" t="s">
        <v>2576</v>
      </c>
    </row>
    <row r="524" spans="1:15">
      <c r="A524" s="26" t="s">
        <v>2658</v>
      </c>
      <c r="B524" s="26" t="str">
        <f>IF(F524="CM","",IF(ISERROR(VLOOKUP(A524,tblClass_ChildStateValues!S:S,1,FALSE)),"##ERR##",""))</f>
        <v/>
      </c>
      <c r="C524" s="26" t="s">
        <v>81</v>
      </c>
      <c r="D524" s="26" t="s">
        <v>80</v>
      </c>
      <c r="E524" s="26">
        <v>55</v>
      </c>
      <c r="F524" s="26" t="s">
        <v>850</v>
      </c>
      <c r="G524" s="26" t="s">
        <v>465</v>
      </c>
      <c r="H524" s="26" t="s">
        <v>996</v>
      </c>
      <c r="I524" s="26" t="s">
        <v>870</v>
      </c>
      <c r="J524" s="26" t="s">
        <v>2657</v>
      </c>
      <c r="K524" s="26" t="s">
        <v>2505</v>
      </c>
      <c r="L524" s="26" t="s">
        <v>479</v>
      </c>
      <c r="M524" s="26" t="s">
        <v>103</v>
      </c>
      <c r="N524" s="26">
        <v>45</v>
      </c>
      <c r="O524" s="26" t="s">
        <v>2485</v>
      </c>
    </row>
    <row r="525" spans="1:15">
      <c r="A525" s="26" t="s">
        <v>2656</v>
      </c>
      <c r="B525" s="26" t="str">
        <f>IF(F525="CM","",IF(ISERROR(VLOOKUP(A525,tblClass_ChildStateValues!S:S,1,FALSE)),"##ERR##",""))</f>
        <v/>
      </c>
      <c r="C525" s="26" t="s">
        <v>81</v>
      </c>
      <c r="D525" s="26" t="s">
        <v>80</v>
      </c>
      <c r="E525" s="26">
        <v>55</v>
      </c>
      <c r="F525" s="26" t="s">
        <v>850</v>
      </c>
      <c r="G525" s="26" t="s">
        <v>452</v>
      </c>
      <c r="H525" s="26" t="s">
        <v>992</v>
      </c>
      <c r="I525" s="26" t="s">
        <v>870</v>
      </c>
      <c r="J525" s="26" t="s">
        <v>2643</v>
      </c>
      <c r="K525" s="26" t="s">
        <v>2496</v>
      </c>
      <c r="L525" s="26" t="s">
        <v>1127</v>
      </c>
      <c r="M525" s="26" t="s">
        <v>113</v>
      </c>
      <c r="N525" s="26">
        <v>34</v>
      </c>
      <c r="O525" s="26" t="s">
        <v>1130</v>
      </c>
    </row>
    <row r="526" spans="1:15">
      <c r="A526" s="26" t="s">
        <v>2655</v>
      </c>
      <c r="B526" s="26" t="str">
        <f>IF(F526="CM","",IF(ISERROR(VLOOKUP(A526,tblClass_ChildStateValues!S:S,1,FALSE)),"##ERR##",""))</f>
        <v/>
      </c>
      <c r="C526" s="26" t="s">
        <v>81</v>
      </c>
      <c r="D526" s="26" t="s">
        <v>80</v>
      </c>
      <c r="E526" s="26">
        <v>55</v>
      </c>
      <c r="F526" s="26" t="s">
        <v>850</v>
      </c>
      <c r="G526" s="26" t="s">
        <v>452</v>
      </c>
      <c r="H526" s="26" t="s">
        <v>992</v>
      </c>
      <c r="I526" s="26" t="s">
        <v>870</v>
      </c>
      <c r="J526" s="26" t="s">
        <v>2643</v>
      </c>
      <c r="K526" s="26" t="s">
        <v>2499</v>
      </c>
      <c r="L526" s="26" t="s">
        <v>1129</v>
      </c>
      <c r="M526" s="26" t="s">
        <v>848</v>
      </c>
      <c r="N526" s="26">
        <v>37</v>
      </c>
      <c r="O526" s="26" t="s">
        <v>656</v>
      </c>
    </row>
    <row r="527" spans="1:15">
      <c r="A527" s="26" t="s">
        <v>2654</v>
      </c>
      <c r="B527" s="26" t="str">
        <f>IF(F527="CM","",IF(ISERROR(VLOOKUP(A527,tblClass_ChildStateValues!S:S,1,FALSE)),"##ERR##",""))</f>
        <v/>
      </c>
      <c r="C527" s="26" t="s">
        <v>81</v>
      </c>
      <c r="D527" s="26" t="s">
        <v>80</v>
      </c>
      <c r="E527" s="26">
        <v>55</v>
      </c>
      <c r="F527" s="26" t="s">
        <v>850</v>
      </c>
      <c r="G527" s="26" t="s">
        <v>452</v>
      </c>
      <c r="H527" s="26" t="s">
        <v>992</v>
      </c>
      <c r="I527" s="26" t="s">
        <v>870</v>
      </c>
      <c r="J527" s="26" t="s">
        <v>2643</v>
      </c>
      <c r="K527" s="26" t="s">
        <v>2503</v>
      </c>
      <c r="L527" s="26" t="s">
        <v>1128</v>
      </c>
      <c r="M527" s="26" t="s">
        <v>111</v>
      </c>
      <c r="N527" s="26">
        <v>36</v>
      </c>
      <c r="O527" s="26" t="s">
        <v>1131</v>
      </c>
    </row>
    <row r="528" spans="1:15">
      <c r="A528" s="26" t="s">
        <v>2653</v>
      </c>
      <c r="B528" s="26" t="str">
        <f>IF(F528="CM","",IF(ISERROR(VLOOKUP(A528,tblClass_ChildStateValues!S:S,1,FALSE)),"##ERR##",""))</f>
        <v/>
      </c>
      <c r="C528" s="26" t="s">
        <v>81</v>
      </c>
      <c r="D528" s="26" t="s">
        <v>80</v>
      </c>
      <c r="E528" s="26">
        <v>55</v>
      </c>
      <c r="F528" s="26" t="s">
        <v>850</v>
      </c>
      <c r="G528" s="26" t="s">
        <v>452</v>
      </c>
      <c r="H528" s="26" t="s">
        <v>992</v>
      </c>
      <c r="I528" s="26" t="s">
        <v>870</v>
      </c>
      <c r="J528" s="26" t="s">
        <v>2643</v>
      </c>
      <c r="K528" s="26" t="s">
        <v>2495</v>
      </c>
      <c r="L528" s="26" t="s">
        <v>1597</v>
      </c>
      <c r="M528" s="26" t="s">
        <v>105</v>
      </c>
      <c r="N528" s="26">
        <v>38</v>
      </c>
      <c r="O528" s="26" t="s">
        <v>1132</v>
      </c>
    </row>
    <row r="529" spans="1:15">
      <c r="A529" s="26" t="s">
        <v>2652</v>
      </c>
      <c r="B529" s="26" t="str">
        <f>IF(F529="CM","",IF(ISERROR(VLOOKUP(A529,tblClass_ChildStateValues!S:S,1,FALSE)),"##ERR##",""))</f>
        <v/>
      </c>
      <c r="C529" s="26" t="s">
        <v>81</v>
      </c>
      <c r="D529" s="26" t="s">
        <v>80</v>
      </c>
      <c r="E529" s="26">
        <v>55</v>
      </c>
      <c r="F529" s="26" t="s">
        <v>850</v>
      </c>
      <c r="G529" s="26" t="s">
        <v>452</v>
      </c>
      <c r="H529" s="26" t="s">
        <v>992</v>
      </c>
      <c r="I529" s="26" t="s">
        <v>870</v>
      </c>
      <c r="J529" s="26" t="s">
        <v>2643</v>
      </c>
      <c r="K529" s="26" t="s">
        <v>2494</v>
      </c>
      <c r="L529" s="26" t="s">
        <v>2613</v>
      </c>
      <c r="M529" s="26" t="s">
        <v>843</v>
      </c>
      <c r="N529" s="26">
        <v>40</v>
      </c>
      <c r="O529" s="26" t="s">
        <v>1136</v>
      </c>
    </row>
    <row r="530" spans="1:15">
      <c r="A530" s="26" t="s">
        <v>2651</v>
      </c>
      <c r="B530" s="26" t="str">
        <f>IF(F530="CM","",IF(ISERROR(VLOOKUP(A530,tblClass_ChildStateValues!S:S,1,FALSE)),"##ERR##",""))</f>
        <v/>
      </c>
      <c r="C530" s="26" t="s">
        <v>81</v>
      </c>
      <c r="D530" s="26" t="s">
        <v>80</v>
      </c>
      <c r="E530" s="26">
        <v>55</v>
      </c>
      <c r="F530" s="26" t="s">
        <v>850</v>
      </c>
      <c r="G530" s="26" t="s">
        <v>452</v>
      </c>
      <c r="H530" s="26" t="s">
        <v>992</v>
      </c>
      <c r="I530" s="26" t="s">
        <v>870</v>
      </c>
      <c r="J530" s="26" t="s">
        <v>2643</v>
      </c>
      <c r="K530" s="26" t="s">
        <v>2614</v>
      </c>
      <c r="L530" s="26" t="s">
        <v>2611</v>
      </c>
      <c r="M530" s="26" t="s">
        <v>2590</v>
      </c>
      <c r="N530" s="26">
        <v>40</v>
      </c>
      <c r="O530" s="26" t="s">
        <v>2616</v>
      </c>
    </row>
    <row r="531" spans="1:15">
      <c r="A531" s="26" t="s">
        <v>2650</v>
      </c>
      <c r="B531" s="26" t="str">
        <f>IF(F531="CM","",IF(ISERROR(VLOOKUP(A531,tblClass_ChildStateValues!S:S,1,FALSE)),"##ERR##",""))</f>
        <v/>
      </c>
      <c r="C531" s="26" t="s">
        <v>81</v>
      </c>
      <c r="D531" s="26" t="s">
        <v>80</v>
      </c>
      <c r="E531" s="26">
        <v>55</v>
      </c>
      <c r="F531" s="26" t="s">
        <v>850</v>
      </c>
      <c r="G531" s="26" t="s">
        <v>452</v>
      </c>
      <c r="H531" s="26" t="s">
        <v>992</v>
      </c>
      <c r="I531" s="26" t="s">
        <v>870</v>
      </c>
      <c r="J531" s="26" t="s">
        <v>2643</v>
      </c>
      <c r="K531" s="26" t="s">
        <v>2498</v>
      </c>
      <c r="L531" s="26" t="s">
        <v>1595</v>
      </c>
      <c r="M531" s="26" t="s">
        <v>101</v>
      </c>
      <c r="N531" s="26">
        <v>43</v>
      </c>
      <c r="O531" s="26" t="s">
        <v>1134</v>
      </c>
    </row>
    <row r="532" spans="1:15">
      <c r="A532" s="26" t="s">
        <v>2649</v>
      </c>
      <c r="B532" s="26" t="str">
        <f>IF(F532="CM","",IF(ISERROR(VLOOKUP(A532,tblClass_ChildStateValues!S:S,1,FALSE)),"##ERR##",""))</f>
        <v/>
      </c>
      <c r="C532" s="26" t="s">
        <v>81</v>
      </c>
      <c r="D532" s="26" t="s">
        <v>80</v>
      </c>
      <c r="E532" s="26">
        <v>55</v>
      </c>
      <c r="F532" s="26" t="s">
        <v>850</v>
      </c>
      <c r="G532" s="26" t="s">
        <v>452</v>
      </c>
      <c r="H532" s="26" t="s">
        <v>992</v>
      </c>
      <c r="I532" s="26" t="s">
        <v>870</v>
      </c>
      <c r="J532" s="26" t="s">
        <v>2643</v>
      </c>
      <c r="K532" s="26" t="s">
        <v>2502</v>
      </c>
      <c r="L532" s="26" t="s">
        <v>1594</v>
      </c>
      <c r="M532" s="26" t="s">
        <v>110</v>
      </c>
      <c r="N532" s="26">
        <v>42</v>
      </c>
      <c r="O532" s="26" t="s">
        <v>1133</v>
      </c>
    </row>
    <row r="533" spans="1:15">
      <c r="A533" s="26" t="s">
        <v>2648</v>
      </c>
      <c r="B533" s="26" t="str">
        <f>IF(F533="CM","",IF(ISERROR(VLOOKUP(A533,tblClass_ChildStateValues!S:S,1,FALSE)),"##ERR##",""))</f>
        <v/>
      </c>
      <c r="C533" s="26" t="s">
        <v>81</v>
      </c>
      <c r="D533" s="26" t="s">
        <v>80</v>
      </c>
      <c r="E533" s="26">
        <v>55</v>
      </c>
      <c r="F533" s="26" t="s">
        <v>850</v>
      </c>
      <c r="G533" s="26" t="s">
        <v>452</v>
      </c>
      <c r="H533" s="26" t="s">
        <v>992</v>
      </c>
      <c r="I533" s="26" t="s">
        <v>870</v>
      </c>
      <c r="J533" s="26" t="s">
        <v>2643</v>
      </c>
      <c r="K533" s="26" t="s">
        <v>2493</v>
      </c>
      <c r="L533" s="26" t="s">
        <v>1596</v>
      </c>
      <c r="M533" s="26" t="s">
        <v>102</v>
      </c>
      <c r="N533" s="26">
        <v>46</v>
      </c>
      <c r="O533" s="26" t="s">
        <v>1135</v>
      </c>
    </row>
    <row r="534" spans="1:15">
      <c r="A534" s="26" t="s">
        <v>2647</v>
      </c>
      <c r="B534" s="26" t="str">
        <f>IF(F534="CM","",IF(ISERROR(VLOOKUP(A534,tblClass_ChildStateValues!S:S,1,FALSE)),"##ERR##",""))</f>
        <v/>
      </c>
      <c r="C534" s="26" t="s">
        <v>81</v>
      </c>
      <c r="D534" s="26" t="s">
        <v>80</v>
      </c>
      <c r="E534" s="26">
        <v>55</v>
      </c>
      <c r="F534" s="26" t="s">
        <v>850</v>
      </c>
      <c r="G534" s="26" t="s">
        <v>452</v>
      </c>
      <c r="H534" s="26" t="s">
        <v>992</v>
      </c>
      <c r="I534" s="26" t="s">
        <v>870</v>
      </c>
      <c r="J534" s="26" t="s">
        <v>2643</v>
      </c>
      <c r="K534" s="26" t="s">
        <v>2574</v>
      </c>
      <c r="L534" s="26" t="s">
        <v>1729</v>
      </c>
      <c r="M534" s="26" t="s">
        <v>618</v>
      </c>
      <c r="N534" s="26">
        <v>47</v>
      </c>
      <c r="O534" s="26" t="s">
        <v>2575</v>
      </c>
    </row>
    <row r="535" spans="1:15">
      <c r="A535" s="26" t="s">
        <v>2646</v>
      </c>
      <c r="B535" s="26" t="str">
        <f>IF(F535="CM","",IF(ISERROR(VLOOKUP(A535,tblClass_ChildStateValues!S:S,1,FALSE)),"##ERR##",""))</f>
        <v/>
      </c>
      <c r="C535" s="26" t="s">
        <v>81</v>
      </c>
      <c r="D535" s="26" t="s">
        <v>80</v>
      </c>
      <c r="E535" s="26">
        <v>55</v>
      </c>
      <c r="F535" s="26" t="s">
        <v>850</v>
      </c>
      <c r="G535" s="26" t="s">
        <v>452</v>
      </c>
      <c r="H535" s="26" t="s">
        <v>992</v>
      </c>
      <c r="I535" s="26" t="s">
        <v>870</v>
      </c>
      <c r="J535" s="26" t="s">
        <v>2643</v>
      </c>
      <c r="K535" s="26" t="s">
        <v>2504</v>
      </c>
      <c r="L535" s="26" t="s">
        <v>2488</v>
      </c>
      <c r="M535" s="26" t="s">
        <v>958</v>
      </c>
      <c r="N535" s="26">
        <v>48</v>
      </c>
      <c r="O535" s="26" t="s">
        <v>2577</v>
      </c>
    </row>
    <row r="536" spans="1:15">
      <c r="A536" s="26" t="s">
        <v>2645</v>
      </c>
      <c r="B536" s="26" t="str">
        <f>IF(F536="CM","",IF(ISERROR(VLOOKUP(A536,tblClass_ChildStateValues!S:S,1,FALSE)),"##ERR##",""))</f>
        <v/>
      </c>
      <c r="C536" s="26" t="s">
        <v>81</v>
      </c>
      <c r="D536" s="26" t="s">
        <v>80</v>
      </c>
      <c r="E536" s="26">
        <v>55</v>
      </c>
      <c r="F536" s="26" t="s">
        <v>850</v>
      </c>
      <c r="G536" s="26" t="s">
        <v>452</v>
      </c>
      <c r="H536" s="26" t="s">
        <v>992</v>
      </c>
      <c r="I536" s="26" t="s">
        <v>870</v>
      </c>
      <c r="J536" s="26" t="s">
        <v>2643</v>
      </c>
      <c r="K536" s="26" t="s">
        <v>2504</v>
      </c>
      <c r="L536" s="26" t="s">
        <v>1126</v>
      </c>
      <c r="M536" s="26" t="s">
        <v>102</v>
      </c>
      <c r="N536" s="26">
        <v>46</v>
      </c>
      <c r="O536" s="26" t="s">
        <v>2576</v>
      </c>
    </row>
    <row r="537" spans="1:15">
      <c r="A537" s="26" t="s">
        <v>2644</v>
      </c>
      <c r="B537" s="26" t="str">
        <f>IF(F537="CM","",IF(ISERROR(VLOOKUP(A537,tblClass_ChildStateValues!S:S,1,FALSE)),"##ERR##",""))</f>
        <v/>
      </c>
      <c r="C537" s="26" t="s">
        <v>81</v>
      </c>
      <c r="D537" s="26" t="s">
        <v>80</v>
      </c>
      <c r="E537" s="26">
        <v>55</v>
      </c>
      <c r="F537" s="26" t="s">
        <v>850</v>
      </c>
      <c r="G537" s="26" t="s">
        <v>452</v>
      </c>
      <c r="H537" s="26" t="s">
        <v>992</v>
      </c>
      <c r="I537" s="26" t="s">
        <v>870</v>
      </c>
      <c r="J537" s="26" t="s">
        <v>2643</v>
      </c>
      <c r="K537" s="26" t="s">
        <v>2505</v>
      </c>
      <c r="L537" s="26" t="s">
        <v>479</v>
      </c>
      <c r="M537" s="26" t="s">
        <v>103</v>
      </c>
      <c r="N537" s="26">
        <v>45</v>
      </c>
      <c r="O537" s="26" t="s">
        <v>2485</v>
      </c>
    </row>
    <row r="538" spans="1:15">
      <c r="A538" s="26" t="s">
        <v>2642</v>
      </c>
      <c r="B538" s="26" t="str">
        <f>IF(F538="CM","",IF(ISERROR(VLOOKUP(A538,tblClass_ChildStateValues!S:S,1,FALSE)),"##ERR##",""))</f>
        <v/>
      </c>
      <c r="C538" s="26" t="s">
        <v>81</v>
      </c>
      <c r="D538" s="26" t="s">
        <v>80</v>
      </c>
      <c r="E538" s="26">
        <v>55</v>
      </c>
      <c r="F538" s="26" t="s">
        <v>850</v>
      </c>
      <c r="G538" s="26" t="s">
        <v>440</v>
      </c>
      <c r="H538" s="26" t="s">
        <v>2585</v>
      </c>
      <c r="I538" s="26" t="s">
        <v>870</v>
      </c>
      <c r="J538" s="26" t="s">
        <v>2629</v>
      </c>
      <c r="K538" s="26" t="s">
        <v>2496</v>
      </c>
      <c r="L538" s="26" t="s">
        <v>1127</v>
      </c>
      <c r="M538" s="26" t="s">
        <v>113</v>
      </c>
      <c r="N538" s="26">
        <v>34</v>
      </c>
      <c r="O538" s="26" t="s">
        <v>1130</v>
      </c>
    </row>
    <row r="539" spans="1:15">
      <c r="A539" s="26" t="s">
        <v>2641</v>
      </c>
      <c r="B539" s="26" t="str">
        <f>IF(F539="CM","",IF(ISERROR(VLOOKUP(A539,tblClass_ChildStateValues!S:S,1,FALSE)),"##ERR##",""))</f>
        <v/>
      </c>
      <c r="C539" s="26" t="s">
        <v>81</v>
      </c>
      <c r="D539" s="26" t="s">
        <v>80</v>
      </c>
      <c r="E539" s="26">
        <v>55</v>
      </c>
      <c r="F539" s="26" t="s">
        <v>850</v>
      </c>
      <c r="G539" s="26" t="s">
        <v>440</v>
      </c>
      <c r="H539" s="26" t="s">
        <v>2585</v>
      </c>
      <c r="I539" s="26" t="s">
        <v>870</v>
      </c>
      <c r="J539" s="26" t="s">
        <v>2629</v>
      </c>
      <c r="K539" s="26" t="s">
        <v>2499</v>
      </c>
      <c r="L539" s="26" t="s">
        <v>1129</v>
      </c>
      <c r="M539" s="26" t="s">
        <v>848</v>
      </c>
      <c r="N539" s="26">
        <v>37</v>
      </c>
      <c r="O539" s="26" t="s">
        <v>656</v>
      </c>
    </row>
    <row r="540" spans="1:15">
      <c r="A540" s="26" t="s">
        <v>2640</v>
      </c>
      <c r="B540" s="26" t="str">
        <f>IF(F540="CM","",IF(ISERROR(VLOOKUP(A540,tblClass_ChildStateValues!S:S,1,FALSE)),"##ERR##",""))</f>
        <v/>
      </c>
      <c r="C540" s="26" t="s">
        <v>81</v>
      </c>
      <c r="D540" s="26" t="s">
        <v>80</v>
      </c>
      <c r="E540" s="26">
        <v>55</v>
      </c>
      <c r="F540" s="26" t="s">
        <v>850</v>
      </c>
      <c r="G540" s="26" t="s">
        <v>440</v>
      </c>
      <c r="H540" s="26" t="s">
        <v>2585</v>
      </c>
      <c r="I540" s="26" t="s">
        <v>870</v>
      </c>
      <c r="J540" s="26" t="s">
        <v>2629</v>
      </c>
      <c r="K540" s="26" t="s">
        <v>2503</v>
      </c>
      <c r="L540" s="26" t="s">
        <v>1128</v>
      </c>
      <c r="M540" s="26" t="s">
        <v>111</v>
      </c>
      <c r="N540" s="26">
        <v>36</v>
      </c>
      <c r="O540" s="26" t="s">
        <v>1131</v>
      </c>
    </row>
    <row r="541" spans="1:15">
      <c r="A541" s="26" t="s">
        <v>2639</v>
      </c>
      <c r="B541" s="26" t="str">
        <f>IF(F541="CM","",IF(ISERROR(VLOOKUP(A541,tblClass_ChildStateValues!S:S,1,FALSE)),"##ERR##",""))</f>
        <v/>
      </c>
      <c r="C541" s="26" t="s">
        <v>81</v>
      </c>
      <c r="D541" s="26" t="s">
        <v>80</v>
      </c>
      <c r="E541" s="26">
        <v>55</v>
      </c>
      <c r="F541" s="26" t="s">
        <v>850</v>
      </c>
      <c r="G541" s="26" t="s">
        <v>440</v>
      </c>
      <c r="H541" s="26" t="s">
        <v>2585</v>
      </c>
      <c r="I541" s="26" t="s">
        <v>870</v>
      </c>
      <c r="J541" s="26" t="s">
        <v>2629</v>
      </c>
      <c r="K541" s="26" t="s">
        <v>2495</v>
      </c>
      <c r="L541" s="26" t="s">
        <v>1597</v>
      </c>
      <c r="M541" s="26" t="s">
        <v>105</v>
      </c>
      <c r="N541" s="26">
        <v>38</v>
      </c>
      <c r="O541" s="26" t="s">
        <v>1132</v>
      </c>
    </row>
    <row r="542" spans="1:15">
      <c r="A542" s="26" t="s">
        <v>2638</v>
      </c>
      <c r="B542" s="26" t="str">
        <f>IF(F542="CM","",IF(ISERROR(VLOOKUP(A542,tblClass_ChildStateValues!S:S,1,FALSE)),"##ERR##",""))</f>
        <v/>
      </c>
      <c r="C542" s="26" t="s">
        <v>81</v>
      </c>
      <c r="D542" s="26" t="s">
        <v>80</v>
      </c>
      <c r="E542" s="26">
        <v>55</v>
      </c>
      <c r="F542" s="26" t="s">
        <v>850</v>
      </c>
      <c r="G542" s="26" t="s">
        <v>440</v>
      </c>
      <c r="H542" s="26" t="s">
        <v>2585</v>
      </c>
      <c r="I542" s="26" t="s">
        <v>870</v>
      </c>
      <c r="J542" s="26" t="s">
        <v>2629</v>
      </c>
      <c r="K542" s="26" t="s">
        <v>2494</v>
      </c>
      <c r="L542" s="26" t="s">
        <v>2613</v>
      </c>
      <c r="M542" s="26" t="s">
        <v>843</v>
      </c>
      <c r="N542" s="26">
        <v>40</v>
      </c>
      <c r="O542" s="26" t="s">
        <v>1136</v>
      </c>
    </row>
    <row r="543" spans="1:15">
      <c r="A543" s="26" t="s">
        <v>2637</v>
      </c>
      <c r="B543" s="26" t="str">
        <f>IF(F543="CM","",IF(ISERROR(VLOOKUP(A543,tblClass_ChildStateValues!S:S,1,FALSE)),"##ERR##",""))</f>
        <v/>
      </c>
      <c r="C543" s="26" t="s">
        <v>81</v>
      </c>
      <c r="D543" s="26" t="s">
        <v>80</v>
      </c>
      <c r="E543" s="26">
        <v>55</v>
      </c>
      <c r="F543" s="26" t="s">
        <v>850</v>
      </c>
      <c r="G543" s="26" t="s">
        <v>440</v>
      </c>
      <c r="H543" s="26" t="s">
        <v>2585</v>
      </c>
      <c r="I543" s="26" t="s">
        <v>870</v>
      </c>
      <c r="J543" s="26" t="s">
        <v>2629</v>
      </c>
      <c r="K543" s="26" t="s">
        <v>2614</v>
      </c>
      <c r="L543" s="26" t="s">
        <v>2611</v>
      </c>
      <c r="M543" s="26" t="s">
        <v>2590</v>
      </c>
      <c r="N543" s="26">
        <v>40</v>
      </c>
      <c r="O543" s="26" t="s">
        <v>2616</v>
      </c>
    </row>
    <row r="544" spans="1:15">
      <c r="A544" s="26" t="s">
        <v>2636</v>
      </c>
      <c r="B544" s="26" t="str">
        <f>IF(F544="CM","",IF(ISERROR(VLOOKUP(A544,tblClass_ChildStateValues!S:S,1,FALSE)),"##ERR##",""))</f>
        <v/>
      </c>
      <c r="C544" s="26" t="s">
        <v>81</v>
      </c>
      <c r="D544" s="26" t="s">
        <v>80</v>
      </c>
      <c r="E544" s="26">
        <v>55</v>
      </c>
      <c r="F544" s="26" t="s">
        <v>850</v>
      </c>
      <c r="G544" s="26" t="s">
        <v>440</v>
      </c>
      <c r="H544" s="26" t="s">
        <v>2585</v>
      </c>
      <c r="I544" s="26" t="s">
        <v>870</v>
      </c>
      <c r="J544" s="26" t="s">
        <v>2629</v>
      </c>
      <c r="K544" s="26" t="s">
        <v>2498</v>
      </c>
      <c r="L544" s="26" t="s">
        <v>1595</v>
      </c>
      <c r="M544" s="26" t="s">
        <v>101</v>
      </c>
      <c r="N544" s="26">
        <v>43</v>
      </c>
      <c r="O544" s="26" t="s">
        <v>1134</v>
      </c>
    </row>
    <row r="545" spans="1:15">
      <c r="A545" s="26" t="s">
        <v>2635</v>
      </c>
      <c r="B545" s="26" t="str">
        <f>IF(F545="CM","",IF(ISERROR(VLOOKUP(A545,tblClass_ChildStateValues!S:S,1,FALSE)),"##ERR##",""))</f>
        <v/>
      </c>
      <c r="C545" s="26" t="s">
        <v>81</v>
      </c>
      <c r="D545" s="26" t="s">
        <v>80</v>
      </c>
      <c r="E545" s="26">
        <v>55</v>
      </c>
      <c r="F545" s="26" t="s">
        <v>850</v>
      </c>
      <c r="G545" s="26" t="s">
        <v>440</v>
      </c>
      <c r="H545" s="26" t="s">
        <v>2585</v>
      </c>
      <c r="I545" s="26" t="s">
        <v>870</v>
      </c>
      <c r="J545" s="26" t="s">
        <v>2629</v>
      </c>
      <c r="K545" s="26" t="s">
        <v>2502</v>
      </c>
      <c r="L545" s="26" t="s">
        <v>1594</v>
      </c>
      <c r="M545" s="26" t="s">
        <v>110</v>
      </c>
      <c r="N545" s="26">
        <v>42</v>
      </c>
      <c r="O545" s="26" t="s">
        <v>1133</v>
      </c>
    </row>
    <row r="546" spans="1:15">
      <c r="A546" s="26" t="s">
        <v>2634</v>
      </c>
      <c r="B546" s="26" t="str">
        <f>IF(F546="CM","",IF(ISERROR(VLOOKUP(A546,tblClass_ChildStateValues!S:S,1,FALSE)),"##ERR##",""))</f>
        <v/>
      </c>
      <c r="C546" s="26" t="s">
        <v>81</v>
      </c>
      <c r="D546" s="26" t="s">
        <v>80</v>
      </c>
      <c r="E546" s="26">
        <v>55</v>
      </c>
      <c r="F546" s="26" t="s">
        <v>850</v>
      </c>
      <c r="G546" s="26" t="s">
        <v>440</v>
      </c>
      <c r="H546" s="26" t="s">
        <v>2585</v>
      </c>
      <c r="I546" s="26" t="s">
        <v>870</v>
      </c>
      <c r="J546" s="26" t="s">
        <v>2629</v>
      </c>
      <c r="K546" s="26" t="s">
        <v>2493</v>
      </c>
      <c r="L546" s="26" t="s">
        <v>1596</v>
      </c>
      <c r="M546" s="26" t="s">
        <v>102</v>
      </c>
      <c r="N546" s="26">
        <v>46</v>
      </c>
      <c r="O546" s="26" t="s">
        <v>1135</v>
      </c>
    </row>
    <row r="547" spans="1:15">
      <c r="A547" s="26" t="s">
        <v>2633</v>
      </c>
      <c r="B547" s="26" t="str">
        <f>IF(F547="CM","",IF(ISERROR(VLOOKUP(A547,tblClass_ChildStateValues!S:S,1,FALSE)),"##ERR##",""))</f>
        <v/>
      </c>
      <c r="C547" s="26" t="s">
        <v>81</v>
      </c>
      <c r="D547" s="26" t="s">
        <v>80</v>
      </c>
      <c r="E547" s="26">
        <v>55</v>
      </c>
      <c r="F547" s="26" t="s">
        <v>850</v>
      </c>
      <c r="G547" s="26" t="s">
        <v>440</v>
      </c>
      <c r="H547" s="26" t="s">
        <v>2585</v>
      </c>
      <c r="I547" s="26" t="s">
        <v>870</v>
      </c>
      <c r="J547" s="26" t="s">
        <v>2629</v>
      </c>
      <c r="K547" s="26" t="s">
        <v>2574</v>
      </c>
      <c r="L547" s="26" t="s">
        <v>1729</v>
      </c>
      <c r="M547" s="26" t="s">
        <v>618</v>
      </c>
      <c r="N547" s="26">
        <v>47</v>
      </c>
      <c r="O547" s="26" t="s">
        <v>2575</v>
      </c>
    </row>
    <row r="548" spans="1:15">
      <c r="A548" s="26" t="s">
        <v>2632</v>
      </c>
      <c r="B548" s="26" t="str">
        <f>IF(F548="CM","",IF(ISERROR(VLOOKUP(A548,tblClass_ChildStateValues!S:S,1,FALSE)),"##ERR##",""))</f>
        <v/>
      </c>
      <c r="C548" s="26" t="s">
        <v>81</v>
      </c>
      <c r="D548" s="26" t="s">
        <v>80</v>
      </c>
      <c r="E548" s="26">
        <v>55</v>
      </c>
      <c r="F548" s="26" t="s">
        <v>850</v>
      </c>
      <c r="G548" s="26" t="s">
        <v>440</v>
      </c>
      <c r="H548" s="26" t="s">
        <v>2585</v>
      </c>
      <c r="I548" s="26" t="s">
        <v>870</v>
      </c>
      <c r="J548" s="26" t="s">
        <v>2629</v>
      </c>
      <c r="K548" s="26" t="s">
        <v>2504</v>
      </c>
      <c r="L548" s="26" t="s">
        <v>1126</v>
      </c>
      <c r="M548" s="26" t="s">
        <v>102</v>
      </c>
      <c r="N548" s="26">
        <v>46</v>
      </c>
      <c r="O548" s="26" t="s">
        <v>2576</v>
      </c>
    </row>
    <row r="549" spans="1:15">
      <c r="A549" s="26" t="s">
        <v>2631</v>
      </c>
      <c r="B549" s="26" t="str">
        <f>IF(F549="CM","",IF(ISERROR(VLOOKUP(A549,tblClass_ChildStateValues!S:S,1,FALSE)),"##ERR##",""))</f>
        <v/>
      </c>
      <c r="C549" s="26" t="s">
        <v>81</v>
      </c>
      <c r="D549" s="26" t="s">
        <v>80</v>
      </c>
      <c r="E549" s="26">
        <v>55</v>
      </c>
      <c r="F549" s="26" t="s">
        <v>850</v>
      </c>
      <c r="G549" s="26" t="s">
        <v>440</v>
      </c>
      <c r="H549" s="26" t="s">
        <v>2585</v>
      </c>
      <c r="I549" s="26" t="s">
        <v>870</v>
      </c>
      <c r="J549" s="26" t="s">
        <v>2629</v>
      </c>
      <c r="K549" s="26" t="s">
        <v>2504</v>
      </c>
      <c r="L549" s="26" t="s">
        <v>2488</v>
      </c>
      <c r="M549" s="26" t="s">
        <v>958</v>
      </c>
      <c r="N549" s="26">
        <v>48</v>
      </c>
      <c r="O549" s="26" t="s">
        <v>2577</v>
      </c>
    </row>
    <row r="550" spans="1:15">
      <c r="A550" s="26" t="s">
        <v>2630</v>
      </c>
      <c r="B550" s="26" t="str">
        <f>IF(F550="CM","",IF(ISERROR(VLOOKUP(A550,tblClass_ChildStateValues!S:S,1,FALSE)),"##ERR##",""))</f>
        <v/>
      </c>
      <c r="C550" s="26" t="s">
        <v>81</v>
      </c>
      <c r="D550" s="26" t="s">
        <v>80</v>
      </c>
      <c r="E550" s="26">
        <v>55</v>
      </c>
      <c r="F550" s="26" t="s">
        <v>850</v>
      </c>
      <c r="G550" s="26" t="s">
        <v>440</v>
      </c>
      <c r="H550" s="26" t="s">
        <v>2585</v>
      </c>
      <c r="I550" s="26" t="s">
        <v>870</v>
      </c>
      <c r="J550" s="26" t="s">
        <v>2629</v>
      </c>
      <c r="K550" s="26" t="s">
        <v>2505</v>
      </c>
      <c r="L550" s="26" t="s">
        <v>479</v>
      </c>
      <c r="M550" s="26" t="s">
        <v>103</v>
      </c>
      <c r="N550" s="26">
        <v>45</v>
      </c>
      <c r="O550" s="26" t="s">
        <v>2485</v>
      </c>
    </row>
    <row r="551" spans="1:15">
      <c r="A551" s="26" t="s">
        <v>2628</v>
      </c>
      <c r="B551" s="26" t="str">
        <f>IF(F551="CM","",IF(ISERROR(VLOOKUP(A551,tblClass_ChildStateValues!S:S,1,FALSE)),"##ERR##",""))</f>
        <v/>
      </c>
      <c r="C551" s="26" t="s">
        <v>188</v>
      </c>
      <c r="D551" s="26" t="s">
        <v>187</v>
      </c>
      <c r="E551" s="26">
        <v>29</v>
      </c>
      <c r="F551" s="26" t="s">
        <v>847</v>
      </c>
      <c r="G551" s="26" t="s">
        <v>312</v>
      </c>
      <c r="H551" s="26" t="s">
        <v>1049</v>
      </c>
      <c r="I551" s="26" t="s">
        <v>870</v>
      </c>
      <c r="J551" s="26" t="s">
        <v>2618</v>
      </c>
      <c r="K551" s="26" t="s">
        <v>2236</v>
      </c>
      <c r="L551" s="26" t="s">
        <v>226</v>
      </c>
      <c r="M551" s="26" t="s">
        <v>139</v>
      </c>
      <c r="N551" s="26">
        <v>3</v>
      </c>
      <c r="O551" s="26" t="s">
        <v>116</v>
      </c>
    </row>
    <row r="552" spans="1:15">
      <c r="A552" s="26" t="s">
        <v>2627</v>
      </c>
      <c r="B552" s="26" t="str">
        <f>IF(F552="CM","",IF(ISERROR(VLOOKUP(A552,tblClass_ChildStateValues!S:S,1,FALSE)),"##ERR##",""))</f>
        <v/>
      </c>
      <c r="C552" s="26" t="s">
        <v>188</v>
      </c>
      <c r="D552" s="26" t="s">
        <v>187</v>
      </c>
      <c r="E552" s="26">
        <v>29</v>
      </c>
      <c r="F552" s="26" t="s">
        <v>847</v>
      </c>
      <c r="G552" s="26" t="s">
        <v>237</v>
      </c>
      <c r="H552" s="26" t="s">
        <v>1048</v>
      </c>
      <c r="I552" s="26" t="s">
        <v>1059</v>
      </c>
      <c r="J552" s="26" t="s">
        <v>2618</v>
      </c>
      <c r="K552" s="26" t="s">
        <v>2236</v>
      </c>
      <c r="L552" s="26" t="s">
        <v>226</v>
      </c>
      <c r="M552" s="26" t="s">
        <v>139</v>
      </c>
      <c r="N552" s="26">
        <v>3</v>
      </c>
      <c r="O552" s="26" t="s">
        <v>116</v>
      </c>
    </row>
    <row r="553" spans="1:15">
      <c r="A553" s="26" t="s">
        <v>2626</v>
      </c>
      <c r="B553" s="26" t="str">
        <f>IF(F553="CM","",IF(ISERROR(VLOOKUP(A553,tblClass_ChildStateValues!S:S,1,FALSE)),"##ERR##",""))</f>
        <v/>
      </c>
      <c r="C553" s="26" t="s">
        <v>175</v>
      </c>
      <c r="D553" s="26" t="s">
        <v>174</v>
      </c>
      <c r="E553" s="26">
        <v>30</v>
      </c>
      <c r="F553" s="26" t="s">
        <v>847</v>
      </c>
      <c r="G553" s="26" t="s">
        <v>312</v>
      </c>
      <c r="H553" s="26" t="s">
        <v>1049</v>
      </c>
      <c r="I553" s="26" t="s">
        <v>870</v>
      </c>
      <c r="J553" s="26" t="s">
        <v>2618</v>
      </c>
      <c r="K553" s="26" t="s">
        <v>2236</v>
      </c>
      <c r="L553" s="26" t="s">
        <v>226</v>
      </c>
      <c r="M553" s="26" t="s">
        <v>139</v>
      </c>
      <c r="N553" s="26">
        <v>3</v>
      </c>
      <c r="O553" s="26" t="s">
        <v>116</v>
      </c>
    </row>
    <row r="554" spans="1:15">
      <c r="A554" s="26" t="s">
        <v>2625</v>
      </c>
      <c r="B554" s="26" t="str">
        <f>IF(F554="CM","",IF(ISERROR(VLOOKUP(A554,tblClass_ChildStateValues!S:S,1,FALSE)),"##ERR##",""))</f>
        <v/>
      </c>
      <c r="C554" s="26" t="s">
        <v>175</v>
      </c>
      <c r="D554" s="26" t="s">
        <v>174</v>
      </c>
      <c r="E554" s="26">
        <v>30</v>
      </c>
      <c r="F554" s="26" t="s">
        <v>847</v>
      </c>
      <c r="G554" s="26" t="s">
        <v>237</v>
      </c>
      <c r="H554" s="26" t="s">
        <v>1048</v>
      </c>
      <c r="I554" s="26" t="s">
        <v>1059</v>
      </c>
      <c r="J554" s="26" t="s">
        <v>2618</v>
      </c>
      <c r="K554" s="26" t="s">
        <v>2236</v>
      </c>
      <c r="L554" s="26" t="s">
        <v>226</v>
      </c>
      <c r="M554" s="26" t="s">
        <v>139</v>
      </c>
      <c r="N554" s="26">
        <v>3</v>
      </c>
      <c r="O554" s="26" t="s">
        <v>116</v>
      </c>
    </row>
    <row r="555" spans="1:15">
      <c r="A555" s="26" t="s">
        <v>2624</v>
      </c>
      <c r="B555" s="26" t="str">
        <f>IF(F555="CM","",IF(ISERROR(VLOOKUP(A555,tblClass_ChildStateValues!S:S,1,FALSE)),"##ERR##",""))</f>
        <v/>
      </c>
      <c r="C555" s="26" t="s">
        <v>186</v>
      </c>
      <c r="D555" s="26" t="s">
        <v>185</v>
      </c>
      <c r="E555" s="26">
        <v>31</v>
      </c>
      <c r="F555" s="26" t="s">
        <v>847</v>
      </c>
      <c r="G555" s="26" t="s">
        <v>234</v>
      </c>
      <c r="H555" s="26" t="s">
        <v>671</v>
      </c>
      <c r="I555" s="26" t="s">
        <v>870</v>
      </c>
      <c r="J555" s="26" t="s">
        <v>2618</v>
      </c>
      <c r="K555" s="26" t="s">
        <v>2237</v>
      </c>
      <c r="L555" s="26" t="s">
        <v>141</v>
      </c>
      <c r="M555" s="26" t="s">
        <v>141</v>
      </c>
      <c r="N555" s="26">
        <v>1</v>
      </c>
      <c r="O555" s="26" t="s">
        <v>133</v>
      </c>
    </row>
    <row r="556" spans="1:15">
      <c r="A556" s="26" t="s">
        <v>2623</v>
      </c>
      <c r="B556" s="26" t="str">
        <f>IF(F556="CM","",IF(ISERROR(VLOOKUP(A556,tblClass_ChildStateValues!S:S,1,FALSE)),"##ERR##",""))</f>
        <v/>
      </c>
      <c r="C556" s="26" t="s">
        <v>186</v>
      </c>
      <c r="D556" s="26" t="s">
        <v>185</v>
      </c>
      <c r="E556" s="26">
        <v>31</v>
      </c>
      <c r="F556" s="26" t="s">
        <v>847</v>
      </c>
      <c r="G556" s="26" t="s">
        <v>363</v>
      </c>
      <c r="H556" s="26" t="s">
        <v>675</v>
      </c>
      <c r="I556" s="26" t="s">
        <v>1059</v>
      </c>
      <c r="J556" s="26" t="s">
        <v>2618</v>
      </c>
      <c r="K556" s="26" t="s">
        <v>2237</v>
      </c>
      <c r="L556" s="26" t="s">
        <v>141</v>
      </c>
      <c r="M556" s="26" t="s">
        <v>141</v>
      </c>
      <c r="N556" s="26">
        <v>1</v>
      </c>
      <c r="O556" s="26" t="s">
        <v>133</v>
      </c>
    </row>
    <row r="557" spans="1:15">
      <c r="A557" s="26" t="s">
        <v>2622</v>
      </c>
      <c r="B557" s="26" t="str">
        <f>IF(F557="CM","",IF(ISERROR(VLOOKUP(A557,tblClass_ChildStateValues!S:S,1,FALSE)),"##ERR##",""))</f>
        <v/>
      </c>
      <c r="C557" s="26" t="s">
        <v>186</v>
      </c>
      <c r="D557" s="26" t="s">
        <v>185</v>
      </c>
      <c r="E557" s="26">
        <v>31</v>
      </c>
      <c r="F557" s="26" t="s">
        <v>847</v>
      </c>
      <c r="G557" s="26" t="s">
        <v>235</v>
      </c>
      <c r="H557" s="26" t="s">
        <v>672</v>
      </c>
      <c r="I557" s="26" t="s">
        <v>1059</v>
      </c>
      <c r="J557" s="26" t="s">
        <v>2618</v>
      </c>
      <c r="K557" s="26" t="s">
        <v>2237</v>
      </c>
      <c r="L557" s="26" t="s">
        <v>141</v>
      </c>
      <c r="M557" s="26" t="s">
        <v>141</v>
      </c>
      <c r="N557" s="26">
        <v>1</v>
      </c>
      <c r="O557" s="26" t="s">
        <v>133</v>
      </c>
    </row>
    <row r="558" spans="1:15">
      <c r="A558" s="26" t="s">
        <v>2621</v>
      </c>
      <c r="B558" s="26" t="str">
        <f>IF(F558="CM","",IF(ISERROR(VLOOKUP(A558,tblClass_ChildStateValues!S:S,1,FALSE)),"##ERR##",""))</f>
        <v/>
      </c>
      <c r="C558" s="26" t="s">
        <v>184</v>
      </c>
      <c r="D558" s="26" t="s">
        <v>183</v>
      </c>
      <c r="E558" s="26">
        <v>32</v>
      </c>
      <c r="F558" s="26" t="s">
        <v>847</v>
      </c>
      <c r="G558" s="26" t="s">
        <v>361</v>
      </c>
      <c r="H558" s="26" t="s">
        <v>673</v>
      </c>
      <c r="I558" s="26" t="s">
        <v>870</v>
      </c>
      <c r="J558" s="26" t="s">
        <v>2618</v>
      </c>
      <c r="K558" s="26" t="s">
        <v>2237</v>
      </c>
      <c r="L558" s="26" t="s">
        <v>141</v>
      </c>
      <c r="M558" s="26" t="s">
        <v>141</v>
      </c>
      <c r="N558" s="26">
        <v>1</v>
      </c>
      <c r="O558" s="26" t="s">
        <v>133</v>
      </c>
    </row>
    <row r="559" spans="1:15">
      <c r="A559" s="26" t="s">
        <v>2620</v>
      </c>
      <c r="B559" s="26" t="str">
        <f>IF(F559="CM","",IF(ISERROR(VLOOKUP(A559,tblClass_ChildStateValues!S:S,1,FALSE)),"##ERR##",""))</f>
        <v/>
      </c>
      <c r="C559" s="26" t="s">
        <v>184</v>
      </c>
      <c r="D559" s="26" t="s">
        <v>183</v>
      </c>
      <c r="E559" s="26">
        <v>32</v>
      </c>
      <c r="F559" s="26" t="s">
        <v>847</v>
      </c>
      <c r="G559" s="26" t="s">
        <v>363</v>
      </c>
      <c r="H559" s="26" t="s">
        <v>675</v>
      </c>
      <c r="I559" s="26" t="s">
        <v>1059</v>
      </c>
      <c r="J559" s="26" t="s">
        <v>2618</v>
      </c>
      <c r="K559" s="26" t="s">
        <v>2237</v>
      </c>
      <c r="L559" s="26" t="s">
        <v>141</v>
      </c>
      <c r="M559" s="26" t="s">
        <v>141</v>
      </c>
      <c r="N559" s="26">
        <v>1</v>
      </c>
      <c r="O559" s="26" t="s">
        <v>133</v>
      </c>
    </row>
    <row r="560" spans="1:15">
      <c r="A560" s="26" t="s">
        <v>2619</v>
      </c>
      <c r="B560" s="26" t="str">
        <f>IF(F560="CM","",IF(ISERROR(VLOOKUP(A560,tblClass_ChildStateValues!S:S,1,FALSE)),"##ERR##",""))</f>
        <v/>
      </c>
      <c r="C560" s="26" t="s">
        <v>184</v>
      </c>
      <c r="D560" s="26" t="s">
        <v>183</v>
      </c>
      <c r="E560" s="26">
        <v>32</v>
      </c>
      <c r="F560" s="26" t="s">
        <v>847</v>
      </c>
      <c r="G560" s="26" t="s">
        <v>362</v>
      </c>
      <c r="H560" s="26" t="s">
        <v>674</v>
      </c>
      <c r="I560" s="26" t="s">
        <v>870</v>
      </c>
      <c r="J560" s="26" t="s">
        <v>2618</v>
      </c>
      <c r="K560" s="26" t="s">
        <v>2237</v>
      </c>
      <c r="L560" s="26" t="s">
        <v>141</v>
      </c>
      <c r="M560" s="26" t="s">
        <v>141</v>
      </c>
      <c r="N560" s="26">
        <v>1</v>
      </c>
      <c r="O560" s="26" t="s">
        <v>133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31"/>
  <sheetViews>
    <sheetView workbookViewId="0">
      <pane ySplit="1" topLeftCell="A2" activePane="bottomLeft" state="frozen"/>
      <selection pane="bottomLeft" activeCell="B17" sqref="B17"/>
    </sheetView>
  </sheetViews>
  <sheetFormatPr defaultColWidth="9.140625" defaultRowHeight="15"/>
  <cols>
    <col min="1" max="1" width="5.7109375" style="26" bestFit="1" customWidth="1"/>
    <col min="2" max="2" width="7.28515625" style="26" bestFit="1" customWidth="1"/>
    <col min="3" max="3" width="8.5703125" style="26" bestFit="1" customWidth="1"/>
    <col min="4" max="4" width="10.5703125" style="26" bestFit="1" customWidth="1"/>
    <col min="5" max="5" width="39.140625" style="26" bestFit="1" customWidth="1"/>
    <col min="6" max="6" width="8.42578125" style="26" bestFit="1" customWidth="1"/>
    <col min="7" max="7" width="2.85546875" style="26" bestFit="1" customWidth="1"/>
    <col min="8" max="8" width="3.7109375" style="26" bestFit="1" customWidth="1"/>
    <col min="9" max="9" width="2.85546875" style="26" bestFit="1" customWidth="1"/>
    <col min="10" max="10" width="3.7109375" style="26" bestFit="1" customWidth="1"/>
    <col min="11" max="11" width="4" style="26" bestFit="1" customWidth="1"/>
    <col min="12" max="12" width="4.85546875" style="26" bestFit="1" customWidth="1"/>
    <col min="13" max="13" width="4" style="26" bestFit="1" customWidth="1"/>
    <col min="14" max="14" width="4.85546875" style="26" bestFit="1" customWidth="1"/>
    <col min="15" max="15" width="50.5703125" style="26" bestFit="1" customWidth="1"/>
    <col min="16" max="16" width="40" style="26" bestFit="1" customWidth="1"/>
    <col min="17" max="17" width="37.28515625" style="26" bestFit="1" customWidth="1"/>
    <col min="18" max="18" width="31.28515625" style="26" bestFit="1" customWidth="1"/>
    <col min="19" max="19" width="39.42578125" style="26" bestFit="1" customWidth="1"/>
    <col min="20" max="20" width="37.28515625" style="26" bestFit="1" customWidth="1"/>
    <col min="21" max="16384" width="9.140625" style="26"/>
  </cols>
  <sheetData>
    <row r="1" spans="1:20" s="61" customFormat="1">
      <c r="A1" s="61" t="s">
        <v>846</v>
      </c>
      <c r="B1" s="61" t="s">
        <v>2</v>
      </c>
      <c r="C1" s="61" t="s">
        <v>79</v>
      </c>
      <c r="D1" s="61" t="s">
        <v>100</v>
      </c>
      <c r="E1" s="61" t="s">
        <v>1</v>
      </c>
      <c r="F1" s="61" t="s">
        <v>1364</v>
      </c>
      <c r="G1" s="61" t="s">
        <v>141</v>
      </c>
      <c r="H1" s="61" t="s">
        <v>140</v>
      </c>
      <c r="I1" s="61" t="s">
        <v>139</v>
      </c>
      <c r="J1" s="61" t="s">
        <v>138</v>
      </c>
      <c r="K1" s="61" t="s">
        <v>784</v>
      </c>
      <c r="L1" s="61" t="s">
        <v>785</v>
      </c>
      <c r="M1" s="61" t="s">
        <v>786</v>
      </c>
      <c r="N1" s="61" t="s">
        <v>787</v>
      </c>
      <c r="O1" s="61" t="s">
        <v>1294</v>
      </c>
      <c r="P1" s="61" t="s">
        <v>1295</v>
      </c>
      <c r="Q1" s="61" t="s">
        <v>1296</v>
      </c>
      <c r="R1" s="61" t="s">
        <v>1297</v>
      </c>
      <c r="S1" s="61" t="s">
        <v>1299</v>
      </c>
      <c r="T1" s="61" t="s">
        <v>1298</v>
      </c>
    </row>
    <row r="2" spans="1:20">
      <c r="A2" s="26" t="s">
        <v>847</v>
      </c>
      <c r="B2" s="20">
        <f>VLOOKUP(C2,tblClass!$B:$C,2,FALSE)</f>
        <v>15</v>
      </c>
      <c r="C2" s="26" t="s">
        <v>179</v>
      </c>
      <c r="D2" s="26" t="s">
        <v>141</v>
      </c>
      <c r="E2" s="26" t="s">
        <v>122</v>
      </c>
      <c r="F2" s="26" t="s">
        <v>1563</v>
      </c>
      <c r="G2" s="26">
        <v>1</v>
      </c>
      <c r="H2" s="26">
        <v>0</v>
      </c>
      <c r="I2" s="26">
        <v>0</v>
      </c>
      <c r="J2" s="26">
        <v>0</v>
      </c>
      <c r="K2" s="26">
        <v>0</v>
      </c>
      <c r="L2" s="26">
        <v>0</v>
      </c>
      <c r="M2" s="26">
        <v>0</v>
      </c>
      <c r="N2" s="26">
        <v>0</v>
      </c>
    </row>
    <row r="3" spans="1:20">
      <c r="A3" s="26" t="s">
        <v>847</v>
      </c>
      <c r="B3" s="20">
        <f>VLOOKUP(C3,tblClass!$B:$C,2,FALSE)</f>
        <v>17</v>
      </c>
      <c r="C3" s="26" t="s">
        <v>172</v>
      </c>
      <c r="D3" s="26" t="s">
        <v>140</v>
      </c>
      <c r="E3" s="26" t="s">
        <v>115</v>
      </c>
      <c r="F3" s="26" t="s">
        <v>1567</v>
      </c>
      <c r="G3" s="26">
        <v>0</v>
      </c>
      <c r="H3" s="26">
        <v>1</v>
      </c>
      <c r="I3" s="26">
        <v>0</v>
      </c>
      <c r="J3" s="26">
        <v>0</v>
      </c>
      <c r="K3" s="26">
        <v>0</v>
      </c>
      <c r="L3" s="26">
        <v>0</v>
      </c>
      <c r="M3" s="26">
        <v>0</v>
      </c>
      <c r="N3" s="26">
        <v>0</v>
      </c>
    </row>
    <row r="4" spans="1:20">
      <c r="A4" s="26" t="s">
        <v>847</v>
      </c>
      <c r="B4" s="20">
        <f>VLOOKUP(C4,tblClass!$B:$C,2,FALSE)</f>
        <v>17</v>
      </c>
      <c r="C4" s="26" t="s">
        <v>172</v>
      </c>
      <c r="D4" s="26" t="s">
        <v>129</v>
      </c>
      <c r="E4" s="26" t="s">
        <v>1572</v>
      </c>
      <c r="F4" s="26" t="s">
        <v>1567</v>
      </c>
      <c r="G4" s="26">
        <v>1</v>
      </c>
      <c r="H4" s="26">
        <v>0</v>
      </c>
      <c r="I4" s="26">
        <v>0</v>
      </c>
      <c r="J4" s="26">
        <v>0</v>
      </c>
      <c r="K4" s="26">
        <v>0</v>
      </c>
      <c r="L4" s="26">
        <v>0</v>
      </c>
      <c r="M4" s="26">
        <v>0</v>
      </c>
      <c r="N4" s="26">
        <v>0</v>
      </c>
    </row>
    <row r="5" spans="1:20">
      <c r="A5" s="26" t="s">
        <v>847</v>
      </c>
      <c r="B5" s="20">
        <f>VLOOKUP(C5,tblClass!$B:$C,2,FALSE)</f>
        <v>18</v>
      </c>
      <c r="C5" s="26" t="s">
        <v>181</v>
      </c>
      <c r="D5" s="26" t="s">
        <v>226</v>
      </c>
      <c r="E5" s="26" t="s">
        <v>132</v>
      </c>
      <c r="F5" s="26" t="s">
        <v>1567</v>
      </c>
      <c r="G5" s="26">
        <v>0</v>
      </c>
      <c r="H5" s="26">
        <v>0</v>
      </c>
      <c r="I5" s="26">
        <v>0</v>
      </c>
      <c r="J5" s="26">
        <v>0</v>
      </c>
      <c r="K5" s="26">
        <v>0</v>
      </c>
      <c r="L5" s="26">
        <v>0</v>
      </c>
      <c r="M5" s="26">
        <v>1</v>
      </c>
      <c r="N5" s="26">
        <v>0</v>
      </c>
    </row>
    <row r="6" spans="1:20">
      <c r="A6" s="26" t="s">
        <v>847</v>
      </c>
      <c r="B6" s="20">
        <f>VLOOKUP(C6,tblClass!$B:$C,2,FALSE)</f>
        <v>19</v>
      </c>
      <c r="C6" s="26" t="s">
        <v>195</v>
      </c>
      <c r="D6" s="26" t="s">
        <v>125</v>
      </c>
      <c r="E6" s="26" t="s">
        <v>124</v>
      </c>
      <c r="F6" s="26" t="s">
        <v>1563</v>
      </c>
      <c r="G6" s="26">
        <v>0</v>
      </c>
      <c r="H6" s="26">
        <v>0</v>
      </c>
      <c r="I6" s="26">
        <v>0</v>
      </c>
      <c r="J6" s="26">
        <v>1</v>
      </c>
      <c r="K6" s="26">
        <v>0</v>
      </c>
      <c r="L6" s="26">
        <v>0</v>
      </c>
      <c r="M6" s="26">
        <v>0</v>
      </c>
      <c r="N6" s="26">
        <v>0</v>
      </c>
      <c r="O6" s="26" t="s">
        <v>1286</v>
      </c>
    </row>
    <row r="7" spans="1:20">
      <c r="A7" s="26" t="s">
        <v>847</v>
      </c>
      <c r="B7" s="20">
        <f>VLOOKUP(C7,tblClass!$B:$C,2,FALSE)</f>
        <v>20</v>
      </c>
      <c r="C7" s="26" t="s">
        <v>170</v>
      </c>
      <c r="D7" s="26" t="s">
        <v>1571</v>
      </c>
      <c r="E7" s="26" t="s">
        <v>1570</v>
      </c>
      <c r="F7" s="26" t="s">
        <v>1567</v>
      </c>
      <c r="G7" s="26">
        <v>1</v>
      </c>
      <c r="H7" s="26">
        <v>0</v>
      </c>
      <c r="I7" s="26">
        <v>0</v>
      </c>
      <c r="J7" s="26">
        <v>0</v>
      </c>
      <c r="K7" s="26">
        <v>0</v>
      </c>
      <c r="L7" s="26">
        <v>0</v>
      </c>
      <c r="M7" s="26">
        <v>0</v>
      </c>
      <c r="N7" s="26">
        <v>0</v>
      </c>
    </row>
    <row r="8" spans="1:20">
      <c r="A8" s="26" t="s">
        <v>847</v>
      </c>
      <c r="B8" s="20">
        <f>VLOOKUP(C8,tblClass!$B:$C,2,FALSE)</f>
        <v>20</v>
      </c>
      <c r="C8" s="26" t="s">
        <v>170</v>
      </c>
      <c r="D8" s="26" t="s">
        <v>1569</v>
      </c>
      <c r="E8" s="26" t="s">
        <v>1564</v>
      </c>
      <c r="F8" s="26" t="s">
        <v>1567</v>
      </c>
      <c r="G8" s="26">
        <v>1</v>
      </c>
      <c r="H8" s="26">
        <v>0</v>
      </c>
      <c r="I8" s="26">
        <v>0</v>
      </c>
      <c r="J8" s="26">
        <v>0</v>
      </c>
      <c r="K8" s="26">
        <v>0</v>
      </c>
      <c r="L8" s="26">
        <v>0</v>
      </c>
      <c r="M8" s="26">
        <v>0</v>
      </c>
      <c r="N8" s="26">
        <v>0</v>
      </c>
    </row>
    <row r="9" spans="1:20">
      <c r="A9" s="26" t="s">
        <v>847</v>
      </c>
      <c r="B9" s="20">
        <f>VLOOKUP(C9,tblClass!$B:$C,2,FALSE)</f>
        <v>20</v>
      </c>
      <c r="C9" s="26" t="s">
        <v>170</v>
      </c>
      <c r="D9" s="26" t="s">
        <v>1430</v>
      </c>
      <c r="E9" s="26" t="s">
        <v>114</v>
      </c>
      <c r="F9" s="26" t="s">
        <v>1567</v>
      </c>
      <c r="G9" s="26">
        <v>0</v>
      </c>
      <c r="H9" s="26">
        <v>1</v>
      </c>
      <c r="I9" s="26">
        <v>0</v>
      </c>
      <c r="J9" s="26">
        <v>0</v>
      </c>
      <c r="K9" s="26">
        <v>0</v>
      </c>
      <c r="L9" s="26">
        <v>0</v>
      </c>
      <c r="M9" s="26">
        <v>0</v>
      </c>
      <c r="N9" s="26">
        <v>0</v>
      </c>
    </row>
    <row r="10" spans="1:20">
      <c r="A10" s="26" t="s">
        <v>847</v>
      </c>
      <c r="B10" s="20">
        <f>VLOOKUP(C10,tblClass!$B:$C,2,FALSE)</f>
        <v>20</v>
      </c>
      <c r="C10" s="26" t="s">
        <v>170</v>
      </c>
      <c r="D10" s="26" t="s">
        <v>1020</v>
      </c>
      <c r="E10" s="26" t="s">
        <v>1019</v>
      </c>
      <c r="F10" s="26" t="s">
        <v>1567</v>
      </c>
      <c r="G10" s="26">
        <v>1</v>
      </c>
      <c r="H10" s="26">
        <v>0</v>
      </c>
      <c r="I10" s="26">
        <v>0</v>
      </c>
      <c r="J10" s="26">
        <v>0</v>
      </c>
      <c r="K10" s="26">
        <v>0</v>
      </c>
      <c r="L10" s="26">
        <v>0</v>
      </c>
      <c r="M10" s="26">
        <v>0</v>
      </c>
      <c r="N10" s="26">
        <v>0</v>
      </c>
    </row>
    <row r="11" spans="1:20">
      <c r="A11" s="26" t="s">
        <v>847</v>
      </c>
      <c r="B11" s="20">
        <f>VLOOKUP(C11,tblClass!$B:$C,2,FALSE)</f>
        <v>21</v>
      </c>
      <c r="C11" s="26" t="s">
        <v>182</v>
      </c>
      <c r="D11" s="26" t="s">
        <v>226</v>
      </c>
      <c r="E11" s="26" t="s">
        <v>1264</v>
      </c>
      <c r="F11" s="26" t="s">
        <v>1563</v>
      </c>
      <c r="G11" s="26">
        <v>0</v>
      </c>
      <c r="H11" s="26">
        <v>0</v>
      </c>
      <c r="I11" s="26">
        <v>1</v>
      </c>
      <c r="J11" s="26">
        <v>0</v>
      </c>
      <c r="K11" s="26">
        <v>0</v>
      </c>
      <c r="L11" s="26">
        <v>0</v>
      </c>
      <c r="M11" s="26">
        <v>0</v>
      </c>
      <c r="N11" s="26">
        <v>0</v>
      </c>
      <c r="O11" s="26" t="s">
        <v>1285</v>
      </c>
    </row>
    <row r="12" spans="1:20">
      <c r="A12" s="26" t="s">
        <v>847</v>
      </c>
      <c r="B12" s="20">
        <f>VLOOKUP(C12,tblClass!$B:$C,2,FALSE)</f>
        <v>23</v>
      </c>
      <c r="C12" s="26" t="s">
        <v>198</v>
      </c>
      <c r="D12" s="26" t="s">
        <v>1430</v>
      </c>
      <c r="E12" s="26" t="s">
        <v>121</v>
      </c>
      <c r="F12" s="26" t="s">
        <v>1563</v>
      </c>
      <c r="G12" s="26">
        <v>0</v>
      </c>
      <c r="H12" s="26">
        <v>0</v>
      </c>
      <c r="I12" s="26">
        <v>0</v>
      </c>
      <c r="J12" s="26">
        <v>0</v>
      </c>
      <c r="K12" s="26">
        <v>0</v>
      </c>
      <c r="L12" s="26">
        <v>1</v>
      </c>
      <c r="M12" s="26">
        <v>0</v>
      </c>
      <c r="N12" s="26">
        <v>0</v>
      </c>
    </row>
    <row r="13" spans="1:20">
      <c r="A13" s="26" t="s">
        <v>847</v>
      </c>
      <c r="B13" s="20">
        <f>VLOOKUP(C13,tblClass!$B:$C,2,FALSE)</f>
        <v>24</v>
      </c>
      <c r="C13" s="26" t="s">
        <v>196</v>
      </c>
      <c r="D13" s="26" t="s">
        <v>1430</v>
      </c>
      <c r="E13" s="26" t="s">
        <v>121</v>
      </c>
      <c r="F13" s="26" t="s">
        <v>1563</v>
      </c>
      <c r="G13" s="26">
        <v>0</v>
      </c>
      <c r="H13" s="26">
        <v>0</v>
      </c>
      <c r="I13" s="26">
        <v>0</v>
      </c>
      <c r="J13" s="26">
        <v>0</v>
      </c>
      <c r="K13" s="26">
        <v>0</v>
      </c>
      <c r="L13" s="26">
        <v>1</v>
      </c>
      <c r="M13" s="26">
        <v>0</v>
      </c>
      <c r="N13" s="26">
        <v>0</v>
      </c>
      <c r="O13" s="26" t="s">
        <v>1287</v>
      </c>
      <c r="P13" s="26" t="s">
        <v>1291</v>
      </c>
      <c r="Q13" s="26" t="s">
        <v>1288</v>
      </c>
      <c r="R13" s="26" t="s">
        <v>1300</v>
      </c>
      <c r="S13" s="26" t="s">
        <v>1301</v>
      </c>
      <c r="T13" s="26" t="s">
        <v>1288</v>
      </c>
    </row>
    <row r="14" spans="1:20">
      <c r="A14" s="26" t="s">
        <v>847</v>
      </c>
      <c r="B14" s="20">
        <f>VLOOKUP(C14,tblClass!$B:$C,2,FALSE)</f>
        <v>24</v>
      </c>
      <c r="C14" s="26" t="s">
        <v>196</v>
      </c>
      <c r="D14" s="26" t="s">
        <v>120</v>
      </c>
      <c r="E14" s="26" t="s">
        <v>119</v>
      </c>
      <c r="F14" s="26" t="s">
        <v>1563</v>
      </c>
      <c r="G14" s="26">
        <v>1</v>
      </c>
      <c r="H14" s="26">
        <v>0</v>
      </c>
      <c r="I14" s="26">
        <v>0</v>
      </c>
      <c r="J14" s="26">
        <v>0</v>
      </c>
      <c r="K14" s="26">
        <v>0</v>
      </c>
      <c r="L14" s="26">
        <v>0</v>
      </c>
      <c r="M14" s="26">
        <v>0</v>
      </c>
      <c r="N14" s="26">
        <v>0</v>
      </c>
      <c r="O14" s="26" t="s">
        <v>1289</v>
      </c>
      <c r="P14" s="26" t="s">
        <v>1293</v>
      </c>
      <c r="Q14" s="26" t="s">
        <v>1288</v>
      </c>
      <c r="R14" s="26" t="s">
        <v>1290</v>
      </c>
      <c r="S14" s="26" t="s">
        <v>1292</v>
      </c>
      <c r="T14" s="26" t="s">
        <v>1288</v>
      </c>
    </row>
    <row r="15" spans="1:20">
      <c r="A15" s="26" t="s">
        <v>847</v>
      </c>
      <c r="B15" s="20">
        <f>VLOOKUP(C15,tblClass!$B:$C,2,FALSE)</f>
        <v>25</v>
      </c>
      <c r="C15" s="26" t="s">
        <v>178</v>
      </c>
      <c r="D15" s="26" t="s">
        <v>1430</v>
      </c>
      <c r="E15" s="26" t="s">
        <v>121</v>
      </c>
      <c r="F15" s="26" t="s">
        <v>1563</v>
      </c>
      <c r="G15" s="26">
        <v>0</v>
      </c>
      <c r="H15" s="26">
        <v>0</v>
      </c>
      <c r="I15" s="26">
        <v>0</v>
      </c>
      <c r="J15" s="26">
        <v>0</v>
      </c>
      <c r="K15" s="26">
        <v>0</v>
      </c>
      <c r="L15" s="26">
        <v>1</v>
      </c>
      <c r="M15" s="26">
        <v>0</v>
      </c>
      <c r="N15" s="26">
        <v>0</v>
      </c>
      <c r="O15" s="26" t="s">
        <v>1287</v>
      </c>
      <c r="P15" s="26" t="s">
        <v>1291</v>
      </c>
      <c r="Q15" s="26" t="s">
        <v>1288</v>
      </c>
      <c r="R15" s="26" t="s">
        <v>1300</v>
      </c>
      <c r="S15" s="26" t="s">
        <v>1301</v>
      </c>
      <c r="T15" s="26" t="s">
        <v>1288</v>
      </c>
    </row>
    <row r="16" spans="1:20">
      <c r="A16" s="26" t="s">
        <v>847</v>
      </c>
      <c r="B16" s="20">
        <f>VLOOKUP(C16,tblClass!$B:$C,2,FALSE)</f>
        <v>25</v>
      </c>
      <c r="C16" s="26" t="s">
        <v>178</v>
      </c>
      <c r="D16" s="26" t="s">
        <v>118</v>
      </c>
      <c r="E16" s="26" t="s">
        <v>117</v>
      </c>
      <c r="F16" s="26" t="s">
        <v>1563</v>
      </c>
      <c r="G16" s="26">
        <v>1</v>
      </c>
      <c r="H16" s="26">
        <v>0</v>
      </c>
      <c r="I16" s="26">
        <v>0</v>
      </c>
      <c r="J16" s="26">
        <v>0</v>
      </c>
      <c r="K16" s="26">
        <v>0</v>
      </c>
      <c r="L16" s="26">
        <v>0</v>
      </c>
      <c r="M16" s="26">
        <v>0</v>
      </c>
      <c r="N16" s="26">
        <v>0</v>
      </c>
      <c r="O16" s="26" t="s">
        <v>1290</v>
      </c>
      <c r="P16" s="26" t="s">
        <v>1292</v>
      </c>
      <c r="Q16" s="26" t="s">
        <v>1288</v>
      </c>
      <c r="R16" s="26" t="s">
        <v>1289</v>
      </c>
      <c r="S16" s="26" t="s">
        <v>1293</v>
      </c>
      <c r="T16" s="26" t="s">
        <v>1288</v>
      </c>
    </row>
    <row r="17" spans="1:20">
      <c r="A17" s="26" t="s">
        <v>847</v>
      </c>
      <c r="B17" s="20">
        <f>VLOOKUP(C17,tblClass!$B:$C,2,FALSE)</f>
        <v>26</v>
      </c>
      <c r="C17" s="26" t="s">
        <v>177</v>
      </c>
      <c r="D17" s="26" t="s">
        <v>1430</v>
      </c>
      <c r="E17" s="26" t="s">
        <v>121</v>
      </c>
      <c r="F17" s="26" t="s">
        <v>1563</v>
      </c>
      <c r="G17" s="26">
        <v>0</v>
      </c>
      <c r="H17" s="26">
        <v>0</v>
      </c>
      <c r="I17" s="26">
        <v>0</v>
      </c>
      <c r="J17" s="26">
        <v>0</v>
      </c>
      <c r="K17" s="26">
        <v>0</v>
      </c>
      <c r="L17" s="26">
        <v>1</v>
      </c>
      <c r="M17" s="26">
        <v>0</v>
      </c>
      <c r="N17" s="26">
        <v>0</v>
      </c>
      <c r="O17" s="26" t="s">
        <v>1287</v>
      </c>
      <c r="P17" s="26" t="s">
        <v>1291</v>
      </c>
      <c r="Q17" s="26" t="s">
        <v>1288</v>
      </c>
      <c r="R17" s="26" t="s">
        <v>1300</v>
      </c>
      <c r="S17" s="26" t="s">
        <v>1301</v>
      </c>
      <c r="T17" s="26" t="s">
        <v>1288</v>
      </c>
    </row>
    <row r="18" spans="1:20">
      <c r="A18" s="26" t="s">
        <v>847</v>
      </c>
      <c r="B18" s="20">
        <f>VLOOKUP(C18,tblClass!$B:$C,2,FALSE)</f>
        <v>26</v>
      </c>
      <c r="C18" s="26" t="s">
        <v>177</v>
      </c>
      <c r="D18" s="26" t="s">
        <v>120</v>
      </c>
      <c r="E18" s="26" t="s">
        <v>119</v>
      </c>
      <c r="F18" s="26" t="s">
        <v>1563</v>
      </c>
      <c r="G18" s="26">
        <v>1</v>
      </c>
      <c r="H18" s="26">
        <v>0</v>
      </c>
      <c r="I18" s="26">
        <v>0</v>
      </c>
      <c r="J18" s="26">
        <v>0</v>
      </c>
      <c r="K18" s="26">
        <v>0</v>
      </c>
      <c r="L18" s="26">
        <v>0</v>
      </c>
      <c r="M18" s="26">
        <v>0</v>
      </c>
      <c r="N18" s="26">
        <v>0</v>
      </c>
      <c r="O18" s="26" t="s">
        <v>1289</v>
      </c>
      <c r="P18" s="26" t="s">
        <v>1293</v>
      </c>
      <c r="Q18" s="26" t="s">
        <v>1288</v>
      </c>
      <c r="R18" s="26" t="s">
        <v>1290</v>
      </c>
      <c r="S18" s="26" t="s">
        <v>1292</v>
      </c>
      <c r="T18" s="26" t="s">
        <v>1288</v>
      </c>
    </row>
    <row r="19" spans="1:20">
      <c r="A19" s="26" t="s">
        <v>847</v>
      </c>
      <c r="B19" s="20">
        <f>VLOOKUP(C19,tblClass!$B:$C,2,FALSE)</f>
        <v>26</v>
      </c>
      <c r="C19" s="26" t="s">
        <v>177</v>
      </c>
      <c r="D19" s="26" t="s">
        <v>118</v>
      </c>
      <c r="E19" s="26" t="s">
        <v>117</v>
      </c>
      <c r="F19" s="26" t="s">
        <v>1563</v>
      </c>
      <c r="G19" s="26">
        <v>1</v>
      </c>
      <c r="H19" s="26">
        <v>0</v>
      </c>
      <c r="I19" s="26">
        <v>0</v>
      </c>
      <c r="J19" s="26">
        <v>0</v>
      </c>
      <c r="K19" s="26">
        <v>0</v>
      </c>
      <c r="L19" s="26">
        <v>0</v>
      </c>
      <c r="M19" s="26">
        <v>0</v>
      </c>
      <c r="N19" s="26">
        <v>0</v>
      </c>
      <c r="O19" s="26" t="s">
        <v>1290</v>
      </c>
      <c r="P19" s="26" t="s">
        <v>1292</v>
      </c>
      <c r="Q19" s="26" t="s">
        <v>1288</v>
      </c>
      <c r="R19" s="26" t="s">
        <v>1289</v>
      </c>
      <c r="S19" s="26" t="s">
        <v>1293</v>
      </c>
      <c r="T19" s="26" t="s">
        <v>1288</v>
      </c>
    </row>
    <row r="20" spans="1:20">
      <c r="A20" s="26" t="s">
        <v>847</v>
      </c>
      <c r="B20" s="20">
        <f>VLOOKUP(C20,tblClass!$B:$C,2,FALSE)</f>
        <v>27</v>
      </c>
      <c r="C20" s="26" t="s">
        <v>191</v>
      </c>
      <c r="D20" s="26" t="s">
        <v>1571</v>
      </c>
      <c r="E20" s="26" t="s">
        <v>1570</v>
      </c>
      <c r="F20" s="26" t="s">
        <v>1567</v>
      </c>
      <c r="G20" s="26">
        <v>1</v>
      </c>
      <c r="H20" s="26">
        <v>0</v>
      </c>
      <c r="I20" s="26">
        <v>0</v>
      </c>
      <c r="J20" s="26">
        <v>0</v>
      </c>
      <c r="K20" s="26">
        <v>0</v>
      </c>
      <c r="L20" s="26">
        <v>0</v>
      </c>
      <c r="M20" s="26">
        <v>0</v>
      </c>
      <c r="N20" s="26">
        <v>0</v>
      </c>
    </row>
    <row r="21" spans="1:20">
      <c r="A21" s="26" t="s">
        <v>847</v>
      </c>
      <c r="B21" s="20">
        <f>VLOOKUP(C21,tblClass!$B:$C,2,FALSE)</f>
        <v>27</v>
      </c>
      <c r="C21" s="26" t="s">
        <v>191</v>
      </c>
      <c r="D21" s="26" t="s">
        <v>1430</v>
      </c>
      <c r="E21" s="26" t="s">
        <v>135</v>
      </c>
      <c r="F21" s="26" t="s">
        <v>1567</v>
      </c>
      <c r="G21" s="26">
        <v>0</v>
      </c>
      <c r="H21" s="26">
        <v>0</v>
      </c>
      <c r="I21" s="26">
        <v>0</v>
      </c>
      <c r="J21" s="26">
        <v>0</v>
      </c>
      <c r="K21" s="26">
        <v>0</v>
      </c>
      <c r="L21" s="26">
        <v>1</v>
      </c>
      <c r="M21" s="26">
        <v>0</v>
      </c>
      <c r="N21" s="26">
        <v>0</v>
      </c>
    </row>
    <row r="22" spans="1:20">
      <c r="A22" s="26" t="s">
        <v>847</v>
      </c>
      <c r="B22" s="20">
        <f>VLOOKUP(C22,tblClass!$B:$C,2,FALSE)</f>
        <v>27</v>
      </c>
      <c r="C22" s="26" t="s">
        <v>191</v>
      </c>
      <c r="D22" s="26" t="s">
        <v>2409</v>
      </c>
      <c r="E22" s="26" t="s">
        <v>2410</v>
      </c>
      <c r="F22" s="26" t="s">
        <v>1567</v>
      </c>
      <c r="G22" s="26">
        <v>1</v>
      </c>
      <c r="H22" s="26">
        <v>0</v>
      </c>
      <c r="I22" s="26">
        <v>0</v>
      </c>
      <c r="J22" s="26">
        <v>0</v>
      </c>
      <c r="K22" s="26">
        <v>0</v>
      </c>
      <c r="L22" s="26">
        <v>0</v>
      </c>
      <c r="M22" s="26">
        <v>0</v>
      </c>
      <c r="N22" s="26">
        <v>0</v>
      </c>
    </row>
    <row r="23" spans="1:20">
      <c r="A23" s="26" t="s">
        <v>847</v>
      </c>
      <c r="B23" s="20">
        <f>VLOOKUP(C23,tblClass!$B:$C,2,FALSE)</f>
        <v>27</v>
      </c>
      <c r="C23" s="26" t="s">
        <v>191</v>
      </c>
      <c r="D23" s="26" t="s">
        <v>129</v>
      </c>
      <c r="E23" s="26" t="s">
        <v>1568</v>
      </c>
      <c r="F23" s="26" t="s">
        <v>1567</v>
      </c>
      <c r="G23" s="26">
        <v>0</v>
      </c>
      <c r="H23" s="26">
        <v>0</v>
      </c>
      <c r="I23" s="26">
        <v>0</v>
      </c>
      <c r="J23" s="26">
        <v>0</v>
      </c>
      <c r="K23" s="26">
        <v>1</v>
      </c>
      <c r="L23" s="26">
        <v>0</v>
      </c>
      <c r="M23" s="26">
        <v>0</v>
      </c>
      <c r="N23" s="26">
        <v>0</v>
      </c>
    </row>
    <row r="24" spans="1:20">
      <c r="A24" s="26" t="s">
        <v>847</v>
      </c>
      <c r="B24" s="20">
        <f>VLOOKUP(C24,tblClass!$B:$C,2,FALSE)</f>
        <v>27</v>
      </c>
      <c r="C24" s="26" t="s">
        <v>191</v>
      </c>
      <c r="D24" s="26" t="s">
        <v>362</v>
      </c>
      <c r="E24" s="26" t="s">
        <v>1270</v>
      </c>
      <c r="F24" s="26" t="s">
        <v>1567</v>
      </c>
      <c r="G24" s="26">
        <v>0</v>
      </c>
      <c r="H24" s="26">
        <v>0</v>
      </c>
      <c r="I24" s="26">
        <v>0</v>
      </c>
      <c r="J24" s="26">
        <v>0</v>
      </c>
      <c r="K24" s="26">
        <v>0</v>
      </c>
      <c r="L24" s="26">
        <v>0</v>
      </c>
      <c r="M24" s="26">
        <v>0</v>
      </c>
      <c r="N24" s="26">
        <v>1</v>
      </c>
      <c r="O24" s="26" t="s">
        <v>1286</v>
      </c>
    </row>
    <row r="25" spans="1:20">
      <c r="A25" s="26" t="s">
        <v>847</v>
      </c>
      <c r="B25" s="20">
        <f>VLOOKUP(C25,tblClass!$B:$C,2,FALSE)</f>
        <v>27</v>
      </c>
      <c r="C25" s="26" t="s">
        <v>191</v>
      </c>
      <c r="D25" s="26" t="s">
        <v>226</v>
      </c>
      <c r="E25" s="26" t="s">
        <v>2411</v>
      </c>
      <c r="F25" s="26" t="s">
        <v>1563</v>
      </c>
      <c r="G25" s="26">
        <v>0</v>
      </c>
      <c r="H25" s="26">
        <v>0</v>
      </c>
      <c r="I25" s="26">
        <v>1</v>
      </c>
      <c r="J25" s="26">
        <v>0</v>
      </c>
      <c r="K25" s="26">
        <v>0</v>
      </c>
      <c r="L25" s="26">
        <v>0</v>
      </c>
      <c r="M25" s="26">
        <v>0</v>
      </c>
      <c r="N25" s="26">
        <v>0</v>
      </c>
    </row>
    <row r="26" spans="1:20">
      <c r="A26" s="26" t="s">
        <v>847</v>
      </c>
      <c r="B26" s="20">
        <f>VLOOKUP(C26,tblClass!$B:$C,2,FALSE)</f>
        <v>27</v>
      </c>
      <c r="C26" s="26" t="s">
        <v>191</v>
      </c>
      <c r="D26" s="26" t="s">
        <v>1569</v>
      </c>
      <c r="E26" s="26" t="s">
        <v>1564</v>
      </c>
      <c r="F26" s="26" t="s">
        <v>1567</v>
      </c>
      <c r="G26" s="26">
        <v>1</v>
      </c>
      <c r="H26" s="26">
        <v>0</v>
      </c>
      <c r="I26" s="26">
        <v>0</v>
      </c>
      <c r="J26" s="26">
        <v>0</v>
      </c>
      <c r="K26" s="26">
        <v>0</v>
      </c>
      <c r="L26" s="26">
        <v>0</v>
      </c>
      <c r="M26" s="26">
        <v>0</v>
      </c>
      <c r="N26" s="26">
        <v>0</v>
      </c>
    </row>
    <row r="27" spans="1:20">
      <c r="A27" s="26" t="s">
        <v>847</v>
      </c>
      <c r="B27" s="20">
        <f>VLOOKUP(C27,tblClass!$B:$C,2,FALSE)</f>
        <v>27</v>
      </c>
      <c r="C27" s="26" t="s">
        <v>191</v>
      </c>
      <c r="D27" s="26" t="s">
        <v>1565</v>
      </c>
      <c r="E27" s="26" t="s">
        <v>1566</v>
      </c>
      <c r="F27" s="26" t="s">
        <v>1567</v>
      </c>
      <c r="G27" s="26">
        <v>1</v>
      </c>
      <c r="H27" s="26">
        <v>0</v>
      </c>
      <c r="I27" s="26">
        <v>0</v>
      </c>
      <c r="J27" s="26">
        <v>0</v>
      </c>
      <c r="K27" s="26">
        <v>0</v>
      </c>
      <c r="L27" s="26">
        <v>0</v>
      </c>
      <c r="M27" s="26">
        <v>0</v>
      </c>
      <c r="N27" s="26">
        <v>0</v>
      </c>
    </row>
    <row r="28" spans="1:20">
      <c r="A28" s="26" t="s">
        <v>847</v>
      </c>
      <c r="B28" s="20">
        <f>VLOOKUP(C28,tblClass!$B:$C,2,FALSE)</f>
        <v>29</v>
      </c>
      <c r="C28" s="26" t="s">
        <v>188</v>
      </c>
      <c r="D28" s="26" t="s">
        <v>226</v>
      </c>
      <c r="E28" s="26" t="s">
        <v>116</v>
      </c>
      <c r="F28" s="26" t="s">
        <v>1563</v>
      </c>
      <c r="G28" s="26">
        <v>0</v>
      </c>
      <c r="H28" s="26">
        <v>0</v>
      </c>
      <c r="I28" s="26">
        <v>1</v>
      </c>
      <c r="J28" s="26">
        <v>0</v>
      </c>
      <c r="K28" s="26">
        <v>0</v>
      </c>
      <c r="L28" s="26">
        <v>0</v>
      </c>
      <c r="M28" s="26">
        <v>0</v>
      </c>
      <c r="N28" s="26">
        <v>0</v>
      </c>
      <c r="O28" s="26" t="s">
        <v>1285</v>
      </c>
    </row>
    <row r="29" spans="1:20">
      <c r="A29" s="26" t="s">
        <v>847</v>
      </c>
      <c r="B29" s="20">
        <f>VLOOKUP(C29,tblClass!$B:$C,2,FALSE)</f>
        <v>30</v>
      </c>
      <c r="C29" s="26" t="s">
        <v>175</v>
      </c>
      <c r="D29" s="26" t="s">
        <v>226</v>
      </c>
      <c r="E29" s="26" t="s">
        <v>1275</v>
      </c>
      <c r="F29" s="26" t="s">
        <v>1563</v>
      </c>
      <c r="G29" s="26">
        <v>0</v>
      </c>
      <c r="H29" s="26">
        <v>0</v>
      </c>
      <c r="I29" s="26">
        <v>1</v>
      </c>
      <c r="J29" s="26">
        <v>0</v>
      </c>
      <c r="K29" s="26">
        <v>0</v>
      </c>
      <c r="L29" s="26">
        <v>0</v>
      </c>
      <c r="M29" s="26">
        <v>0</v>
      </c>
      <c r="N29" s="26">
        <v>0</v>
      </c>
      <c r="O29" s="26" t="s">
        <v>1285</v>
      </c>
    </row>
    <row r="30" spans="1:20">
      <c r="A30" s="26" t="s">
        <v>847</v>
      </c>
      <c r="B30" s="20">
        <f>VLOOKUP(C30,tblClass!$B:$C,2,FALSE)</f>
        <v>31</v>
      </c>
      <c r="C30" s="26" t="s">
        <v>186</v>
      </c>
      <c r="D30" s="26" t="s">
        <v>141</v>
      </c>
      <c r="E30" s="26" t="s">
        <v>133</v>
      </c>
      <c r="F30" s="26" t="s">
        <v>1563</v>
      </c>
      <c r="G30" s="26">
        <v>1</v>
      </c>
      <c r="H30" s="26">
        <v>0</v>
      </c>
      <c r="I30" s="26">
        <v>0</v>
      </c>
      <c r="J30" s="26">
        <v>0</v>
      </c>
      <c r="K30" s="26">
        <v>0</v>
      </c>
      <c r="L30" s="26">
        <v>0</v>
      </c>
      <c r="M30" s="26">
        <v>0</v>
      </c>
      <c r="N30" s="26">
        <v>0</v>
      </c>
    </row>
    <row r="31" spans="1:20">
      <c r="A31" s="26" t="s">
        <v>847</v>
      </c>
      <c r="B31" s="20">
        <f>VLOOKUP(C31,tblClass!$B:$C,2,FALSE)</f>
        <v>32</v>
      </c>
      <c r="C31" s="26" t="s">
        <v>184</v>
      </c>
      <c r="D31" s="26" t="s">
        <v>141</v>
      </c>
      <c r="E31" s="26" t="s">
        <v>133</v>
      </c>
      <c r="F31" s="26" t="s">
        <v>1563</v>
      </c>
      <c r="G31" s="26">
        <v>1</v>
      </c>
      <c r="H31" s="26">
        <v>0</v>
      </c>
      <c r="I31" s="26">
        <v>0</v>
      </c>
      <c r="J31" s="26">
        <v>0</v>
      </c>
      <c r="K31" s="26">
        <v>0</v>
      </c>
      <c r="L31" s="26">
        <v>0</v>
      </c>
      <c r="M31" s="26">
        <v>0</v>
      </c>
      <c r="N31" s="26">
        <v>0</v>
      </c>
    </row>
  </sheetData>
  <sortState ref="A2:U31">
    <sortCondition ref="C2:C31"/>
    <sortCondition ref="D2:D31"/>
  </sortState>
  <customSheetViews>
    <customSheetView guid="{4E99A606-D838-4301-BC15-EBCE9268D467}">
      <selection activeCell="G14" sqref="G14"/>
      <pageMargins left="0.7" right="0.7" top="0.75" bottom="0.75" header="0.3" footer="0.3"/>
    </customSheetView>
    <customSheetView guid="{110130AE-6B7A-400C-9087-9FE18A4EAE57}">
      <selection activeCell="E6" sqref="E6"/>
      <pageMargins left="0.7" right="0.7" top="0.75" bottom="0.75" header="0.3" footer="0.3"/>
    </customSheetView>
    <customSheetView guid="{54D6457F-6E57-4006-8BE4-69BD5A7E9427}">
      <selection activeCell="D28" sqref="D28"/>
      <pageMargins left="0.7" right="0.7" top="0.75" bottom="0.75" header="0.3" footer="0.3"/>
    </customSheetView>
    <customSheetView guid="{817BAD22-EB98-4D97-A9A3-930AC2610A1D}">
      <selection activeCell="D28" sqref="D28"/>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208"/>
  <sheetViews>
    <sheetView workbookViewId="0">
      <selection activeCell="C8" sqref="C8"/>
    </sheetView>
  </sheetViews>
  <sheetFormatPr defaultColWidth="8.7109375" defaultRowHeight="15"/>
  <cols>
    <col min="1" max="2" width="8.7109375" style="43"/>
    <col min="3" max="3" width="51" style="43" customWidth="1"/>
    <col min="4" max="16384" width="8.7109375" style="43"/>
  </cols>
  <sheetData>
    <row r="1" spans="1:3">
      <c r="A1" s="43" t="s">
        <v>1364</v>
      </c>
      <c r="B1" s="43" t="s">
        <v>1365</v>
      </c>
      <c r="C1" s="43" t="s">
        <v>23</v>
      </c>
    </row>
    <row r="2" spans="1:3">
      <c r="A2" s="43" t="s">
        <v>561</v>
      </c>
      <c r="B2" s="43" t="s">
        <v>512</v>
      </c>
      <c r="C2" s="43" t="s">
        <v>3227</v>
      </c>
    </row>
    <row r="3" spans="1:3">
      <c r="A3" s="43" t="s">
        <v>561</v>
      </c>
      <c r="B3" s="43" t="s">
        <v>515</v>
      </c>
      <c r="C3" s="43" t="s">
        <v>3227</v>
      </c>
    </row>
    <row r="4" spans="1:3">
      <c r="A4" s="43" t="s">
        <v>525</v>
      </c>
      <c r="B4" s="43" t="s">
        <v>512</v>
      </c>
      <c r="C4" s="43" t="s">
        <v>3228</v>
      </c>
    </row>
    <row r="5" spans="1:3">
      <c r="A5" s="43" t="s">
        <v>525</v>
      </c>
      <c r="B5" s="43" t="s">
        <v>584</v>
      </c>
      <c r="C5" s="43" t="s">
        <v>3228</v>
      </c>
    </row>
    <row r="6" spans="1:3">
      <c r="A6" s="43" t="s">
        <v>525</v>
      </c>
      <c r="B6" s="43" t="s">
        <v>514</v>
      </c>
      <c r="C6" s="43" t="s">
        <v>3229</v>
      </c>
    </row>
    <row r="7" spans="1:3">
      <c r="A7" s="43" t="s">
        <v>525</v>
      </c>
      <c r="B7" s="43" t="s">
        <v>515</v>
      </c>
      <c r="C7" s="43" t="s">
        <v>3229</v>
      </c>
    </row>
    <row r="8" spans="1:3">
      <c r="A8" s="43" t="s">
        <v>536</v>
      </c>
      <c r="B8" s="43" t="s">
        <v>513</v>
      </c>
      <c r="C8" s="43" t="s">
        <v>3230</v>
      </c>
    </row>
    <row r="9" spans="1:3">
      <c r="A9" s="43" t="s">
        <v>536</v>
      </c>
      <c r="B9" s="43" t="s">
        <v>561</v>
      </c>
      <c r="C9" s="43" t="s">
        <v>3230</v>
      </c>
    </row>
    <row r="10" spans="1:3">
      <c r="A10" s="43" t="s">
        <v>536</v>
      </c>
      <c r="B10" s="43" t="s">
        <v>584</v>
      </c>
      <c r="C10" s="43" t="s">
        <v>3230</v>
      </c>
    </row>
    <row r="11" spans="1:3">
      <c r="A11" s="43" t="s">
        <v>536</v>
      </c>
      <c r="B11" s="43" t="s">
        <v>514</v>
      </c>
      <c r="C11" s="43" t="s">
        <v>3230</v>
      </c>
    </row>
    <row r="12" spans="1:3">
      <c r="A12" s="43" t="s">
        <v>536</v>
      </c>
      <c r="B12" s="43" t="s">
        <v>515</v>
      </c>
      <c r="C12" s="43" t="s">
        <v>3230</v>
      </c>
    </row>
    <row r="13" spans="1:3">
      <c r="A13" s="43" t="s">
        <v>549</v>
      </c>
      <c r="B13" s="43" t="s">
        <v>539</v>
      </c>
      <c r="C13" s="43" t="s">
        <v>3231</v>
      </c>
    </row>
    <row r="14" spans="1:3">
      <c r="A14" s="43" t="s">
        <v>549</v>
      </c>
      <c r="B14" s="43" t="s">
        <v>540</v>
      </c>
      <c r="C14" s="43" t="s">
        <v>3231</v>
      </c>
    </row>
    <row r="15" spans="1:3">
      <c r="A15" s="43" t="s">
        <v>549</v>
      </c>
      <c r="B15" s="43" t="s">
        <v>542</v>
      </c>
      <c r="C15" s="43" t="s">
        <v>3232</v>
      </c>
    </row>
    <row r="16" spans="1:3">
      <c r="A16" s="43" t="s">
        <v>549</v>
      </c>
      <c r="B16" s="43" t="s">
        <v>544</v>
      </c>
      <c r="C16" s="43" t="s">
        <v>3232</v>
      </c>
    </row>
    <row r="17" spans="1:3">
      <c r="A17" s="43" t="s">
        <v>544</v>
      </c>
      <c r="B17" s="43" t="s">
        <v>560</v>
      </c>
      <c r="C17" s="43" t="s">
        <v>3233</v>
      </c>
    </row>
    <row r="18" spans="1:3">
      <c r="A18" s="43" t="s">
        <v>632</v>
      </c>
      <c r="B18" s="43" t="s">
        <v>915</v>
      </c>
      <c r="C18" s="43" t="s">
        <v>3234</v>
      </c>
    </row>
    <row r="19" spans="1:3">
      <c r="A19" s="43" t="s">
        <v>632</v>
      </c>
      <c r="B19" s="43" t="s">
        <v>916</v>
      </c>
      <c r="C19" s="43" t="s">
        <v>3234</v>
      </c>
    </row>
    <row r="20" spans="1:3">
      <c r="A20" s="43" t="s">
        <v>632</v>
      </c>
      <c r="B20" s="43" t="s">
        <v>915</v>
      </c>
      <c r="C20" s="43" t="s">
        <v>3235</v>
      </c>
    </row>
    <row r="21" spans="1:3">
      <c r="A21" s="43" t="s">
        <v>630</v>
      </c>
      <c r="B21" s="43" t="s">
        <v>568</v>
      </c>
      <c r="C21" s="43" t="s">
        <v>3236</v>
      </c>
    </row>
    <row r="22" spans="1:3">
      <c r="A22" s="43" t="s">
        <v>630</v>
      </c>
      <c r="B22" s="43" t="s">
        <v>569</v>
      </c>
      <c r="C22" s="43" t="s">
        <v>3236</v>
      </c>
    </row>
    <row r="23" spans="1:3">
      <c r="A23" s="43" t="s">
        <v>1586</v>
      </c>
      <c r="B23" s="43" t="s">
        <v>577</v>
      </c>
      <c r="C23" s="43" t="s">
        <v>3237</v>
      </c>
    </row>
    <row r="24" spans="1:3">
      <c r="A24" s="43" t="s">
        <v>1937</v>
      </c>
      <c r="B24" s="43" t="s">
        <v>569</v>
      </c>
      <c r="C24" s="43" t="s">
        <v>3238</v>
      </c>
    </row>
    <row r="25" spans="1:3">
      <c r="A25" s="43" t="s">
        <v>1937</v>
      </c>
      <c r="B25" s="43" t="s">
        <v>569</v>
      </c>
      <c r="C25" s="43" t="s">
        <v>3239</v>
      </c>
    </row>
    <row r="26" spans="1:3">
      <c r="A26" s="43" t="s">
        <v>1937</v>
      </c>
      <c r="B26" s="43" t="s">
        <v>577</v>
      </c>
      <c r="C26" s="43" t="s">
        <v>3239</v>
      </c>
    </row>
    <row r="27" spans="1:3">
      <c r="A27" s="43" t="s">
        <v>1359</v>
      </c>
      <c r="B27" s="43" t="s">
        <v>810</v>
      </c>
      <c r="C27" s="43" t="s">
        <v>3240</v>
      </c>
    </row>
    <row r="28" spans="1:3">
      <c r="A28" s="43" t="s">
        <v>523</v>
      </c>
      <c r="B28" s="43" t="s">
        <v>517</v>
      </c>
      <c r="C28" s="43" t="s">
        <v>3241</v>
      </c>
    </row>
    <row r="29" spans="1:3">
      <c r="A29" s="43" t="s">
        <v>523</v>
      </c>
      <c r="B29" s="43" t="s">
        <v>518</v>
      </c>
      <c r="C29" s="43" t="s">
        <v>3241</v>
      </c>
    </row>
    <row r="30" spans="1:3">
      <c r="A30" s="43" t="s">
        <v>523</v>
      </c>
      <c r="B30" s="43" t="s">
        <v>512</v>
      </c>
      <c r="C30" s="43" t="s">
        <v>3241</v>
      </c>
    </row>
    <row r="31" spans="1:3">
      <c r="A31" s="43" t="s">
        <v>523</v>
      </c>
      <c r="B31" s="43" t="s">
        <v>584</v>
      </c>
      <c r="C31" s="43" t="s">
        <v>3241</v>
      </c>
    </row>
    <row r="32" spans="1:3">
      <c r="A32" s="43" t="s">
        <v>523</v>
      </c>
      <c r="B32" s="43" t="s">
        <v>514</v>
      </c>
      <c r="C32" s="43" t="s">
        <v>3241</v>
      </c>
    </row>
    <row r="33" spans="1:3">
      <c r="A33" s="43" t="s">
        <v>523</v>
      </c>
      <c r="B33" s="43" t="s">
        <v>515</v>
      </c>
      <c r="C33" s="43" t="s">
        <v>3241</v>
      </c>
    </row>
    <row r="34" spans="1:3">
      <c r="A34" s="43" t="s">
        <v>545</v>
      </c>
      <c r="B34" s="43" t="s">
        <v>537</v>
      </c>
      <c r="C34" s="43" t="s">
        <v>3242</v>
      </c>
    </row>
    <row r="35" spans="1:3">
      <c r="A35" s="43" t="s">
        <v>545</v>
      </c>
      <c r="B35" s="43" t="s">
        <v>538</v>
      </c>
      <c r="C35" s="43" t="s">
        <v>3242</v>
      </c>
    </row>
    <row r="36" spans="1:3">
      <c r="A36" s="43" t="s">
        <v>545</v>
      </c>
      <c r="B36" s="43" t="s">
        <v>539</v>
      </c>
      <c r="C36" s="43" t="s">
        <v>3242</v>
      </c>
    </row>
    <row r="37" spans="1:3">
      <c r="A37" s="43" t="s">
        <v>545</v>
      </c>
      <c r="B37" s="43" t="s">
        <v>540</v>
      </c>
      <c r="C37" s="43" t="s">
        <v>3242</v>
      </c>
    </row>
    <row r="38" spans="1:3">
      <c r="A38" s="43" t="s">
        <v>545</v>
      </c>
      <c r="B38" s="43" t="s">
        <v>542</v>
      </c>
      <c r="C38" s="43" t="s">
        <v>3242</v>
      </c>
    </row>
    <row r="39" spans="1:3">
      <c r="A39" s="43" t="s">
        <v>545</v>
      </c>
      <c r="B39" s="43" t="s">
        <v>544</v>
      </c>
      <c r="C39" s="43" t="s">
        <v>3242</v>
      </c>
    </row>
    <row r="40" spans="1:3">
      <c r="A40" s="43" t="s">
        <v>927</v>
      </c>
      <c r="B40" s="43" t="s">
        <v>800</v>
      </c>
      <c r="C40" s="43" t="s">
        <v>3243</v>
      </c>
    </row>
    <row r="41" spans="1:3">
      <c r="A41" s="43" t="s">
        <v>927</v>
      </c>
      <c r="B41" s="43" t="s">
        <v>799</v>
      </c>
      <c r="C41" s="43" t="s">
        <v>3243</v>
      </c>
    </row>
    <row r="42" spans="1:3">
      <c r="A42" s="43" t="s">
        <v>927</v>
      </c>
      <c r="B42" s="43" t="s">
        <v>812</v>
      </c>
      <c r="C42" s="43" t="s">
        <v>3243</v>
      </c>
    </row>
    <row r="43" spans="1:3">
      <c r="A43" s="43" t="s">
        <v>927</v>
      </c>
      <c r="B43" s="43" t="s">
        <v>1419</v>
      </c>
      <c r="C43" s="43" t="s">
        <v>3243</v>
      </c>
    </row>
    <row r="44" spans="1:3">
      <c r="A44" s="43" t="s">
        <v>842</v>
      </c>
      <c r="B44" s="43" t="s">
        <v>771</v>
      </c>
      <c r="C44" s="43" t="s">
        <v>3244</v>
      </c>
    </row>
    <row r="45" spans="1:3">
      <c r="A45" s="43" t="s">
        <v>842</v>
      </c>
      <c r="B45" s="43" t="s">
        <v>906</v>
      </c>
      <c r="C45" s="43" t="s">
        <v>3244</v>
      </c>
    </row>
    <row r="46" spans="1:3">
      <c r="A46" s="43" t="s">
        <v>842</v>
      </c>
      <c r="B46" s="43" t="s">
        <v>513</v>
      </c>
      <c r="C46" s="43" t="s">
        <v>3244</v>
      </c>
    </row>
    <row r="47" spans="1:3">
      <c r="A47" s="43" t="s">
        <v>842</v>
      </c>
      <c r="B47" s="43" t="s">
        <v>517</v>
      </c>
      <c r="C47" s="43" t="s">
        <v>3244</v>
      </c>
    </row>
    <row r="48" spans="1:3">
      <c r="A48" s="43" t="s">
        <v>842</v>
      </c>
      <c r="B48" s="43" t="s">
        <v>518</v>
      </c>
      <c r="C48" s="43" t="s">
        <v>3244</v>
      </c>
    </row>
    <row r="49" spans="1:3">
      <c r="A49" s="43" t="s">
        <v>842</v>
      </c>
      <c r="B49" s="43" t="s">
        <v>561</v>
      </c>
      <c r="C49" s="43" t="s">
        <v>3244</v>
      </c>
    </row>
    <row r="50" spans="1:3">
      <c r="A50" s="43" t="s">
        <v>842</v>
      </c>
      <c r="B50" s="43" t="s">
        <v>512</v>
      </c>
      <c r="C50" s="43" t="s">
        <v>3244</v>
      </c>
    </row>
    <row r="51" spans="1:3">
      <c r="A51" s="43" t="s">
        <v>842</v>
      </c>
      <c r="B51" s="43" t="s">
        <v>584</v>
      </c>
      <c r="C51" s="43" t="s">
        <v>3244</v>
      </c>
    </row>
    <row r="52" spans="1:3">
      <c r="A52" s="43" t="s">
        <v>842</v>
      </c>
      <c r="B52" s="43" t="s">
        <v>514</v>
      </c>
      <c r="C52" s="43" t="s">
        <v>3244</v>
      </c>
    </row>
    <row r="53" spans="1:3">
      <c r="A53" s="43" t="s">
        <v>842</v>
      </c>
      <c r="B53" s="43" t="s">
        <v>515</v>
      </c>
      <c r="C53" s="43" t="s">
        <v>3244</v>
      </c>
    </row>
    <row r="54" spans="1:3">
      <c r="A54" s="43" t="s">
        <v>842</v>
      </c>
      <c r="B54" s="43" t="s">
        <v>1015</v>
      </c>
      <c r="C54" s="43" t="s">
        <v>3244</v>
      </c>
    </row>
    <row r="55" spans="1:3">
      <c r="A55" s="43" t="s">
        <v>842</v>
      </c>
      <c r="B55" s="43" t="s">
        <v>805</v>
      </c>
      <c r="C55" s="43" t="s">
        <v>3244</v>
      </c>
    </row>
    <row r="56" spans="1:3">
      <c r="A56" s="43" t="s">
        <v>842</v>
      </c>
      <c r="B56" s="43" t="s">
        <v>526</v>
      </c>
      <c r="C56" s="43" t="s">
        <v>3244</v>
      </c>
    </row>
    <row r="57" spans="1:3">
      <c r="A57" s="43" t="s">
        <v>842</v>
      </c>
      <c r="B57" s="43" t="s">
        <v>532</v>
      </c>
      <c r="C57" s="43" t="s">
        <v>3244</v>
      </c>
    </row>
    <row r="58" spans="1:3">
      <c r="A58" s="43" t="s">
        <v>842</v>
      </c>
      <c r="B58" s="43" t="s">
        <v>800</v>
      </c>
      <c r="C58" s="43" t="s">
        <v>3244</v>
      </c>
    </row>
    <row r="59" spans="1:3">
      <c r="A59" s="43" t="s">
        <v>842</v>
      </c>
      <c r="B59" s="43" t="s">
        <v>799</v>
      </c>
      <c r="C59" s="43" t="s">
        <v>3244</v>
      </c>
    </row>
    <row r="60" spans="1:3">
      <c r="A60" s="43" t="s">
        <v>842</v>
      </c>
      <c r="B60" s="43" t="s">
        <v>926</v>
      </c>
      <c r="C60" s="43" t="s">
        <v>3244</v>
      </c>
    </row>
    <row r="61" spans="1:3">
      <c r="A61" s="43" t="s">
        <v>842</v>
      </c>
      <c r="B61" s="43" t="s">
        <v>927</v>
      </c>
      <c r="C61" s="43" t="s">
        <v>3244</v>
      </c>
    </row>
    <row r="62" spans="1:3">
      <c r="A62" s="43" t="s">
        <v>842</v>
      </c>
      <c r="B62" s="43" t="s">
        <v>812</v>
      </c>
      <c r="C62" s="43" t="s">
        <v>3244</v>
      </c>
    </row>
    <row r="63" spans="1:3">
      <c r="A63" s="43" t="s">
        <v>842</v>
      </c>
      <c r="B63" s="43" t="s">
        <v>519</v>
      </c>
      <c r="C63" s="43" t="s">
        <v>3244</v>
      </c>
    </row>
    <row r="64" spans="1:3">
      <c r="A64" s="43" t="s">
        <v>842</v>
      </c>
      <c r="B64" s="43" t="s">
        <v>566</v>
      </c>
      <c r="C64" s="43" t="s">
        <v>3244</v>
      </c>
    </row>
    <row r="65" spans="1:3">
      <c r="A65" s="43" t="s">
        <v>842</v>
      </c>
      <c r="B65" s="43" t="s">
        <v>567</v>
      </c>
      <c r="C65" s="43" t="s">
        <v>3244</v>
      </c>
    </row>
    <row r="66" spans="1:3">
      <c r="A66" s="43" t="s">
        <v>842</v>
      </c>
      <c r="B66" s="43" t="s">
        <v>802</v>
      </c>
      <c r="C66" s="43" t="s">
        <v>3244</v>
      </c>
    </row>
    <row r="67" spans="1:3">
      <c r="A67" s="43" t="s">
        <v>842</v>
      </c>
      <c r="B67" s="43" t="s">
        <v>801</v>
      </c>
      <c r="C67" s="43" t="s">
        <v>3244</v>
      </c>
    </row>
    <row r="68" spans="1:3">
      <c r="A68" s="43" t="s">
        <v>842</v>
      </c>
      <c r="B68" s="43" t="s">
        <v>568</v>
      </c>
      <c r="C68" s="43" t="s">
        <v>3244</v>
      </c>
    </row>
    <row r="69" spans="1:3">
      <c r="A69" s="43" t="s">
        <v>842</v>
      </c>
      <c r="B69" s="43" t="s">
        <v>569</v>
      </c>
      <c r="C69" s="43" t="s">
        <v>3244</v>
      </c>
    </row>
    <row r="70" spans="1:3">
      <c r="A70" s="43" t="s">
        <v>842</v>
      </c>
      <c r="B70" s="43" t="s">
        <v>815</v>
      </c>
      <c r="C70" s="43" t="s">
        <v>3244</v>
      </c>
    </row>
    <row r="71" spans="1:3">
      <c r="A71" s="43" t="s">
        <v>842</v>
      </c>
      <c r="B71" s="43" t="s">
        <v>814</v>
      </c>
      <c r="C71" s="43" t="s">
        <v>3244</v>
      </c>
    </row>
    <row r="72" spans="1:3">
      <c r="A72" s="43" t="s">
        <v>842</v>
      </c>
      <c r="B72" s="43" t="s">
        <v>915</v>
      </c>
      <c r="C72" s="43" t="s">
        <v>3244</v>
      </c>
    </row>
    <row r="73" spans="1:3">
      <c r="A73" s="43" t="s">
        <v>842</v>
      </c>
      <c r="B73" s="43" t="s">
        <v>916</v>
      </c>
      <c r="C73" s="43" t="s">
        <v>3244</v>
      </c>
    </row>
    <row r="74" spans="1:3">
      <c r="A74" s="43" t="s">
        <v>842</v>
      </c>
      <c r="B74" s="43" t="s">
        <v>1312</v>
      </c>
      <c r="C74" s="43" t="s">
        <v>3244</v>
      </c>
    </row>
    <row r="75" spans="1:3">
      <c r="A75" s="43" t="s">
        <v>841</v>
      </c>
      <c r="B75" s="43" t="s">
        <v>806</v>
      </c>
      <c r="C75" s="43" t="s">
        <v>3245</v>
      </c>
    </row>
    <row r="76" spans="1:3">
      <c r="A76" s="43" t="s">
        <v>841</v>
      </c>
      <c r="B76" s="43" t="s">
        <v>536</v>
      </c>
      <c r="C76" s="43" t="s">
        <v>3245</v>
      </c>
    </row>
    <row r="77" spans="1:3">
      <c r="A77" s="43" t="s">
        <v>841</v>
      </c>
      <c r="B77" s="43" t="s">
        <v>537</v>
      </c>
      <c r="C77" s="43" t="s">
        <v>3245</v>
      </c>
    </row>
    <row r="78" spans="1:3">
      <c r="A78" s="43" t="s">
        <v>841</v>
      </c>
      <c r="B78" s="43" t="s">
        <v>538</v>
      </c>
      <c r="C78" s="43" t="s">
        <v>3245</v>
      </c>
    </row>
    <row r="79" spans="1:3">
      <c r="A79" s="43" t="s">
        <v>841</v>
      </c>
      <c r="B79" s="43" t="s">
        <v>560</v>
      </c>
      <c r="C79" s="43" t="s">
        <v>3245</v>
      </c>
    </row>
    <row r="80" spans="1:3">
      <c r="A80" s="43" t="s">
        <v>841</v>
      </c>
      <c r="B80" s="43" t="s">
        <v>1426</v>
      </c>
      <c r="C80" s="43" t="s">
        <v>3245</v>
      </c>
    </row>
    <row r="81" spans="1:3">
      <c r="A81" s="43" t="s">
        <v>841</v>
      </c>
      <c r="B81" s="43" t="s">
        <v>539</v>
      </c>
      <c r="C81" s="43" t="s">
        <v>3245</v>
      </c>
    </row>
    <row r="82" spans="1:3">
      <c r="A82" s="43" t="s">
        <v>841</v>
      </c>
      <c r="B82" s="43" t="s">
        <v>540</v>
      </c>
      <c r="C82" s="43" t="s">
        <v>3245</v>
      </c>
    </row>
    <row r="83" spans="1:3">
      <c r="A83" s="43" t="s">
        <v>841</v>
      </c>
      <c r="B83" s="43" t="s">
        <v>542</v>
      </c>
      <c r="C83" s="43" t="s">
        <v>3245</v>
      </c>
    </row>
    <row r="84" spans="1:3">
      <c r="A84" s="43" t="s">
        <v>841</v>
      </c>
      <c r="B84" s="43" t="s">
        <v>544</v>
      </c>
      <c r="C84" s="43" t="s">
        <v>3245</v>
      </c>
    </row>
    <row r="85" spans="1:3">
      <c r="A85" s="43" t="s">
        <v>841</v>
      </c>
      <c r="B85" s="43" t="s">
        <v>807</v>
      </c>
      <c r="C85" s="43" t="s">
        <v>3245</v>
      </c>
    </row>
    <row r="86" spans="1:3">
      <c r="A86" s="43" t="s">
        <v>841</v>
      </c>
      <c r="B86" s="43" t="s">
        <v>550</v>
      </c>
      <c r="C86" s="43" t="s">
        <v>3245</v>
      </c>
    </row>
    <row r="87" spans="1:3">
      <c r="A87" s="43" t="s">
        <v>841</v>
      </c>
      <c r="B87" s="43" t="s">
        <v>554</v>
      </c>
      <c r="C87" s="43" t="s">
        <v>3245</v>
      </c>
    </row>
    <row r="88" spans="1:3">
      <c r="A88" s="43" t="s">
        <v>841</v>
      </c>
      <c r="B88" s="43" t="s">
        <v>573</v>
      </c>
      <c r="C88" s="43" t="s">
        <v>3245</v>
      </c>
    </row>
    <row r="89" spans="1:3">
      <c r="A89" s="43" t="s">
        <v>841</v>
      </c>
      <c r="B89" s="43" t="s">
        <v>574</v>
      </c>
      <c r="C89" s="43" t="s">
        <v>3245</v>
      </c>
    </row>
    <row r="90" spans="1:3">
      <c r="A90" s="43" t="s">
        <v>841</v>
      </c>
      <c r="B90" s="43" t="s">
        <v>808</v>
      </c>
      <c r="C90" s="43" t="s">
        <v>3245</v>
      </c>
    </row>
    <row r="91" spans="1:3">
      <c r="A91" s="43" t="s">
        <v>841</v>
      </c>
      <c r="B91" s="43" t="s">
        <v>809</v>
      </c>
      <c r="C91" s="43" t="s">
        <v>3245</v>
      </c>
    </row>
    <row r="92" spans="1:3">
      <c r="A92" s="43" t="s">
        <v>841</v>
      </c>
      <c r="B92" s="43" t="s">
        <v>576</v>
      </c>
      <c r="C92" s="43" t="s">
        <v>3245</v>
      </c>
    </row>
    <row r="93" spans="1:3">
      <c r="A93" s="43" t="s">
        <v>841</v>
      </c>
      <c r="B93" s="43" t="s">
        <v>577</v>
      </c>
      <c r="C93" s="43" t="s">
        <v>3245</v>
      </c>
    </row>
    <row r="94" spans="1:3">
      <c r="A94" s="43" t="s">
        <v>841</v>
      </c>
      <c r="B94" s="43" t="s">
        <v>578</v>
      </c>
      <c r="C94" s="43" t="s">
        <v>3245</v>
      </c>
    </row>
    <row r="95" spans="1:3">
      <c r="A95" s="43" t="s">
        <v>841</v>
      </c>
      <c r="B95" s="43" t="s">
        <v>810</v>
      </c>
      <c r="C95" s="43" t="s">
        <v>3245</v>
      </c>
    </row>
    <row r="96" spans="1:3">
      <c r="A96" s="43" t="s">
        <v>582</v>
      </c>
      <c r="B96" s="43" t="s">
        <v>810</v>
      </c>
      <c r="C96" s="43" t="s">
        <v>3246</v>
      </c>
    </row>
    <row r="97" spans="1:3">
      <c r="A97" s="43" t="s">
        <v>1311</v>
      </c>
      <c r="B97" s="43" t="s">
        <v>906</v>
      </c>
      <c r="C97" s="43" t="s">
        <v>3222</v>
      </c>
    </row>
    <row r="98" spans="1:3">
      <c r="A98" s="43" t="s">
        <v>1311</v>
      </c>
      <c r="B98" s="43" t="s">
        <v>513</v>
      </c>
      <c r="C98" s="43" t="s">
        <v>3222</v>
      </c>
    </row>
    <row r="99" spans="1:3">
      <c r="A99" s="43" t="s">
        <v>1311</v>
      </c>
      <c r="B99" s="43" t="s">
        <v>517</v>
      </c>
      <c r="C99" s="43" t="s">
        <v>3222</v>
      </c>
    </row>
    <row r="100" spans="1:3">
      <c r="A100" s="43" t="s">
        <v>1311</v>
      </c>
      <c r="B100" s="43" t="s">
        <v>518</v>
      </c>
      <c r="C100" s="43" t="s">
        <v>3222</v>
      </c>
    </row>
    <row r="101" spans="1:3">
      <c r="A101" s="43" t="s">
        <v>1311</v>
      </c>
      <c r="B101" s="43" t="s">
        <v>561</v>
      </c>
      <c r="C101" s="43" t="s">
        <v>3222</v>
      </c>
    </row>
    <row r="102" spans="1:3">
      <c r="A102" s="43" t="s">
        <v>1311</v>
      </c>
      <c r="B102" s="43" t="s">
        <v>512</v>
      </c>
      <c r="C102" s="43" t="s">
        <v>3222</v>
      </c>
    </row>
    <row r="103" spans="1:3">
      <c r="A103" s="43" t="s">
        <v>1311</v>
      </c>
      <c r="B103" s="43" t="s">
        <v>584</v>
      </c>
      <c r="C103" s="43" t="s">
        <v>3222</v>
      </c>
    </row>
    <row r="104" spans="1:3">
      <c r="A104" s="43" t="s">
        <v>1311</v>
      </c>
      <c r="B104" s="43" t="s">
        <v>514</v>
      </c>
      <c r="C104" s="43" t="s">
        <v>3222</v>
      </c>
    </row>
    <row r="105" spans="1:3">
      <c r="A105" s="43" t="s">
        <v>1311</v>
      </c>
      <c r="B105" s="43" t="s">
        <v>515</v>
      </c>
      <c r="C105" s="43" t="s">
        <v>3222</v>
      </c>
    </row>
    <row r="106" spans="1:3">
      <c r="A106" s="43" t="s">
        <v>1311</v>
      </c>
      <c r="B106" s="43" t="s">
        <v>805</v>
      </c>
      <c r="C106" s="43" t="s">
        <v>3222</v>
      </c>
    </row>
    <row r="107" spans="1:3">
      <c r="A107" s="43" t="s">
        <v>1311</v>
      </c>
      <c r="B107" s="43" t="s">
        <v>526</v>
      </c>
      <c r="C107" s="43" t="s">
        <v>3222</v>
      </c>
    </row>
    <row r="108" spans="1:3">
      <c r="A108" s="43" t="s">
        <v>1311</v>
      </c>
      <c r="B108" s="43" t="s">
        <v>532</v>
      </c>
      <c r="C108" s="43" t="s">
        <v>3222</v>
      </c>
    </row>
    <row r="109" spans="1:3">
      <c r="A109" s="43" t="s">
        <v>1311</v>
      </c>
      <c r="B109" s="43" t="s">
        <v>800</v>
      </c>
      <c r="C109" s="43" t="s">
        <v>3222</v>
      </c>
    </row>
    <row r="110" spans="1:3">
      <c r="A110" s="43" t="s">
        <v>1311</v>
      </c>
      <c r="B110" s="43" t="s">
        <v>799</v>
      </c>
      <c r="C110" s="43" t="s">
        <v>3222</v>
      </c>
    </row>
    <row r="111" spans="1:3">
      <c r="A111" s="43" t="s">
        <v>1311</v>
      </c>
      <c r="B111" s="43" t="s">
        <v>926</v>
      </c>
      <c r="C111" s="43" t="s">
        <v>3222</v>
      </c>
    </row>
    <row r="112" spans="1:3">
      <c r="A112" s="43" t="s">
        <v>1311</v>
      </c>
      <c r="B112" s="43" t="s">
        <v>927</v>
      </c>
      <c r="C112" s="43" t="s">
        <v>3222</v>
      </c>
    </row>
    <row r="113" spans="1:3">
      <c r="A113" s="43" t="s">
        <v>1311</v>
      </c>
      <c r="B113" s="43" t="s">
        <v>812</v>
      </c>
      <c r="C113" s="43" t="s">
        <v>3222</v>
      </c>
    </row>
    <row r="114" spans="1:3">
      <c r="A114" s="43" t="s">
        <v>1311</v>
      </c>
      <c r="B114" s="43" t="s">
        <v>1419</v>
      </c>
      <c r="C114" s="43" t="s">
        <v>3222</v>
      </c>
    </row>
    <row r="115" spans="1:3">
      <c r="A115" s="43" t="s">
        <v>1311</v>
      </c>
      <c r="B115" s="43" t="s">
        <v>519</v>
      </c>
      <c r="C115" s="43" t="s">
        <v>3222</v>
      </c>
    </row>
    <row r="116" spans="1:3">
      <c r="A116" s="43" t="s">
        <v>1311</v>
      </c>
      <c r="B116" s="43" t="s">
        <v>566</v>
      </c>
      <c r="C116" s="43" t="s">
        <v>3222</v>
      </c>
    </row>
    <row r="117" spans="1:3">
      <c r="A117" s="43" t="s">
        <v>1311</v>
      </c>
      <c r="B117" s="43" t="s">
        <v>567</v>
      </c>
      <c r="C117" s="43" t="s">
        <v>3222</v>
      </c>
    </row>
    <row r="118" spans="1:3">
      <c r="A118" s="43" t="s">
        <v>1311</v>
      </c>
      <c r="B118" s="43" t="s">
        <v>802</v>
      </c>
      <c r="C118" s="43" t="s">
        <v>3222</v>
      </c>
    </row>
    <row r="119" spans="1:3">
      <c r="A119" s="43" t="s">
        <v>1311</v>
      </c>
      <c r="B119" s="43" t="s">
        <v>801</v>
      </c>
      <c r="C119" s="43" t="s">
        <v>3222</v>
      </c>
    </row>
    <row r="120" spans="1:3">
      <c r="A120" s="43" t="s">
        <v>1311</v>
      </c>
      <c r="B120" s="43" t="s">
        <v>568</v>
      </c>
      <c r="C120" s="43" t="s">
        <v>3222</v>
      </c>
    </row>
    <row r="121" spans="1:3">
      <c r="A121" s="43" t="s">
        <v>1311</v>
      </c>
      <c r="B121" s="43" t="s">
        <v>569</v>
      </c>
      <c r="C121" s="43" t="s">
        <v>3222</v>
      </c>
    </row>
    <row r="122" spans="1:3">
      <c r="A122" s="43" t="s">
        <v>1311</v>
      </c>
      <c r="B122" s="43" t="s">
        <v>570</v>
      </c>
      <c r="C122" s="43" t="s">
        <v>3222</v>
      </c>
    </row>
    <row r="123" spans="1:3">
      <c r="A123" s="43" t="s">
        <v>1311</v>
      </c>
      <c r="B123" s="43" t="s">
        <v>630</v>
      </c>
      <c r="C123" s="43" t="s">
        <v>3222</v>
      </c>
    </row>
    <row r="124" spans="1:3">
      <c r="A124" s="43" t="s">
        <v>1311</v>
      </c>
      <c r="B124" s="43" t="s">
        <v>635</v>
      </c>
      <c r="C124" s="43" t="s">
        <v>3222</v>
      </c>
    </row>
    <row r="125" spans="1:3">
      <c r="A125" s="43" t="s">
        <v>1311</v>
      </c>
      <c r="B125" s="43" t="s">
        <v>636</v>
      </c>
      <c r="C125" s="43" t="s">
        <v>3222</v>
      </c>
    </row>
    <row r="126" spans="1:3">
      <c r="A126" s="43" t="s">
        <v>1311</v>
      </c>
      <c r="B126" s="43" t="s">
        <v>815</v>
      </c>
      <c r="C126" s="43" t="s">
        <v>3222</v>
      </c>
    </row>
    <row r="127" spans="1:3">
      <c r="A127" s="43" t="s">
        <v>1311</v>
      </c>
      <c r="B127" s="43" t="s">
        <v>814</v>
      </c>
      <c r="C127" s="43" t="s">
        <v>3222</v>
      </c>
    </row>
    <row r="128" spans="1:3">
      <c r="A128" s="43" t="s">
        <v>1311</v>
      </c>
      <c r="B128" s="43" t="s">
        <v>915</v>
      </c>
      <c r="C128" s="43" t="s">
        <v>3222</v>
      </c>
    </row>
    <row r="129" spans="1:3">
      <c r="A129" s="43" t="s">
        <v>1311</v>
      </c>
      <c r="B129" s="43" t="s">
        <v>916</v>
      </c>
      <c r="C129" s="43" t="s">
        <v>3222</v>
      </c>
    </row>
    <row r="130" spans="1:3">
      <c r="A130" s="43" t="s">
        <v>1313</v>
      </c>
      <c r="B130" s="43" t="s">
        <v>806</v>
      </c>
      <c r="C130" s="43" t="s">
        <v>3222</v>
      </c>
    </row>
    <row r="131" spans="1:3">
      <c r="A131" s="43" t="s">
        <v>1313</v>
      </c>
      <c r="B131" s="43" t="s">
        <v>536</v>
      </c>
      <c r="C131" s="43" t="s">
        <v>3222</v>
      </c>
    </row>
    <row r="132" spans="1:3">
      <c r="A132" s="43" t="s">
        <v>1313</v>
      </c>
      <c r="B132" s="43" t="s">
        <v>537</v>
      </c>
      <c r="C132" s="43" t="s">
        <v>3222</v>
      </c>
    </row>
    <row r="133" spans="1:3">
      <c r="A133" s="43" t="s">
        <v>1313</v>
      </c>
      <c r="B133" s="43" t="s">
        <v>538</v>
      </c>
      <c r="C133" s="43" t="s">
        <v>3222</v>
      </c>
    </row>
    <row r="134" spans="1:3">
      <c r="A134" s="43" t="s">
        <v>1313</v>
      </c>
      <c r="B134" s="43" t="s">
        <v>560</v>
      </c>
      <c r="C134" s="43" t="s">
        <v>3222</v>
      </c>
    </row>
    <row r="135" spans="1:3">
      <c r="A135" s="43" t="s">
        <v>1313</v>
      </c>
      <c r="B135" s="43" t="s">
        <v>1426</v>
      </c>
      <c r="C135" s="43" t="s">
        <v>3222</v>
      </c>
    </row>
    <row r="136" spans="1:3">
      <c r="A136" s="43" t="s">
        <v>1313</v>
      </c>
      <c r="B136" s="43" t="s">
        <v>539</v>
      </c>
      <c r="C136" s="43" t="s">
        <v>3222</v>
      </c>
    </row>
    <row r="137" spans="1:3">
      <c r="A137" s="43" t="s">
        <v>1313</v>
      </c>
      <c r="B137" s="43" t="s">
        <v>540</v>
      </c>
      <c r="C137" s="43" t="s">
        <v>3222</v>
      </c>
    </row>
    <row r="138" spans="1:3">
      <c r="A138" s="43" t="s">
        <v>1313</v>
      </c>
      <c r="B138" s="43" t="s">
        <v>542</v>
      </c>
      <c r="C138" s="43" t="s">
        <v>3222</v>
      </c>
    </row>
    <row r="139" spans="1:3">
      <c r="A139" s="43" t="s">
        <v>1313</v>
      </c>
      <c r="B139" s="43" t="s">
        <v>544</v>
      </c>
      <c r="C139" s="43" t="s">
        <v>3222</v>
      </c>
    </row>
    <row r="140" spans="1:3">
      <c r="A140" s="43" t="s">
        <v>1313</v>
      </c>
      <c r="B140" s="43" t="s">
        <v>807</v>
      </c>
      <c r="C140" s="43" t="s">
        <v>3222</v>
      </c>
    </row>
    <row r="141" spans="1:3">
      <c r="A141" s="43" t="s">
        <v>1313</v>
      </c>
      <c r="B141" s="43" t="s">
        <v>550</v>
      </c>
      <c r="C141" s="43" t="s">
        <v>3222</v>
      </c>
    </row>
    <row r="142" spans="1:3">
      <c r="A142" s="43" t="s">
        <v>1313</v>
      </c>
      <c r="B142" s="43" t="s">
        <v>554</v>
      </c>
      <c r="C142" s="43" t="s">
        <v>3222</v>
      </c>
    </row>
    <row r="143" spans="1:3">
      <c r="A143" s="43" t="s">
        <v>1313</v>
      </c>
      <c r="B143" s="43" t="s">
        <v>573</v>
      </c>
      <c r="C143" s="43" t="s">
        <v>3222</v>
      </c>
    </row>
    <row r="144" spans="1:3">
      <c r="A144" s="43" t="s">
        <v>1313</v>
      </c>
      <c r="B144" s="43" t="s">
        <v>574</v>
      </c>
      <c r="C144" s="43" t="s">
        <v>3222</v>
      </c>
    </row>
    <row r="145" spans="1:3">
      <c r="A145" s="43" t="s">
        <v>1313</v>
      </c>
      <c r="B145" s="43" t="s">
        <v>808</v>
      </c>
      <c r="C145" s="43" t="s">
        <v>3222</v>
      </c>
    </row>
    <row r="146" spans="1:3">
      <c r="A146" s="43" t="s">
        <v>1313</v>
      </c>
      <c r="B146" s="43" t="s">
        <v>809</v>
      </c>
      <c r="C146" s="43" t="s">
        <v>3222</v>
      </c>
    </row>
    <row r="147" spans="1:3">
      <c r="A147" s="43" t="s">
        <v>1313</v>
      </c>
      <c r="B147" s="43" t="s">
        <v>576</v>
      </c>
      <c r="C147" s="43" t="s">
        <v>3222</v>
      </c>
    </row>
    <row r="148" spans="1:3">
      <c r="A148" s="43" t="s">
        <v>1313</v>
      </c>
      <c r="B148" s="43" t="s">
        <v>577</v>
      </c>
      <c r="C148" s="43" t="s">
        <v>3222</v>
      </c>
    </row>
    <row r="149" spans="1:3">
      <c r="A149" s="43" t="s">
        <v>1313</v>
      </c>
      <c r="B149" s="43" t="s">
        <v>578</v>
      </c>
      <c r="C149" s="43" t="s">
        <v>3222</v>
      </c>
    </row>
    <row r="150" spans="1:3">
      <c r="A150" s="43" t="s">
        <v>1313</v>
      </c>
      <c r="B150" s="43" t="s">
        <v>810</v>
      </c>
      <c r="C150" s="43" t="s">
        <v>3222</v>
      </c>
    </row>
    <row r="151" spans="1:3">
      <c r="A151" s="43" t="s">
        <v>532</v>
      </c>
      <c r="B151" s="43" t="s">
        <v>771</v>
      </c>
      <c r="C151" s="43" t="s">
        <v>3222</v>
      </c>
    </row>
    <row r="152" spans="1:3">
      <c r="A152" s="43" t="s">
        <v>532</v>
      </c>
      <c r="B152" s="43" t="s">
        <v>561</v>
      </c>
      <c r="C152" s="43" t="s">
        <v>3222</v>
      </c>
    </row>
    <row r="153" spans="1:3">
      <c r="A153" s="43" t="s">
        <v>532</v>
      </c>
      <c r="B153" s="43" t="s">
        <v>512</v>
      </c>
      <c r="C153" s="43" t="s">
        <v>3222</v>
      </c>
    </row>
    <row r="154" spans="1:3">
      <c r="A154" s="43" t="s">
        <v>532</v>
      </c>
      <c r="B154" s="43" t="s">
        <v>584</v>
      </c>
      <c r="C154" s="43" t="s">
        <v>3222</v>
      </c>
    </row>
    <row r="155" spans="1:3">
      <c r="A155" s="43" t="s">
        <v>532</v>
      </c>
      <c r="B155" s="43" t="s">
        <v>514</v>
      </c>
      <c r="C155" s="43" t="s">
        <v>3222</v>
      </c>
    </row>
    <row r="156" spans="1:3">
      <c r="A156" s="43" t="s">
        <v>532</v>
      </c>
      <c r="B156" s="43" t="s">
        <v>515</v>
      </c>
      <c r="C156" s="43" t="s">
        <v>3222</v>
      </c>
    </row>
    <row r="157" spans="1:3">
      <c r="A157" s="43" t="s">
        <v>1510</v>
      </c>
      <c r="B157" s="43" t="s">
        <v>806</v>
      </c>
      <c r="C157" s="43" t="s">
        <v>3247</v>
      </c>
    </row>
    <row r="158" spans="1:3">
      <c r="A158" s="43" t="s">
        <v>1510</v>
      </c>
      <c r="B158" s="43" t="s">
        <v>536</v>
      </c>
      <c r="C158" s="43" t="s">
        <v>3247</v>
      </c>
    </row>
    <row r="159" spans="1:3">
      <c r="A159" s="43" t="s">
        <v>1510</v>
      </c>
      <c r="B159" s="43" t="s">
        <v>537</v>
      </c>
      <c r="C159" s="43" t="s">
        <v>3247</v>
      </c>
    </row>
    <row r="160" spans="1:3">
      <c r="A160" s="43" t="s">
        <v>1510</v>
      </c>
      <c r="B160" s="43" t="s">
        <v>538</v>
      </c>
      <c r="C160" s="43" t="s">
        <v>3247</v>
      </c>
    </row>
    <row r="161" spans="1:3">
      <c r="A161" s="43" t="s">
        <v>1510</v>
      </c>
      <c r="B161" s="43" t="s">
        <v>560</v>
      </c>
      <c r="C161" s="43" t="s">
        <v>3247</v>
      </c>
    </row>
    <row r="162" spans="1:3">
      <c r="A162" s="43" t="s">
        <v>1510</v>
      </c>
      <c r="B162" s="43" t="s">
        <v>1426</v>
      </c>
      <c r="C162" s="43" t="s">
        <v>3247</v>
      </c>
    </row>
    <row r="163" spans="1:3">
      <c r="A163" s="43" t="s">
        <v>1510</v>
      </c>
      <c r="B163" s="43" t="s">
        <v>539</v>
      </c>
      <c r="C163" s="43" t="s">
        <v>3247</v>
      </c>
    </row>
    <row r="164" spans="1:3">
      <c r="A164" s="43" t="s">
        <v>1510</v>
      </c>
      <c r="B164" s="43" t="s">
        <v>540</v>
      </c>
      <c r="C164" s="43" t="s">
        <v>3247</v>
      </c>
    </row>
    <row r="165" spans="1:3">
      <c r="A165" s="43" t="s">
        <v>1510</v>
      </c>
      <c r="B165" s="43" t="s">
        <v>542</v>
      </c>
      <c r="C165" s="43" t="s">
        <v>3247</v>
      </c>
    </row>
    <row r="166" spans="1:3">
      <c r="A166" s="43" t="s">
        <v>1510</v>
      </c>
      <c r="B166" s="43" t="s">
        <v>544</v>
      </c>
      <c r="C166" s="43" t="s">
        <v>3247</v>
      </c>
    </row>
    <row r="167" spans="1:3">
      <c r="A167" s="43" t="s">
        <v>1510</v>
      </c>
      <c r="B167" s="43" t="s">
        <v>807</v>
      </c>
      <c r="C167" s="43" t="s">
        <v>3247</v>
      </c>
    </row>
    <row r="168" spans="1:3">
      <c r="A168" s="43" t="s">
        <v>1510</v>
      </c>
      <c r="B168" s="43" t="s">
        <v>550</v>
      </c>
      <c r="C168" s="43" t="s">
        <v>3247</v>
      </c>
    </row>
    <row r="169" spans="1:3">
      <c r="A169" s="43" t="s">
        <v>1510</v>
      </c>
      <c r="B169" s="43" t="s">
        <v>554</v>
      </c>
      <c r="C169" s="43" t="s">
        <v>3247</v>
      </c>
    </row>
    <row r="170" spans="1:3">
      <c r="A170" s="43" t="s">
        <v>1510</v>
      </c>
      <c r="B170" s="43" t="s">
        <v>573</v>
      </c>
      <c r="C170" s="43" t="s">
        <v>3247</v>
      </c>
    </row>
    <row r="171" spans="1:3">
      <c r="A171" s="43" t="s">
        <v>1510</v>
      </c>
      <c r="B171" s="43" t="s">
        <v>574</v>
      </c>
      <c r="C171" s="43" t="s">
        <v>3247</v>
      </c>
    </row>
    <row r="172" spans="1:3">
      <c r="A172" s="43" t="s">
        <v>1510</v>
      </c>
      <c r="B172" s="43" t="s">
        <v>808</v>
      </c>
      <c r="C172" s="43" t="s">
        <v>3247</v>
      </c>
    </row>
    <row r="173" spans="1:3">
      <c r="A173" s="43" t="s">
        <v>1510</v>
      </c>
      <c r="B173" s="43" t="s">
        <v>809</v>
      </c>
      <c r="C173" s="43" t="s">
        <v>3247</v>
      </c>
    </row>
    <row r="174" spans="1:3">
      <c r="A174" s="43" t="s">
        <v>1510</v>
      </c>
      <c r="B174" s="43" t="s">
        <v>576</v>
      </c>
      <c r="C174" s="43" t="s">
        <v>3247</v>
      </c>
    </row>
    <row r="175" spans="1:3">
      <c r="A175" s="43" t="s">
        <v>1510</v>
      </c>
      <c r="B175" s="43" t="s">
        <v>577</v>
      </c>
      <c r="C175" s="43" t="s">
        <v>3247</v>
      </c>
    </row>
    <row r="176" spans="1:3">
      <c r="A176" s="43" t="s">
        <v>1510</v>
      </c>
      <c r="B176" s="43" t="s">
        <v>578</v>
      </c>
      <c r="C176" s="43" t="s">
        <v>3247</v>
      </c>
    </row>
    <row r="177" spans="1:3">
      <c r="A177" s="43" t="s">
        <v>1510</v>
      </c>
      <c r="B177" s="43" t="s">
        <v>810</v>
      </c>
      <c r="C177" s="43" t="s">
        <v>3247</v>
      </c>
    </row>
    <row r="178" spans="1:3">
      <c r="A178" s="43" t="s">
        <v>1305</v>
      </c>
      <c r="B178" s="43" t="s">
        <v>771</v>
      </c>
      <c r="C178" s="43" t="s">
        <v>3248</v>
      </c>
    </row>
    <row r="179" spans="1:3">
      <c r="A179" s="43" t="s">
        <v>1305</v>
      </c>
      <c r="B179" s="43" t="s">
        <v>906</v>
      </c>
      <c r="C179" s="43" t="s">
        <v>3248</v>
      </c>
    </row>
    <row r="180" spans="1:3">
      <c r="A180" s="43" t="s">
        <v>1305</v>
      </c>
      <c r="B180" s="43" t="s">
        <v>513</v>
      </c>
      <c r="C180" s="43" t="s">
        <v>3248</v>
      </c>
    </row>
    <row r="181" spans="1:3">
      <c r="A181" s="43" t="s">
        <v>1305</v>
      </c>
      <c r="B181" s="43" t="s">
        <v>517</v>
      </c>
      <c r="C181" s="43" t="s">
        <v>3248</v>
      </c>
    </row>
    <row r="182" spans="1:3">
      <c r="A182" s="43" t="s">
        <v>1305</v>
      </c>
      <c r="B182" s="43" t="s">
        <v>518</v>
      </c>
      <c r="C182" s="43" t="s">
        <v>3248</v>
      </c>
    </row>
    <row r="183" spans="1:3">
      <c r="A183" s="43" t="s">
        <v>1305</v>
      </c>
      <c r="B183" s="43" t="s">
        <v>561</v>
      </c>
      <c r="C183" s="43" t="s">
        <v>3248</v>
      </c>
    </row>
    <row r="184" spans="1:3">
      <c r="A184" s="43" t="s">
        <v>1305</v>
      </c>
      <c r="B184" s="43" t="s">
        <v>512</v>
      </c>
      <c r="C184" s="43" t="s">
        <v>3248</v>
      </c>
    </row>
    <row r="185" spans="1:3">
      <c r="A185" s="43" t="s">
        <v>1305</v>
      </c>
      <c r="B185" s="43" t="s">
        <v>584</v>
      </c>
      <c r="C185" s="43" t="s">
        <v>3248</v>
      </c>
    </row>
    <row r="186" spans="1:3">
      <c r="A186" s="43" t="s">
        <v>1305</v>
      </c>
      <c r="B186" s="43" t="s">
        <v>514</v>
      </c>
      <c r="C186" s="43" t="s">
        <v>3248</v>
      </c>
    </row>
    <row r="187" spans="1:3">
      <c r="A187" s="43" t="s">
        <v>1305</v>
      </c>
      <c r="B187" s="43" t="s">
        <v>515</v>
      </c>
      <c r="C187" s="43" t="s">
        <v>3248</v>
      </c>
    </row>
    <row r="188" spans="1:3">
      <c r="A188" s="43" t="s">
        <v>1305</v>
      </c>
      <c r="B188" s="43" t="s">
        <v>1015</v>
      </c>
      <c r="C188" s="43" t="s">
        <v>3248</v>
      </c>
    </row>
    <row r="189" spans="1:3">
      <c r="A189" s="43" t="s">
        <v>1305</v>
      </c>
      <c r="B189" s="43" t="s">
        <v>805</v>
      </c>
      <c r="C189" s="43" t="s">
        <v>3248</v>
      </c>
    </row>
    <row r="190" spans="1:3">
      <c r="A190" s="43" t="s">
        <v>1305</v>
      </c>
      <c r="B190" s="43" t="s">
        <v>526</v>
      </c>
      <c r="C190" s="43" t="s">
        <v>3248</v>
      </c>
    </row>
    <row r="191" spans="1:3">
      <c r="A191" s="43" t="s">
        <v>1305</v>
      </c>
      <c r="B191" s="43" t="s">
        <v>532</v>
      </c>
      <c r="C191" s="43" t="s">
        <v>3248</v>
      </c>
    </row>
    <row r="192" spans="1:3">
      <c r="A192" s="43" t="s">
        <v>1305</v>
      </c>
      <c r="B192" s="43" t="s">
        <v>800</v>
      </c>
      <c r="C192" s="43" t="s">
        <v>3248</v>
      </c>
    </row>
    <row r="193" spans="1:3">
      <c r="A193" s="43" t="s">
        <v>1305</v>
      </c>
      <c r="B193" s="43" t="s">
        <v>799</v>
      </c>
      <c r="C193" s="43" t="s">
        <v>3248</v>
      </c>
    </row>
    <row r="194" spans="1:3">
      <c r="A194" s="43" t="s">
        <v>1305</v>
      </c>
      <c r="B194" s="43" t="s">
        <v>926</v>
      </c>
      <c r="C194" s="43" t="s">
        <v>3248</v>
      </c>
    </row>
    <row r="195" spans="1:3">
      <c r="A195" s="43" t="s">
        <v>1305</v>
      </c>
      <c r="B195" s="43" t="s">
        <v>927</v>
      </c>
      <c r="C195" s="43" t="s">
        <v>3248</v>
      </c>
    </row>
    <row r="196" spans="1:3">
      <c r="A196" s="43" t="s">
        <v>1305</v>
      </c>
      <c r="B196" s="43" t="s">
        <v>812</v>
      </c>
      <c r="C196" s="43" t="s">
        <v>3248</v>
      </c>
    </row>
    <row r="197" spans="1:3">
      <c r="A197" s="43" t="s">
        <v>1305</v>
      </c>
      <c r="B197" s="43" t="s">
        <v>519</v>
      </c>
      <c r="C197" s="43" t="s">
        <v>3248</v>
      </c>
    </row>
    <row r="198" spans="1:3">
      <c r="A198" s="43" t="s">
        <v>1305</v>
      </c>
      <c r="B198" s="43" t="s">
        <v>566</v>
      </c>
      <c r="C198" s="43" t="s">
        <v>3248</v>
      </c>
    </row>
    <row r="199" spans="1:3">
      <c r="A199" s="43" t="s">
        <v>1305</v>
      </c>
      <c r="B199" s="43" t="s">
        <v>567</v>
      </c>
      <c r="C199" s="43" t="s">
        <v>3248</v>
      </c>
    </row>
    <row r="200" spans="1:3">
      <c r="A200" s="43" t="s">
        <v>1305</v>
      </c>
      <c r="B200" s="43" t="s">
        <v>802</v>
      </c>
      <c r="C200" s="43" t="s">
        <v>3248</v>
      </c>
    </row>
    <row r="201" spans="1:3">
      <c r="A201" s="43" t="s">
        <v>1305</v>
      </c>
      <c r="B201" s="43" t="s">
        <v>801</v>
      </c>
      <c r="C201" s="43" t="s">
        <v>3248</v>
      </c>
    </row>
    <row r="202" spans="1:3">
      <c r="A202" s="43" t="s">
        <v>1305</v>
      </c>
      <c r="B202" s="43" t="s">
        <v>568</v>
      </c>
      <c r="C202" s="43" t="s">
        <v>3248</v>
      </c>
    </row>
    <row r="203" spans="1:3">
      <c r="A203" s="43" t="s">
        <v>1305</v>
      </c>
      <c r="B203" s="43" t="s">
        <v>569</v>
      </c>
      <c r="C203" s="43" t="s">
        <v>3248</v>
      </c>
    </row>
    <row r="204" spans="1:3">
      <c r="A204" s="43" t="s">
        <v>1305</v>
      </c>
      <c r="B204" s="43" t="s">
        <v>815</v>
      </c>
      <c r="C204" s="43" t="s">
        <v>3248</v>
      </c>
    </row>
    <row r="205" spans="1:3">
      <c r="A205" s="43" t="s">
        <v>1305</v>
      </c>
      <c r="B205" s="43" t="s">
        <v>814</v>
      </c>
      <c r="C205" s="43" t="s">
        <v>3248</v>
      </c>
    </row>
    <row r="206" spans="1:3">
      <c r="A206" s="43" t="s">
        <v>1305</v>
      </c>
      <c r="B206" s="43" t="s">
        <v>915</v>
      </c>
      <c r="C206" s="43" t="s">
        <v>3248</v>
      </c>
    </row>
    <row r="207" spans="1:3">
      <c r="A207" s="43" t="s">
        <v>1305</v>
      </c>
      <c r="B207" s="43" t="s">
        <v>916</v>
      </c>
      <c r="C207" s="43" t="s">
        <v>3248</v>
      </c>
    </row>
    <row r="208" spans="1:3">
      <c r="A208" s="43" t="s">
        <v>1305</v>
      </c>
      <c r="B208" s="43" t="s">
        <v>1312</v>
      </c>
      <c r="C208" s="43" t="s">
        <v>3248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8"/>
  <sheetViews>
    <sheetView workbookViewId="0">
      <selection activeCell="C23" sqref="C23"/>
    </sheetView>
  </sheetViews>
  <sheetFormatPr defaultRowHeight="15"/>
  <cols>
    <col min="2" max="2" width="24.42578125" bestFit="1" customWidth="1"/>
    <col min="3" max="3" width="7.85546875" style="26" bestFit="1" customWidth="1"/>
    <col min="4" max="4" width="44.28515625" customWidth="1"/>
  </cols>
  <sheetData>
    <row r="1" spans="1:4" s="61" customFormat="1">
      <c r="A1" s="61" t="s">
        <v>77</v>
      </c>
      <c r="B1" s="61" t="s">
        <v>1736</v>
      </c>
      <c r="C1" s="61" t="s">
        <v>1741</v>
      </c>
      <c r="D1" s="61" t="s">
        <v>1719</v>
      </c>
    </row>
    <row r="2" spans="1:4">
      <c r="A2" t="s">
        <v>1734</v>
      </c>
      <c r="B2" t="s">
        <v>1746</v>
      </c>
      <c r="C2" s="26" t="s">
        <v>1471</v>
      </c>
      <c r="D2" t="s">
        <v>1747</v>
      </c>
    </row>
    <row r="3" spans="1:4">
      <c r="A3" t="s">
        <v>1735</v>
      </c>
      <c r="D3" t="s">
        <v>1739</v>
      </c>
    </row>
    <row r="4" spans="1:4">
      <c r="A4" t="s">
        <v>1737</v>
      </c>
      <c r="B4" s="26" t="s">
        <v>1748</v>
      </c>
      <c r="C4" s="26" t="s">
        <v>1471</v>
      </c>
      <c r="D4" t="s">
        <v>1738</v>
      </c>
    </row>
    <row r="5" spans="1:4">
      <c r="A5" t="s">
        <v>1743</v>
      </c>
      <c r="B5" t="s">
        <v>1740</v>
      </c>
      <c r="C5" s="26" t="s">
        <v>1471</v>
      </c>
      <c r="D5" t="s">
        <v>1742</v>
      </c>
    </row>
    <row r="6" spans="1:4" s="26" customFormat="1">
      <c r="A6" s="26" t="s">
        <v>1743</v>
      </c>
      <c r="B6" s="26" t="s">
        <v>1745</v>
      </c>
      <c r="C6" s="26" t="s">
        <v>1471</v>
      </c>
      <c r="D6" s="26" t="s">
        <v>1744</v>
      </c>
    </row>
    <row r="7" spans="1:4">
      <c r="A7" s="26" t="s">
        <v>1743</v>
      </c>
      <c r="B7" s="26" t="s">
        <v>2096</v>
      </c>
      <c r="C7" s="26" t="s">
        <v>1471</v>
      </c>
      <c r="D7" s="26" t="s">
        <v>2098</v>
      </c>
    </row>
    <row r="8" spans="1:4">
      <c r="A8" s="26" t="s">
        <v>1743</v>
      </c>
      <c r="B8" s="26" t="s">
        <v>2097</v>
      </c>
      <c r="C8" s="26" t="s">
        <v>1471</v>
      </c>
      <c r="D8" s="26" t="s">
        <v>2099</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10"/>
  <sheetViews>
    <sheetView workbookViewId="0">
      <selection activeCell="C8" sqref="C8"/>
    </sheetView>
  </sheetViews>
  <sheetFormatPr defaultRowHeight="15"/>
  <cols>
    <col min="3" max="3" width="47.28515625" style="123" customWidth="1"/>
  </cols>
  <sheetData>
    <row r="1" spans="1:3">
      <c r="A1" t="s">
        <v>1364</v>
      </c>
      <c r="B1" t="s">
        <v>1365</v>
      </c>
      <c r="C1" s="123" t="s">
        <v>23</v>
      </c>
    </row>
    <row r="2" spans="1:3" ht="30">
      <c r="A2" t="s">
        <v>523</v>
      </c>
      <c r="B2" t="s">
        <v>771</v>
      </c>
      <c r="C2" s="123" t="s">
        <v>3241</v>
      </c>
    </row>
    <row r="3" spans="1:3" ht="30">
      <c r="A3" t="s">
        <v>523</v>
      </c>
      <c r="B3" t="s">
        <v>561</v>
      </c>
      <c r="C3" s="123" t="s">
        <v>3241</v>
      </c>
    </row>
    <row r="4" spans="1:3" ht="30">
      <c r="A4" t="s">
        <v>545</v>
      </c>
      <c r="B4" t="s">
        <v>560</v>
      </c>
      <c r="C4" s="123" t="s">
        <v>3242</v>
      </c>
    </row>
    <row r="5" spans="1:3" ht="30">
      <c r="A5" t="s">
        <v>1311</v>
      </c>
      <c r="B5" t="s">
        <v>771</v>
      </c>
      <c r="C5" s="123" t="s">
        <v>3222</v>
      </c>
    </row>
    <row r="6" spans="1:3" ht="30">
      <c r="A6" t="s">
        <v>532</v>
      </c>
      <c r="B6" t="s">
        <v>517</v>
      </c>
      <c r="C6" s="123" t="s">
        <v>3222</v>
      </c>
    </row>
    <row r="7" spans="1:3" ht="30">
      <c r="A7" t="s">
        <v>532</v>
      </c>
      <c r="B7" t="s">
        <v>518</v>
      </c>
      <c r="C7" s="123" t="s">
        <v>3222</v>
      </c>
    </row>
    <row r="8" spans="1:3" ht="90">
      <c r="A8" t="s">
        <v>1328</v>
      </c>
      <c r="B8" t="s">
        <v>569</v>
      </c>
      <c r="C8" s="123" t="s">
        <v>3249</v>
      </c>
    </row>
    <row r="9" spans="1:3" ht="150">
      <c r="A9" t="s">
        <v>1359</v>
      </c>
      <c r="B9" t="s">
        <v>554</v>
      </c>
      <c r="C9" s="123" t="s">
        <v>3250</v>
      </c>
    </row>
    <row r="10" spans="1:3" ht="150">
      <c r="A10" t="s">
        <v>1359</v>
      </c>
      <c r="B10" t="s">
        <v>576</v>
      </c>
      <c r="C10" s="123" t="s">
        <v>3250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38"/>
  <sheetViews>
    <sheetView topLeftCell="A10" workbookViewId="0">
      <selection activeCell="B4" sqref="B4"/>
    </sheetView>
  </sheetViews>
  <sheetFormatPr defaultColWidth="9.140625" defaultRowHeight="15"/>
  <cols>
    <col min="1" max="1" width="23.85546875" style="26" bestFit="1" customWidth="1"/>
    <col min="2" max="2" width="5.7109375" style="26" bestFit="1" customWidth="1"/>
    <col min="3" max="16384" width="9.140625" style="26"/>
  </cols>
  <sheetData>
    <row r="1" spans="1:2" s="61" customFormat="1">
      <c r="A1" s="61" t="s">
        <v>1584</v>
      </c>
      <c r="B1" s="61" t="s">
        <v>846</v>
      </c>
    </row>
    <row r="2" spans="1:2" s="10" customFormat="1">
      <c r="A2" s="10" t="s">
        <v>2506</v>
      </c>
      <c r="B2" s="10" t="s">
        <v>1585</v>
      </c>
    </row>
    <row r="3" spans="1:2" s="10" customFormat="1">
      <c r="A3" s="10" t="s">
        <v>2542</v>
      </c>
      <c r="B3" s="10" t="s">
        <v>3260</v>
      </c>
    </row>
    <row r="4" spans="1:2">
      <c r="A4" s="26" t="s">
        <v>2507</v>
      </c>
      <c r="B4" s="10" t="s">
        <v>1585</v>
      </c>
    </row>
    <row r="5" spans="1:2">
      <c r="A5" s="26" t="s">
        <v>2508</v>
      </c>
      <c r="B5" s="10" t="s">
        <v>1585</v>
      </c>
    </row>
    <row r="6" spans="1:2">
      <c r="A6" s="26" t="s">
        <v>2509</v>
      </c>
      <c r="B6" s="26" t="s">
        <v>1585</v>
      </c>
    </row>
    <row r="7" spans="1:2">
      <c r="A7" s="26" t="s">
        <v>2510</v>
      </c>
      <c r="B7" s="26" t="s">
        <v>1585</v>
      </c>
    </row>
    <row r="8" spans="1:2">
      <c r="A8" s="26" t="s">
        <v>2511</v>
      </c>
      <c r="B8" s="26" t="s">
        <v>1585</v>
      </c>
    </row>
    <row r="9" spans="1:2">
      <c r="A9" s="26" t="s">
        <v>2512</v>
      </c>
      <c r="B9" s="26" t="s">
        <v>1585</v>
      </c>
    </row>
    <row r="10" spans="1:2">
      <c r="A10" s="26" t="s">
        <v>2513</v>
      </c>
      <c r="B10" s="26" t="s">
        <v>847</v>
      </c>
    </row>
    <row r="11" spans="1:2">
      <c r="A11" s="26" t="s">
        <v>2514</v>
      </c>
      <c r="B11" s="26" t="s">
        <v>20</v>
      </c>
    </row>
    <row r="12" spans="1:2">
      <c r="A12" s="26" t="s">
        <v>2515</v>
      </c>
      <c r="B12" s="26" t="s">
        <v>2402</v>
      </c>
    </row>
    <row r="13" spans="1:2">
      <c r="A13" s="26" t="s">
        <v>2516</v>
      </c>
      <c r="B13" s="26" t="s">
        <v>859</v>
      </c>
    </row>
    <row r="14" spans="1:2">
      <c r="A14" s="26" t="s">
        <v>2517</v>
      </c>
      <c r="B14" s="26" t="s">
        <v>850</v>
      </c>
    </row>
    <row r="15" spans="1:2">
      <c r="A15" s="26" t="s">
        <v>2518</v>
      </c>
      <c r="B15" s="26" t="s">
        <v>1585</v>
      </c>
    </row>
    <row r="16" spans="1:2">
      <c r="A16" s="26" t="s">
        <v>2519</v>
      </c>
      <c r="B16" s="26" t="s">
        <v>1585</v>
      </c>
    </row>
    <row r="17" spans="1:2">
      <c r="A17" s="26" t="s">
        <v>2520</v>
      </c>
      <c r="B17" s="26" t="s">
        <v>1585</v>
      </c>
    </row>
    <row r="18" spans="1:2">
      <c r="A18" s="26" t="s">
        <v>2521</v>
      </c>
      <c r="B18" s="26" t="s">
        <v>1585</v>
      </c>
    </row>
    <row r="19" spans="1:2">
      <c r="A19" s="26" t="s">
        <v>2522</v>
      </c>
      <c r="B19" s="26" t="s">
        <v>1585</v>
      </c>
    </row>
    <row r="20" spans="1:2">
      <c r="A20" s="26" t="s">
        <v>2523</v>
      </c>
      <c r="B20" s="26" t="s">
        <v>1585</v>
      </c>
    </row>
    <row r="21" spans="1:2">
      <c r="A21" s="26" t="s">
        <v>2524</v>
      </c>
      <c r="B21" s="26" t="s">
        <v>1585</v>
      </c>
    </row>
    <row r="22" spans="1:2">
      <c r="A22" s="26" t="s">
        <v>2525</v>
      </c>
      <c r="B22" s="26" t="s">
        <v>1585</v>
      </c>
    </row>
    <row r="23" spans="1:2">
      <c r="A23" s="26" t="s">
        <v>2526</v>
      </c>
      <c r="B23" s="26" t="s">
        <v>1585</v>
      </c>
    </row>
    <row r="24" spans="1:2">
      <c r="A24" s="26" t="s">
        <v>3214</v>
      </c>
      <c r="B24" s="26" t="s">
        <v>1585</v>
      </c>
    </row>
    <row r="25" spans="1:2">
      <c r="A25" s="26" t="s">
        <v>2527</v>
      </c>
      <c r="B25" s="26" t="s">
        <v>1585</v>
      </c>
    </row>
    <row r="26" spans="1:2">
      <c r="A26" s="26" t="s">
        <v>2528</v>
      </c>
      <c r="B26" s="26" t="s">
        <v>1585</v>
      </c>
    </row>
    <row r="27" spans="1:2">
      <c r="A27" s="26" t="s">
        <v>3256</v>
      </c>
      <c r="B27" s="26" t="s">
        <v>1585</v>
      </c>
    </row>
    <row r="28" spans="1:2">
      <c r="A28" s="26" t="s">
        <v>3258</v>
      </c>
      <c r="B28" s="26" t="s">
        <v>1585</v>
      </c>
    </row>
    <row r="29" spans="1:2">
      <c r="A29" s="26" t="s">
        <v>3257</v>
      </c>
      <c r="B29" s="26" t="s">
        <v>1585</v>
      </c>
    </row>
    <row r="30" spans="1:2">
      <c r="A30" s="26" t="s">
        <v>2529</v>
      </c>
      <c r="B30" s="26" t="s">
        <v>1585</v>
      </c>
    </row>
    <row r="31" spans="1:2">
      <c r="A31" s="26" t="s">
        <v>2530</v>
      </c>
      <c r="B31" s="26" t="s">
        <v>1585</v>
      </c>
    </row>
    <row r="32" spans="1:2">
      <c r="A32" s="26" t="s">
        <v>2531</v>
      </c>
      <c r="B32" s="26" t="s">
        <v>1585</v>
      </c>
    </row>
    <row r="33" spans="1:2">
      <c r="A33" s="26" t="s">
        <v>2532</v>
      </c>
      <c r="B33" s="26" t="s">
        <v>1585</v>
      </c>
    </row>
    <row r="34" spans="1:2">
      <c r="A34" s="26" t="s">
        <v>2533</v>
      </c>
      <c r="B34" s="26" t="s">
        <v>1585</v>
      </c>
    </row>
    <row r="35" spans="1:2">
      <c r="A35" s="26" t="s">
        <v>2534</v>
      </c>
      <c r="B35" s="26" t="s">
        <v>1585</v>
      </c>
    </row>
    <row r="36" spans="1:2">
      <c r="A36" s="26" t="s">
        <v>2535</v>
      </c>
      <c r="B36" s="26" t="s">
        <v>1585</v>
      </c>
    </row>
    <row r="37" spans="1:2">
      <c r="A37" s="26" t="s">
        <v>2536</v>
      </c>
      <c r="B37" s="26" t="s">
        <v>1585</v>
      </c>
    </row>
    <row r="38" spans="1:2">
      <c r="A38" s="26" t="s">
        <v>2537</v>
      </c>
      <c r="B38" s="26" t="s">
        <v>1585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4"/>
  <sheetViews>
    <sheetView workbookViewId="0">
      <selection activeCell="C3" sqref="C3"/>
    </sheetView>
  </sheetViews>
  <sheetFormatPr defaultRowHeight="15"/>
  <cols>
    <col min="1" max="1" width="9.7109375" bestFit="1" customWidth="1"/>
    <col min="2" max="2" width="18.85546875" bestFit="1" customWidth="1"/>
    <col min="3" max="3" width="9.7109375" bestFit="1" customWidth="1"/>
    <col min="4" max="4" width="12" bestFit="1" customWidth="1"/>
    <col min="5" max="5" width="10.42578125" bestFit="1" customWidth="1"/>
  </cols>
  <sheetData>
    <row r="1" spans="1:5" s="61" customFormat="1">
      <c r="A1" s="61" t="s">
        <v>1718</v>
      </c>
      <c r="B1" s="61" t="s">
        <v>1719</v>
      </c>
      <c r="C1" s="61" t="s">
        <v>1721</v>
      </c>
      <c r="D1" s="61" t="s">
        <v>1722</v>
      </c>
      <c r="E1" s="61" t="s">
        <v>1725</v>
      </c>
    </row>
    <row r="2" spans="1:5">
      <c r="A2" t="s">
        <v>189</v>
      </c>
      <c r="B2" t="s">
        <v>1720</v>
      </c>
      <c r="C2" s="71">
        <v>43153</v>
      </c>
      <c r="D2" t="s">
        <v>1724</v>
      </c>
      <c r="E2" t="s">
        <v>1726</v>
      </c>
    </row>
    <row r="3" spans="1:5">
      <c r="A3" t="s">
        <v>1716</v>
      </c>
      <c r="B3" t="s">
        <v>2079</v>
      </c>
      <c r="C3" s="71">
        <v>43165</v>
      </c>
      <c r="D3" s="26" t="s">
        <v>1724</v>
      </c>
      <c r="E3" s="26" t="s">
        <v>1726</v>
      </c>
    </row>
    <row r="4" spans="1:5">
      <c r="A4" t="s">
        <v>1717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249977111117893"/>
    <pageSetUpPr fitToPage="1"/>
  </sheetPr>
  <dimension ref="A1:AH343"/>
  <sheetViews>
    <sheetView zoomScaleNormal="100" workbookViewId="0">
      <pane xSplit="6" ySplit="1" topLeftCell="G127" activePane="bottomRight" state="frozen"/>
      <selection pane="topRight" activeCell="F1" sqref="F1"/>
      <selection pane="bottomLeft" activeCell="A2" sqref="A2"/>
      <selection pane="bottomRight" activeCell="F133" sqref="F133"/>
    </sheetView>
  </sheetViews>
  <sheetFormatPr defaultColWidth="9.140625" defaultRowHeight="15"/>
  <cols>
    <col min="1" max="1" width="5.7109375" style="59" bestFit="1" customWidth="1"/>
    <col min="2" max="2" width="12.28515625" style="59" bestFit="1" customWidth="1"/>
    <col min="3" max="3" width="7.28515625" style="59" bestFit="1" customWidth="1"/>
    <col min="4" max="4" width="8.5703125" style="59" bestFit="1" customWidth="1"/>
    <col min="5" max="5" width="7.28515625" style="59" bestFit="1" customWidth="1"/>
    <col min="6" max="6" width="69.5703125" style="59" bestFit="1" customWidth="1"/>
    <col min="7" max="7" width="7.7109375" style="59" customWidth="1"/>
    <col min="8" max="8" width="11.28515625" style="59" customWidth="1"/>
    <col min="9" max="9" width="8.7109375" style="59" customWidth="1"/>
    <col min="10" max="10" width="8.28515625" style="59" customWidth="1"/>
    <col min="11" max="11" width="10.140625" style="59" customWidth="1"/>
    <col min="12" max="12" width="9.7109375" style="59" customWidth="1"/>
    <col min="13" max="13" width="13.85546875" style="59" customWidth="1"/>
    <col min="14" max="14" width="13.42578125" style="59" customWidth="1"/>
    <col min="15" max="15" width="15.42578125" style="59" customWidth="1"/>
    <col min="16" max="16" width="8.85546875" style="59" customWidth="1"/>
    <col min="17" max="17" width="10.5703125" style="59" customWidth="1"/>
    <col min="18" max="18" width="10.140625" style="59" customWidth="1"/>
    <col min="19" max="19" width="23.5703125" style="59" customWidth="1"/>
    <col min="20" max="20" width="13.85546875" style="59" customWidth="1"/>
    <col min="21" max="21" width="6.28515625" style="59" customWidth="1"/>
    <col min="22" max="22" width="12.7109375" style="59" customWidth="1"/>
    <col min="23" max="23" width="14" style="59" customWidth="1"/>
    <col min="24" max="24" width="15.140625" style="318" bestFit="1" customWidth="1"/>
    <col min="25" max="25" width="16.7109375" style="59" bestFit="1" customWidth="1"/>
    <col min="26" max="26" width="18.5703125" style="59" bestFit="1" customWidth="1"/>
    <col min="27" max="27" width="18.5703125" style="59" customWidth="1"/>
    <col min="28" max="31" width="9.140625" style="59"/>
    <col min="32" max="32" width="9.140625" style="305"/>
    <col min="33" max="33" width="9.140625" style="59"/>
    <col min="34" max="34" width="16.5703125" style="59" customWidth="1"/>
    <col min="35" max="16384" width="9.140625" style="59"/>
  </cols>
  <sheetData>
    <row r="1" spans="1:32" s="58" customFormat="1">
      <c r="A1" s="58" t="s">
        <v>846</v>
      </c>
      <c r="B1" s="58" t="s">
        <v>858</v>
      </c>
      <c r="C1" s="58" t="s">
        <v>0</v>
      </c>
      <c r="D1" s="58" t="s">
        <v>79</v>
      </c>
      <c r="E1" s="58" t="s">
        <v>2</v>
      </c>
      <c r="F1" s="58" t="s">
        <v>1</v>
      </c>
      <c r="G1" s="67" t="s">
        <v>861</v>
      </c>
      <c r="H1" s="67" t="s">
        <v>893</v>
      </c>
      <c r="I1" s="67" t="s">
        <v>857</v>
      </c>
      <c r="J1" s="67" t="s">
        <v>887</v>
      </c>
      <c r="K1" s="67" t="s">
        <v>888</v>
      </c>
      <c r="L1" s="67" t="s">
        <v>889</v>
      </c>
      <c r="M1" s="67" t="s">
        <v>890</v>
      </c>
      <c r="N1" s="67" t="s">
        <v>891</v>
      </c>
      <c r="O1" s="67" t="s">
        <v>892</v>
      </c>
      <c r="P1" s="67" t="s">
        <v>2489</v>
      </c>
      <c r="Q1" s="58" t="s">
        <v>769</v>
      </c>
      <c r="R1" s="58" t="s">
        <v>713</v>
      </c>
      <c r="S1" s="58" t="s">
        <v>714</v>
      </c>
      <c r="T1" s="58" t="s">
        <v>715</v>
      </c>
      <c r="U1" s="58" t="s">
        <v>1303</v>
      </c>
      <c r="V1" s="58" t="s">
        <v>1302</v>
      </c>
      <c r="W1" s="58" t="s">
        <v>1304</v>
      </c>
      <c r="X1" s="58" t="s">
        <v>1350</v>
      </c>
      <c r="Y1" s="58" t="s">
        <v>1447</v>
      </c>
      <c r="Z1" s="58" t="s">
        <v>1022</v>
      </c>
      <c r="AA1" s="58" t="s">
        <v>2389</v>
      </c>
      <c r="AB1" s="58" t="s">
        <v>1308</v>
      </c>
      <c r="AC1" s="58" t="s">
        <v>1339</v>
      </c>
      <c r="AD1" s="58" t="s">
        <v>1340</v>
      </c>
      <c r="AE1" s="58" t="s">
        <v>1341</v>
      </c>
      <c r="AF1" s="304" t="s">
        <v>2212</v>
      </c>
    </row>
    <row r="2" spans="1:32" s="68" customFormat="1">
      <c r="A2" s="59" t="s">
        <v>847</v>
      </c>
      <c r="B2" s="59" t="s">
        <v>771</v>
      </c>
      <c r="C2" s="68">
        <v>1</v>
      </c>
      <c r="D2" s="59" t="s">
        <v>191</v>
      </c>
      <c r="E2" s="68">
        <f>IF(D2="",0,VLOOKUP(D2,tblClass!$B:$C,2,FALSE))</f>
        <v>27</v>
      </c>
      <c r="F2" s="59" t="s">
        <v>770</v>
      </c>
      <c r="G2" s="59" t="s">
        <v>648</v>
      </c>
      <c r="H2" s="68" t="str">
        <f t="shared" ref="H2:H33" si="0">IF(LEN(G2)=0,0,VLOOKUP(G2,$B:$D,3,FALSE))</f>
        <v>EMA1</v>
      </c>
      <c r="I2" s="68">
        <f t="shared" ref="I2:I33" si="1">IF(LEN(G2)=0,0,VLOOKUP(G2,$B:$C,2,FALSE))</f>
        <v>134</v>
      </c>
      <c r="J2" s="59" t="str">
        <f t="shared" ref="J2:J33" si="2">IF(LEN(G2)=0,"",IF(VLOOKUP(G2,$B:$G,6,FALSE)=0,"",VLOOKUP(G2,$B:$G,6,FALSE)))</f>
        <v>M1</v>
      </c>
      <c r="K2" s="68">
        <f t="shared" ref="K2:K33" si="3">IF(LEN(J2)=0,0,VLOOKUP(J2,$B:$C,2,FALSE))</f>
        <v>165</v>
      </c>
      <c r="L2" s="59" t="str">
        <f t="shared" ref="L2:L33" si="4">IF(LEN(J2)=0,"",IF(VLOOKUP(J2,$B:$G,6,FALSE)=0,"",VLOOKUP(J2,$B:$G,6,FALSE)))</f>
        <v>PCM1</v>
      </c>
      <c r="M2" s="68">
        <f t="shared" ref="M2:M33" si="5">IF(LEN(L2)=0,0,VLOOKUP(L2,$B:$C,2,FALSE))</f>
        <v>155</v>
      </c>
      <c r="N2" s="59" t="str">
        <f t="shared" ref="N2:N33" si="6">IF(LEN(L2)=0,"",IF(VLOOKUP(L2,$B:$G,6,FALSE)=0,"",VLOOKUP(L2,$B:$G,6,FALSE)))</f>
        <v>R021</v>
      </c>
      <c r="O2" s="68">
        <f t="shared" ref="O2:O33" si="7">IF(LEN(N2)=0,0,VLOOKUP(N2,$B:$C,2,FALSE))</f>
        <v>159</v>
      </c>
      <c r="P2" s="68">
        <f>IF(LEN(D2)=0,"",IF(VLOOKUP(D2,tblClass_Child!G:J,4,FALSE)="Yes",0,I2))</f>
        <v>134</v>
      </c>
      <c r="Q2" s="59" t="s">
        <v>746</v>
      </c>
      <c r="R2" s="59">
        <f>IF(ISERROR(VLOOKUP(Q2,tblClass_Physical!$A:$B,2,FALSE)),0,VLOOKUP(Q2,tblClass_Physical!$A:$B,2,FALSE))</f>
        <v>1</v>
      </c>
      <c r="S2" s="59" t="s">
        <v>803</v>
      </c>
      <c r="T2" s="59"/>
      <c r="U2" s="59" t="str">
        <f>LEFT(B2,MIN(FIND({0,1,2,3,4,5,6,7,8,9},B2&amp;"0123456789"))-1)</f>
        <v>AG</v>
      </c>
      <c r="V2" s="44" t="str">
        <f>RIGHT(B2,LEN(B2)+1-MIN(FIND({0,1,2,3,4,5,6,7,8,9},B2&amp;"0123456789")))</f>
        <v>1101</v>
      </c>
      <c r="W2" s="68" t="str">
        <f>U2&amp;"_"&amp;V2</f>
        <v>AG_1101</v>
      </c>
      <c r="X2" s="45" t="str">
        <f>LEFT(B2,MIN(FIND({0,1,2,3,4,5,6,7,8,9},B2&amp;"0123456789"))-1)&amp;"n"&amp;RIGHT(B2,LEN(B2)-MIN(FIND({0,1,2,3,4,5,6,7,8,9},B2&amp;"0123456789")))</f>
        <v>AGn101</v>
      </c>
      <c r="Y2" s="45" t="str">
        <f>IF(LEN(D2)=0,"",D2)</f>
        <v>SIC1</v>
      </c>
      <c r="Z2" s="45" t="str">
        <f>IF(LEN(Y2)=0,"",VLOOKUP(X2,tblClass_Child!D:E,2,FALSE))</f>
        <v>SIC_AGIT</v>
      </c>
      <c r="AA2" s="45" t="str">
        <f>IF(Z2="","","_"&amp;LOWER(Z2))</f>
        <v>_sic_agit</v>
      </c>
      <c r="AB2" s="59" t="s">
        <v>532</v>
      </c>
      <c r="AC2" s="68" t="s">
        <v>181</v>
      </c>
      <c r="AD2" s="68" t="s">
        <v>12</v>
      </c>
      <c r="AE2" s="68" t="s">
        <v>107</v>
      </c>
      <c r="AF2" s="305">
        <f>IF(ISERROR(VLOOKUP(Q2,tblClass_Physical!A:AJ,COLUMN(tblClass_Physical!AJ:AJ),FALSE)),"",VLOOKUP(Q2,tblClass_Physical!A:AJ,COLUMN(tblClass_Physical!AJ:AJ),FALSE))</f>
        <v>0</v>
      </c>
    </row>
    <row r="3" spans="1:32" s="68" customFormat="1">
      <c r="A3" s="59" t="s">
        <v>847</v>
      </c>
      <c r="B3" s="59" t="s">
        <v>906</v>
      </c>
      <c r="C3" s="68">
        <v>2</v>
      </c>
      <c r="D3" s="59" t="s">
        <v>177</v>
      </c>
      <c r="E3" s="68">
        <f>IF(D3="",0,VLOOKUP(D3,tblClass!$B:$C,2,FALSE))</f>
        <v>26</v>
      </c>
      <c r="F3" s="59" t="s">
        <v>211</v>
      </c>
      <c r="G3" s="59" t="s">
        <v>19</v>
      </c>
      <c r="H3" s="68" t="str">
        <f t="shared" si="0"/>
        <v>EMC1</v>
      </c>
      <c r="I3" s="68">
        <f t="shared" si="1"/>
        <v>135</v>
      </c>
      <c r="J3" s="59" t="str">
        <f t="shared" si="2"/>
        <v>M1</v>
      </c>
      <c r="K3" s="68">
        <f t="shared" si="3"/>
        <v>165</v>
      </c>
      <c r="L3" s="59" t="str">
        <f t="shared" si="4"/>
        <v>PCM1</v>
      </c>
      <c r="M3" s="68">
        <f t="shared" si="5"/>
        <v>155</v>
      </c>
      <c r="N3" s="59" t="str">
        <f t="shared" si="6"/>
        <v>R021</v>
      </c>
      <c r="O3" s="68">
        <f t="shared" si="7"/>
        <v>159</v>
      </c>
      <c r="P3" s="68">
        <f>IF(LEN(D3)=0,"",IF(VLOOKUP(D3,tblClass_Child!G:J,4,FALSE)="Yes",0,I3))</f>
        <v>135</v>
      </c>
      <c r="Q3" s="59" t="s">
        <v>2120</v>
      </c>
      <c r="R3" s="59">
        <f>IF(ISERROR(VLOOKUP(Q3,tblClass_Physical!$A:$B,2,FALSE)),0,VLOOKUP(Q3,tblClass_Physical!$A:$B,2,FALSE))</f>
        <v>31</v>
      </c>
      <c r="S3" s="59" t="s">
        <v>803</v>
      </c>
      <c r="T3" s="59"/>
      <c r="U3" s="59" t="str">
        <f>LEFT(B3,MIN(FIND({0,1,2,3,4,5,6,7,8,9},B3&amp;"0123456789"))-1)</f>
        <v>BAV</v>
      </c>
      <c r="V3" s="44" t="str">
        <f>RIGHT(B3,LEN(B3)+1-MIN(FIND({0,1,2,3,4,5,6,7,8,9},B3&amp;"0123456789")))</f>
        <v>1139</v>
      </c>
      <c r="W3" s="68" t="str">
        <f t="shared" ref="W3:W69" si="8">U3&amp;"_"&amp;V3</f>
        <v>BAV_1139</v>
      </c>
      <c r="X3" s="45" t="str">
        <f>LEFT(B3,MIN(FIND({0,1,2,3,4,5,6,7,8,9},B3&amp;"0123456789"))-1)&amp;"n"&amp;RIGHT(B3,LEN(B3)-MIN(FIND({0,1,2,3,4,5,6,7,8,9},B3&amp;"0123456789")))</f>
        <v>BAVn139</v>
      </c>
      <c r="Y3" s="45" t="str">
        <f t="shared" ref="Y3:Y68" si="9">IF(LEN(D3)=0,"",D3)</f>
        <v>POS4</v>
      </c>
      <c r="Z3" s="45" t="str">
        <f>IF(LEN(Y3)=0,"",VLOOKUP(X3,tblClass_Child!D:E,2,FALSE))</f>
        <v>POS_VENTDRAIN</v>
      </c>
      <c r="AA3" s="45" t="str">
        <f t="shared" ref="AA3:AA68" si="10">IF(Z3="","","_"&amp;LOWER(Z3))</f>
        <v>_pos_ventdrain</v>
      </c>
      <c r="AF3" s="305">
        <f>IF(ISERROR(VLOOKUP(Q3,tblClass_Physical!A:AJ,COLUMN(tblClass_Physical!AJ:AJ),FALSE)),"",VLOOKUP(Q3,tblClass_Physical!A:AJ,COLUMN(tblClass_Physical!AJ:AJ),FALSE))</f>
        <v>0</v>
      </c>
    </row>
    <row r="4" spans="1:32" s="68" customFormat="1">
      <c r="A4" s="59" t="s">
        <v>847</v>
      </c>
      <c r="B4" s="59" t="s">
        <v>513</v>
      </c>
      <c r="C4" s="68">
        <v>3</v>
      </c>
      <c r="D4" s="59" t="s">
        <v>196</v>
      </c>
      <c r="E4" s="68">
        <f>IF(D4="",0,VLOOKUP(D4,tblClass!$B:$C,2,FALSE))</f>
        <v>24</v>
      </c>
      <c r="F4" s="59" t="s">
        <v>224</v>
      </c>
      <c r="G4" s="59" t="s">
        <v>19</v>
      </c>
      <c r="H4" s="68" t="str">
        <f t="shared" si="0"/>
        <v>EMC1</v>
      </c>
      <c r="I4" s="68">
        <f t="shared" si="1"/>
        <v>135</v>
      </c>
      <c r="J4" s="59" t="str">
        <f t="shared" si="2"/>
        <v>M1</v>
      </c>
      <c r="K4" s="68">
        <f t="shared" si="3"/>
        <v>165</v>
      </c>
      <c r="L4" s="59" t="str">
        <f t="shared" si="4"/>
        <v>PCM1</v>
      </c>
      <c r="M4" s="68">
        <f t="shared" si="5"/>
        <v>155</v>
      </c>
      <c r="N4" s="59" t="str">
        <f t="shared" si="6"/>
        <v>R021</v>
      </c>
      <c r="O4" s="68">
        <f t="shared" si="7"/>
        <v>159</v>
      </c>
      <c r="P4" s="68">
        <f>IF(LEN(D4)=0,"",IF(VLOOKUP(D4,tblClass_Child!G:J,4,FALSE)="Yes",0,I4))</f>
        <v>135</v>
      </c>
      <c r="Q4" s="59" t="s">
        <v>752</v>
      </c>
      <c r="R4" s="59">
        <f>IF(ISERROR(VLOOKUP(Q4,tblClass_Physical!$A:$B,2,FALSE)),0,VLOOKUP(Q4,tblClass_Physical!$A:$B,2,FALSE))</f>
        <v>5</v>
      </c>
      <c r="S4" s="59" t="s">
        <v>803</v>
      </c>
      <c r="T4" s="59"/>
      <c r="U4" s="59" t="str">
        <f>LEFT(B4,MIN(FIND({0,1,2,3,4,5,6,7,8,9},B4&amp;"0123456789"))-1)</f>
        <v>DV</v>
      </c>
      <c r="V4" s="44" t="str">
        <f>RIGHT(B4,LEN(B4)+1-MIN(FIND({0,1,2,3,4,5,6,7,8,9},B4&amp;"0123456789")))</f>
        <v>1101</v>
      </c>
      <c r="W4" s="68" t="str">
        <f t="shared" si="8"/>
        <v>DV_1101</v>
      </c>
      <c r="X4" s="45" t="str">
        <f>LEFT(B4,MIN(FIND({0,1,2,3,4,5,6,7,8,9},B4&amp;"0123456789"))-1)&amp;"n"&amp;RIGHT(B4,LEN(B4)-MIN(FIND({0,1,2,3,4,5,6,7,8,9},B4&amp;"0123456789")))</f>
        <v>DVn101</v>
      </c>
      <c r="Y4" s="45" t="str">
        <f t="shared" si="9"/>
        <v>POS2</v>
      </c>
      <c r="Z4" s="45" t="str">
        <f>IF(LEN(Y4)=0,"",VLOOKUP(X4,tblClass_Child!D:E,2,FALSE))</f>
        <v>POS_VENT</v>
      </c>
      <c r="AA4" s="45" t="str">
        <f t="shared" si="10"/>
        <v>_pos_vent</v>
      </c>
      <c r="AF4" s="305">
        <f>IF(ISERROR(VLOOKUP(Q4,tblClass_Physical!A:AJ,COLUMN(tblClass_Physical!AJ:AJ),FALSE)),"",VLOOKUP(Q4,tblClass_Physical!A:AJ,COLUMN(tblClass_Physical!AJ:AJ),FALSE))</f>
        <v>0</v>
      </c>
    </row>
    <row r="5" spans="1:32" s="68" customFormat="1">
      <c r="A5" s="59" t="s">
        <v>847</v>
      </c>
      <c r="B5" s="59" t="s">
        <v>517</v>
      </c>
      <c r="C5" s="68">
        <v>4</v>
      </c>
      <c r="D5" s="59" t="s">
        <v>196</v>
      </c>
      <c r="E5" s="68">
        <f>IF(D5="",0,VLOOKUP(D5,tblClass!$B:$C,2,FALSE))</f>
        <v>24</v>
      </c>
      <c r="F5" s="59" t="s">
        <v>482</v>
      </c>
      <c r="G5" s="59" t="s">
        <v>19</v>
      </c>
      <c r="H5" s="68" t="str">
        <f t="shared" si="0"/>
        <v>EMC1</v>
      </c>
      <c r="I5" s="68">
        <f t="shared" si="1"/>
        <v>135</v>
      </c>
      <c r="J5" s="59" t="str">
        <f t="shared" si="2"/>
        <v>M1</v>
      </c>
      <c r="K5" s="68">
        <f t="shared" si="3"/>
        <v>165</v>
      </c>
      <c r="L5" s="59" t="str">
        <f t="shared" si="4"/>
        <v>PCM1</v>
      </c>
      <c r="M5" s="68">
        <f t="shared" si="5"/>
        <v>155</v>
      </c>
      <c r="N5" s="59" t="str">
        <f t="shared" si="6"/>
        <v>R021</v>
      </c>
      <c r="O5" s="68">
        <f t="shared" si="7"/>
        <v>159</v>
      </c>
      <c r="P5" s="68">
        <f>IF(LEN(D5)=0,"",IF(VLOOKUP(D5,tblClass_Child!G:J,4,FALSE)="Yes",0,I5))</f>
        <v>135</v>
      </c>
      <c r="Q5" s="59" t="s">
        <v>776</v>
      </c>
      <c r="R5" s="59">
        <f>IF(ISERROR(VLOOKUP(Q5,tblClass_Physical!$A:$B,2,FALSE)),0,VLOOKUP(Q5,tblClass_Physical!$A:$B,2,FALSE))</f>
        <v>6</v>
      </c>
      <c r="S5" s="59" t="s">
        <v>803</v>
      </c>
      <c r="T5" s="59"/>
      <c r="U5" s="59" t="str">
        <f>LEFT(B5,MIN(FIND({0,1,2,3,4,5,6,7,8,9},B5&amp;"0123456789"))-1)</f>
        <v>DV</v>
      </c>
      <c r="V5" s="44" t="str">
        <f>RIGHT(B5,LEN(B5)+1-MIN(FIND({0,1,2,3,4,5,6,7,8,9},B5&amp;"0123456789")))</f>
        <v>1103</v>
      </c>
      <c r="W5" s="68" t="str">
        <f t="shared" si="8"/>
        <v>DV_1103</v>
      </c>
      <c r="X5" s="45" t="str">
        <f>LEFT(B5,MIN(FIND({0,1,2,3,4,5,6,7,8,9},B5&amp;"0123456789"))-1)&amp;"n"&amp;RIGHT(B5,LEN(B5)-MIN(FIND({0,1,2,3,4,5,6,7,8,9},B5&amp;"0123456789")))</f>
        <v>DVn103</v>
      </c>
      <c r="Y5" s="45" t="str">
        <f t="shared" si="9"/>
        <v>POS2</v>
      </c>
      <c r="Z5" s="45" t="str">
        <f>IF(LEN(Y5)=0,"",VLOOKUP(X5,tblClass_Child!D:E,2,FALSE))</f>
        <v>POS_HPCA</v>
      </c>
      <c r="AA5" s="45" t="str">
        <f t="shared" si="10"/>
        <v>_pos_hpca</v>
      </c>
      <c r="AF5" s="305">
        <f>IF(ISERROR(VLOOKUP(Q5,tblClass_Physical!A:AJ,COLUMN(tblClass_Physical!AJ:AJ),FALSE)),"",VLOOKUP(Q5,tblClass_Physical!A:AJ,COLUMN(tblClass_Physical!AJ:AJ),FALSE))</f>
        <v>0</v>
      </c>
    </row>
    <row r="6" spans="1:32" s="68" customFormat="1">
      <c r="A6" s="59" t="s">
        <v>847</v>
      </c>
      <c r="B6" s="59" t="s">
        <v>518</v>
      </c>
      <c r="C6" s="68">
        <v>5</v>
      </c>
      <c r="D6" s="59" t="s">
        <v>196</v>
      </c>
      <c r="E6" s="68">
        <f>IF(D6="",0,VLOOKUP(D6,tblClass!$B:$C,2,FALSE))</f>
        <v>24</v>
      </c>
      <c r="F6" s="59" t="s">
        <v>483</v>
      </c>
      <c r="G6" s="59" t="s">
        <v>19</v>
      </c>
      <c r="H6" s="68" t="str">
        <f t="shared" si="0"/>
        <v>EMC1</v>
      </c>
      <c r="I6" s="68">
        <f t="shared" si="1"/>
        <v>135</v>
      </c>
      <c r="J6" s="59" t="str">
        <f t="shared" si="2"/>
        <v>M1</v>
      </c>
      <c r="K6" s="68">
        <f t="shared" si="3"/>
        <v>165</v>
      </c>
      <c r="L6" s="59" t="str">
        <f t="shared" si="4"/>
        <v>PCM1</v>
      </c>
      <c r="M6" s="68">
        <f t="shared" si="5"/>
        <v>155</v>
      </c>
      <c r="N6" s="59" t="str">
        <f t="shared" si="6"/>
        <v>R021</v>
      </c>
      <c r="O6" s="68">
        <f t="shared" si="7"/>
        <v>159</v>
      </c>
      <c r="P6" s="68">
        <f>IF(LEN(D6)=0,"",IF(VLOOKUP(D6,tblClass_Child!G:J,4,FALSE)="Yes",0,I6))</f>
        <v>135</v>
      </c>
      <c r="Q6" s="59" t="s">
        <v>776</v>
      </c>
      <c r="R6" s="59">
        <f>IF(ISERROR(VLOOKUP(Q6,tblClass_Physical!$A:$B,2,FALSE)),0,VLOOKUP(Q6,tblClass_Physical!$A:$B,2,FALSE))</f>
        <v>6</v>
      </c>
      <c r="S6" s="59" t="s">
        <v>803</v>
      </c>
      <c r="T6" s="59"/>
      <c r="U6" s="59" t="str">
        <f>LEFT(B6,MIN(FIND({0,1,2,3,4,5,6,7,8,9},B6&amp;"0123456789"))-1)</f>
        <v>DV</v>
      </c>
      <c r="V6" s="44" t="str">
        <f>RIGHT(B6,LEN(B6)+1-MIN(FIND({0,1,2,3,4,5,6,7,8,9},B6&amp;"0123456789")))</f>
        <v>1105</v>
      </c>
      <c r="W6" s="68" t="str">
        <f t="shared" si="8"/>
        <v>DV_1105</v>
      </c>
      <c r="X6" s="45" t="str">
        <f>LEFT(B6,MIN(FIND({0,1,2,3,4,5,6,7,8,9},B6&amp;"0123456789"))-1)&amp;"n"&amp;RIGHT(B6,LEN(B6)-MIN(FIND({0,1,2,3,4,5,6,7,8,9},B6&amp;"0123456789")))</f>
        <v>DVn105</v>
      </c>
      <c r="Y6" s="45" t="str">
        <f t="shared" si="9"/>
        <v>POS2</v>
      </c>
      <c r="Z6" s="45" t="str">
        <f>IF(LEN(Y6)=0,"",VLOOKUP(X6,tblClass_Child!D:E,2,FALSE))</f>
        <v>POS_LPCA</v>
      </c>
      <c r="AA6" s="45" t="str">
        <f t="shared" si="10"/>
        <v>_pos_lpca</v>
      </c>
      <c r="AF6" s="305">
        <f>IF(ISERROR(VLOOKUP(Q6,tblClass_Physical!A:AJ,COLUMN(tblClass_Physical!AJ:AJ),FALSE)),"",VLOOKUP(Q6,tblClass_Physical!A:AJ,COLUMN(tblClass_Physical!AJ:AJ),FALSE))</f>
        <v>0</v>
      </c>
    </row>
    <row r="7" spans="1:32" s="68" customFormat="1">
      <c r="A7" s="59" t="s">
        <v>847</v>
      </c>
      <c r="B7" s="59" t="s">
        <v>561</v>
      </c>
      <c r="C7" s="68">
        <v>6</v>
      </c>
      <c r="D7" s="59" t="s">
        <v>196</v>
      </c>
      <c r="E7" s="68">
        <f>IF(D7="",0,VLOOKUP(D7,tblClass!$B:$C,2,FALSE))</f>
        <v>24</v>
      </c>
      <c r="F7" s="59" t="s">
        <v>213</v>
      </c>
      <c r="G7" s="59" t="s">
        <v>19</v>
      </c>
      <c r="H7" s="68" t="str">
        <f t="shared" si="0"/>
        <v>EMC1</v>
      </c>
      <c r="I7" s="68">
        <f t="shared" si="1"/>
        <v>135</v>
      </c>
      <c r="J7" s="59" t="str">
        <f t="shared" si="2"/>
        <v>M1</v>
      </c>
      <c r="K7" s="68">
        <f t="shared" si="3"/>
        <v>165</v>
      </c>
      <c r="L7" s="59" t="str">
        <f t="shared" si="4"/>
        <v>PCM1</v>
      </c>
      <c r="M7" s="68">
        <f t="shared" si="5"/>
        <v>155</v>
      </c>
      <c r="N7" s="59" t="str">
        <f t="shared" si="6"/>
        <v>R021</v>
      </c>
      <c r="O7" s="68">
        <f t="shared" si="7"/>
        <v>159</v>
      </c>
      <c r="P7" s="68">
        <f>IF(LEN(D7)=0,"",IF(VLOOKUP(D7,tblClass_Child!G:J,4,FALSE)="Yes",0,I7))</f>
        <v>135</v>
      </c>
      <c r="Q7" s="59" t="s">
        <v>758</v>
      </c>
      <c r="R7" s="59">
        <f>IF(ISERROR(VLOOKUP(Q7,tblClass_Physical!$A:$B,2,FALSE)),0,VLOOKUP(Q7,tblClass_Physical!$A:$B,2,FALSE))</f>
        <v>8</v>
      </c>
      <c r="S7" s="59" t="s">
        <v>803</v>
      </c>
      <c r="T7" s="59"/>
      <c r="U7" s="59" t="str">
        <f>LEFT(B7,MIN(FIND({0,1,2,3,4,5,6,7,8,9},B7&amp;"0123456789"))-1)</f>
        <v>DV</v>
      </c>
      <c r="V7" s="44" t="str">
        <f>RIGHT(B7,LEN(B7)+1-MIN(FIND({0,1,2,3,4,5,6,7,8,9},B7&amp;"0123456789")))</f>
        <v>1107</v>
      </c>
      <c r="W7" s="68" t="str">
        <f t="shared" si="8"/>
        <v>DV_1107</v>
      </c>
      <c r="X7" s="45" t="str">
        <f>LEFT(B7,MIN(FIND({0,1,2,3,4,5,6,7,8,9},B7&amp;"0123456789"))-1)&amp;"n"&amp;RIGHT(B7,LEN(B7)-MIN(FIND({0,1,2,3,4,5,6,7,8,9},B7&amp;"0123456789")))</f>
        <v>DVn107</v>
      </c>
      <c r="Y7" s="45" t="str">
        <f t="shared" si="9"/>
        <v>POS2</v>
      </c>
      <c r="Z7" s="45" t="str">
        <f>IF(LEN(Y7)=0,"",VLOOKUP(X7,tblClass_Child!D:E,2,FALSE))</f>
        <v>POS_VACUUM</v>
      </c>
      <c r="AA7" s="45" t="str">
        <f t="shared" si="10"/>
        <v>_pos_vacuum</v>
      </c>
      <c r="AF7" s="305">
        <f>IF(ISERROR(VLOOKUP(Q7,tblClass_Physical!A:AJ,COLUMN(tblClass_Physical!AJ:AJ),FALSE)),"",VLOOKUP(Q7,tblClass_Physical!A:AJ,COLUMN(tblClass_Physical!AJ:AJ),FALSE))</f>
        <v>0</v>
      </c>
    </row>
    <row r="8" spans="1:32" s="68" customFormat="1">
      <c r="A8" s="59" t="s">
        <v>847</v>
      </c>
      <c r="B8" s="59" t="s">
        <v>1311</v>
      </c>
      <c r="C8" s="68">
        <v>7</v>
      </c>
      <c r="D8" s="59" t="s">
        <v>182</v>
      </c>
      <c r="E8" s="68">
        <f>IF(D8="",0,VLOOKUP(D8,tblClass!$B:$C,2,FALSE))</f>
        <v>21</v>
      </c>
      <c r="F8" s="59" t="s">
        <v>1544</v>
      </c>
      <c r="G8" s="59" t="s">
        <v>19</v>
      </c>
      <c r="H8" s="68" t="str">
        <f t="shared" si="0"/>
        <v>EMC1</v>
      </c>
      <c r="I8" s="68">
        <f t="shared" si="1"/>
        <v>135</v>
      </c>
      <c r="J8" s="59" t="str">
        <f t="shared" si="2"/>
        <v>M1</v>
      </c>
      <c r="K8" s="68">
        <f t="shared" si="3"/>
        <v>165</v>
      </c>
      <c r="L8" s="59" t="str">
        <f t="shared" si="4"/>
        <v>PCM1</v>
      </c>
      <c r="M8" s="68">
        <f t="shared" si="5"/>
        <v>155</v>
      </c>
      <c r="N8" s="59" t="str">
        <f t="shared" si="6"/>
        <v>R021</v>
      </c>
      <c r="O8" s="68">
        <f t="shared" si="7"/>
        <v>159</v>
      </c>
      <c r="P8" s="68">
        <f>IF(LEN(D8)=0,"",IF(VLOOKUP(D8,tblClass_Child!G:J,4,FALSE)="Yes",0,I8))</f>
        <v>135</v>
      </c>
      <c r="Q8" s="59" t="s">
        <v>753</v>
      </c>
      <c r="R8" s="59">
        <f>IF(ISERROR(VLOOKUP(Q8,tblClass_Physical!$A:$B,2,FALSE)),0,VLOOKUP(Q8,tblClass_Physical!$A:$B,2,FALSE))</f>
        <v>20</v>
      </c>
      <c r="S8" s="59" t="s">
        <v>803</v>
      </c>
      <c r="T8" s="59"/>
      <c r="U8" s="59" t="str">
        <f>LEFT(B8,MIN(FIND({0,1,2,3,4,5,6,7,8,9},B8&amp;"0123456789"))-1)</f>
        <v>PI</v>
      </c>
      <c r="V8" s="44" t="str">
        <f>RIGHT(B8,LEN(B8)+1-MIN(FIND({0,1,2,3,4,5,6,7,8,9},B8&amp;"0123456789")))</f>
        <v>1103</v>
      </c>
      <c r="W8" s="68" t="str">
        <f t="shared" si="8"/>
        <v>PI_1103</v>
      </c>
      <c r="X8" s="45" t="str">
        <f>LEFT(B8,MIN(FIND({0,1,2,3,4,5,6,7,8,9},B8&amp;"0123456789"))-1)&amp;"n"&amp;RIGHT(B8,LEN(B8)-MIN(FIND({0,1,2,3,4,5,6,7,8,9},B8&amp;"0123456789")))</f>
        <v>PIn103</v>
      </c>
      <c r="Y8" s="45" t="str">
        <f t="shared" si="9"/>
        <v>PI1</v>
      </c>
      <c r="Z8" s="45" t="str">
        <f>IF(LEN(Y8)=0,"",VLOOKUP(X8,tblClass_Child!D:E,2,FALSE))</f>
        <v>PI_VESSEL</v>
      </c>
      <c r="AA8" s="45" t="str">
        <f t="shared" si="10"/>
        <v>_pi_vessel</v>
      </c>
      <c r="AF8" s="305">
        <f>IF(ISERROR(VLOOKUP(Q8,tblClass_Physical!A:AJ,COLUMN(tblClass_Physical!AJ:AJ),FALSE)),"",VLOOKUP(Q8,tblClass_Physical!A:AJ,COLUMN(tblClass_Physical!AJ:AJ),FALSE))</f>
        <v>0</v>
      </c>
    </row>
    <row r="9" spans="1:32" s="68" customFormat="1">
      <c r="A9" s="59" t="s">
        <v>847</v>
      </c>
      <c r="B9" s="59" t="s">
        <v>1312</v>
      </c>
      <c r="C9" s="68">
        <v>8</v>
      </c>
      <c r="D9" s="59" t="s">
        <v>193</v>
      </c>
      <c r="E9" s="68">
        <f>IF(D9="",0,VLOOKUP(D9,tblClass!$B:$C,2,FALSE))</f>
        <v>22</v>
      </c>
      <c r="F9" s="59" t="s">
        <v>221</v>
      </c>
      <c r="G9" s="59" t="s">
        <v>19</v>
      </c>
      <c r="H9" s="68" t="str">
        <f t="shared" si="0"/>
        <v>EMC1</v>
      </c>
      <c r="I9" s="68">
        <f t="shared" si="1"/>
        <v>135</v>
      </c>
      <c r="J9" s="59" t="str">
        <f t="shared" si="2"/>
        <v>M1</v>
      </c>
      <c r="K9" s="68">
        <f t="shared" si="3"/>
        <v>165</v>
      </c>
      <c r="L9" s="59" t="str">
        <f t="shared" si="4"/>
        <v>PCM1</v>
      </c>
      <c r="M9" s="68">
        <f t="shared" si="5"/>
        <v>155</v>
      </c>
      <c r="N9" s="59" t="str">
        <f t="shared" si="6"/>
        <v>R021</v>
      </c>
      <c r="O9" s="68">
        <f t="shared" si="7"/>
        <v>159</v>
      </c>
      <c r="P9" s="68">
        <f>IF(LEN(D9)=0,"",IF(VLOOKUP(D9,tblClass_Child!G:J,4,FALSE)="Yes",0,I9))</f>
        <v>135</v>
      </c>
      <c r="Q9" s="59"/>
      <c r="R9" s="59">
        <f>IF(ISERROR(VLOOKUP(Q9,tblClass_Physical!$A:$B,2,FALSE)),0,VLOOKUP(Q9,tblClass_Physical!$A:$B,2,FALSE))</f>
        <v>0</v>
      </c>
      <c r="S9" s="59" t="s">
        <v>803</v>
      </c>
      <c r="T9" s="59"/>
      <c r="U9" s="59" t="str">
        <f>LEFT(B9,MIN(FIND({0,1,2,3,4,5,6,7,8,9},B9&amp;"0123456789"))-1)</f>
        <v>PC</v>
      </c>
      <c r="V9" s="44" t="str">
        <f>RIGHT(B9,LEN(B9)+1-MIN(FIND({0,1,2,3,4,5,6,7,8,9},B9&amp;"0123456789")))</f>
        <v>1103</v>
      </c>
      <c r="W9" s="68" t="str">
        <f t="shared" si="8"/>
        <v>PC_1103</v>
      </c>
      <c r="X9" s="45" t="str">
        <f>LEFT(B9,MIN(FIND({0,1,2,3,4,5,6,7,8,9},B9&amp;"0123456789"))-1)&amp;"n"&amp;RIGHT(B9,LEN(B9)-MIN(FIND({0,1,2,3,4,5,6,7,8,9},B9&amp;"0123456789")))</f>
        <v>PCn103</v>
      </c>
      <c r="Y9" s="45" t="str">
        <f t="shared" si="9"/>
        <v>PC1</v>
      </c>
      <c r="Z9" s="45" t="str">
        <f>IF(LEN(Y9)=0,"",VLOOKUP(X9,tblClass_Child!D:E,2,FALSE))</f>
        <v>PC_VESSEL</v>
      </c>
      <c r="AA9" s="45" t="str">
        <f t="shared" si="10"/>
        <v>_pc_vessel</v>
      </c>
      <c r="AB9" s="68" t="s">
        <v>1316</v>
      </c>
      <c r="AF9" s="305" t="str">
        <f>IF(ISERROR(VLOOKUP(Q9,tblClass_Physical!A:AJ,COLUMN(tblClass_Physical!AJ:AJ),FALSE)),"",VLOOKUP(Q9,tblClass_Physical!A:AJ,COLUMN(tblClass_Physical!AJ:AJ),FALSE))</f>
        <v/>
      </c>
    </row>
    <row r="10" spans="1:32" s="68" customFormat="1">
      <c r="A10" s="59" t="s">
        <v>847</v>
      </c>
      <c r="B10" s="59" t="s">
        <v>512</v>
      </c>
      <c r="C10" s="68">
        <v>9</v>
      </c>
      <c r="D10" s="59" t="s">
        <v>196</v>
      </c>
      <c r="E10" s="68">
        <f>IF(D10="",0,VLOOKUP(D10,tblClass!$B:$C,2,FALSE))</f>
        <v>24</v>
      </c>
      <c r="F10" s="59" t="s">
        <v>591</v>
      </c>
      <c r="G10" s="59" t="s">
        <v>18</v>
      </c>
      <c r="H10" s="68" t="str">
        <f t="shared" si="0"/>
        <v>EMC2</v>
      </c>
      <c r="I10" s="68">
        <f t="shared" si="1"/>
        <v>136</v>
      </c>
      <c r="J10" s="59" t="str">
        <f t="shared" si="2"/>
        <v>M1</v>
      </c>
      <c r="K10" s="68">
        <f t="shared" si="3"/>
        <v>165</v>
      </c>
      <c r="L10" s="59" t="str">
        <f t="shared" si="4"/>
        <v>PCM1</v>
      </c>
      <c r="M10" s="68">
        <f t="shared" si="5"/>
        <v>155</v>
      </c>
      <c r="N10" s="59" t="str">
        <f t="shared" si="6"/>
        <v>R021</v>
      </c>
      <c r="O10" s="68">
        <f t="shared" si="7"/>
        <v>159</v>
      </c>
      <c r="P10" s="68">
        <f>IF(LEN(D10)=0,"",IF(VLOOKUP(D10,tblClass_Child!G:J,4,FALSE)="Yes",0,I10))</f>
        <v>136</v>
      </c>
      <c r="Q10" s="59" t="s">
        <v>794</v>
      </c>
      <c r="R10" s="59">
        <f>IF(ISERROR(VLOOKUP(Q10,tblClass_Physical!$A:$B,2,FALSE)),0,VLOOKUP(Q10,tblClass_Physical!$A:$B,2,FALSE))</f>
        <v>11</v>
      </c>
      <c r="S10" s="59" t="s">
        <v>803</v>
      </c>
      <c r="T10" s="59"/>
      <c r="U10" s="59" t="str">
        <f>LEFT(B10,MIN(FIND({0,1,2,3,4,5,6,7,8,9},B10&amp;"0123456789"))-1)</f>
        <v>DV</v>
      </c>
      <c r="V10" s="44" t="str">
        <f>RIGHT(B10,LEN(B10)+1-MIN(FIND({0,1,2,3,4,5,6,7,8,9},B10&amp;"0123456789")))</f>
        <v>1109</v>
      </c>
      <c r="W10" s="68" t="str">
        <f t="shared" si="8"/>
        <v>DV_1109</v>
      </c>
      <c r="X10" s="45" t="str">
        <f>LEFT(B10,MIN(FIND({0,1,2,3,4,5,6,7,8,9},B10&amp;"0123456789"))-1)&amp;"n"&amp;RIGHT(B10,LEN(B10)-MIN(FIND({0,1,2,3,4,5,6,7,8,9},B10&amp;"0123456789")))</f>
        <v>DVn109</v>
      </c>
      <c r="Y10" s="45" t="str">
        <f t="shared" si="9"/>
        <v>POS2</v>
      </c>
      <c r="Z10" s="45" t="str">
        <f>IF(LEN(Y10)=0,"",VLOOKUP(X10,tblClass_Child!D:E,2,FALSE))</f>
        <v>POS_PSWFI</v>
      </c>
      <c r="AA10" s="45" t="str">
        <f t="shared" si="10"/>
        <v>_pos_pswfi</v>
      </c>
      <c r="AF10" s="305">
        <f>IF(ISERROR(VLOOKUP(Q10,tblClass_Physical!A:AJ,COLUMN(tblClass_Physical!AJ:AJ),FALSE)),"",VLOOKUP(Q10,tblClass_Physical!A:AJ,COLUMN(tblClass_Physical!AJ:AJ),FALSE))</f>
        <v>0</v>
      </c>
    </row>
    <row r="11" spans="1:32" s="68" customFormat="1">
      <c r="A11" s="59" t="s">
        <v>847</v>
      </c>
      <c r="B11" s="59" t="s">
        <v>584</v>
      </c>
      <c r="C11" s="68">
        <v>10</v>
      </c>
      <c r="D11" s="59" t="s">
        <v>177</v>
      </c>
      <c r="E11" s="68">
        <f>IF(D11="",0,VLOOKUP(D11,tblClass!$B:$C,2,FALSE))</f>
        <v>26</v>
      </c>
      <c r="F11" s="59" t="s">
        <v>223</v>
      </c>
      <c r="G11" s="59" t="s">
        <v>18</v>
      </c>
      <c r="H11" s="68" t="str">
        <f t="shared" si="0"/>
        <v>EMC2</v>
      </c>
      <c r="I11" s="68">
        <f t="shared" si="1"/>
        <v>136</v>
      </c>
      <c r="J11" s="59" t="str">
        <f t="shared" si="2"/>
        <v>M1</v>
      </c>
      <c r="K11" s="68">
        <f t="shared" si="3"/>
        <v>165</v>
      </c>
      <c r="L11" s="59" t="str">
        <f t="shared" si="4"/>
        <v>PCM1</v>
      </c>
      <c r="M11" s="68">
        <f t="shared" si="5"/>
        <v>155</v>
      </c>
      <c r="N11" s="59" t="str">
        <f t="shared" si="6"/>
        <v>R021</v>
      </c>
      <c r="O11" s="68">
        <f t="shared" si="7"/>
        <v>159</v>
      </c>
      <c r="P11" s="68">
        <f>IF(LEN(D11)=0,"",IF(VLOOKUP(D11,tblClass_Child!G:J,4,FALSE)="Yes",0,I11))</f>
        <v>136</v>
      </c>
      <c r="Q11" s="59" t="s">
        <v>793</v>
      </c>
      <c r="R11" s="59">
        <f>IF(ISERROR(VLOOKUP(Q11,tblClass_Physical!$A:$B,2,FALSE)),0,VLOOKUP(Q11,tblClass_Physical!$A:$B,2,FALSE))</f>
        <v>10</v>
      </c>
      <c r="S11" s="59" t="s">
        <v>803</v>
      </c>
      <c r="T11" s="59"/>
      <c r="U11" s="59" t="str">
        <f>LEFT(B11,MIN(FIND({0,1,2,3,4,5,6,7,8,9},B11&amp;"0123456789"))-1)</f>
        <v>DV</v>
      </c>
      <c r="V11" s="44" t="str">
        <f>RIGHT(B11,LEN(B11)+1-MIN(FIND({0,1,2,3,4,5,6,7,8,9},B11&amp;"0123456789")))</f>
        <v>1111</v>
      </c>
      <c r="W11" s="68" t="str">
        <f t="shared" si="8"/>
        <v>DV_1111</v>
      </c>
      <c r="X11" s="45" t="str">
        <f>LEFT(B11,MIN(FIND({0,1,2,3,4,5,6,7,8,9},B11&amp;"0123456789"))-1)&amp;"n"&amp;RIGHT(B11,LEN(B11)-MIN(FIND({0,1,2,3,4,5,6,7,8,9},B11&amp;"0123456789")))</f>
        <v>DVn111</v>
      </c>
      <c r="Y11" s="45" t="str">
        <f t="shared" si="9"/>
        <v>POS4</v>
      </c>
      <c r="Z11" s="45" t="str">
        <f>IF(LEN(Y11)=0,"",VLOOKUP(X11,tblClass_Child!D:E,2,FALSE))</f>
        <v>POS_WFI</v>
      </c>
      <c r="AA11" s="45" t="str">
        <f t="shared" si="10"/>
        <v>_pos_wfi</v>
      </c>
      <c r="AF11" s="305">
        <f>IF(ISERROR(VLOOKUP(Q11,tblClass_Physical!A:AJ,COLUMN(tblClass_Physical!AJ:AJ),FALSE)),"",VLOOKUP(Q11,tblClass_Physical!A:AJ,COLUMN(tblClass_Physical!AJ:AJ),FALSE))</f>
        <v>0</v>
      </c>
    </row>
    <row r="12" spans="1:32" s="68" customFormat="1">
      <c r="A12" s="59" t="s">
        <v>847</v>
      </c>
      <c r="B12" s="59" t="s">
        <v>514</v>
      </c>
      <c r="C12" s="68">
        <v>11</v>
      </c>
      <c r="D12" s="59" t="s">
        <v>177</v>
      </c>
      <c r="E12" s="68">
        <f>IF(D12="",0,VLOOKUP(D12,tblClass!$B:$C,2,FALSE))</f>
        <v>26</v>
      </c>
      <c r="F12" s="59" t="s">
        <v>222</v>
      </c>
      <c r="G12" s="59" t="s">
        <v>18</v>
      </c>
      <c r="H12" s="68" t="str">
        <f t="shared" si="0"/>
        <v>EMC2</v>
      </c>
      <c r="I12" s="68">
        <f t="shared" si="1"/>
        <v>136</v>
      </c>
      <c r="J12" s="59" t="str">
        <f t="shared" si="2"/>
        <v>M1</v>
      </c>
      <c r="K12" s="68">
        <f t="shared" si="3"/>
        <v>165</v>
      </c>
      <c r="L12" s="59" t="str">
        <f t="shared" si="4"/>
        <v>PCM1</v>
      </c>
      <c r="M12" s="68">
        <f t="shared" si="5"/>
        <v>155</v>
      </c>
      <c r="N12" s="59" t="str">
        <f t="shared" si="6"/>
        <v>R021</v>
      </c>
      <c r="O12" s="68">
        <f t="shared" si="7"/>
        <v>159</v>
      </c>
      <c r="P12" s="68">
        <f>IF(LEN(D12)=0,"",IF(VLOOKUP(D12,tblClass_Child!G:J,4,FALSE)="Yes",0,I12))</f>
        <v>136</v>
      </c>
      <c r="Q12" s="59" t="s">
        <v>793</v>
      </c>
      <c r="R12" s="59">
        <f>IF(ISERROR(VLOOKUP(Q12,tblClass_Physical!$A:$B,2,FALSE)),0,VLOOKUP(Q12,tblClass_Physical!$A:$B,2,FALSE))</f>
        <v>10</v>
      </c>
      <c r="S12" s="59" t="s">
        <v>803</v>
      </c>
      <c r="T12" s="59"/>
      <c r="U12" s="59" t="str">
        <f>LEFT(B12,MIN(FIND({0,1,2,3,4,5,6,7,8,9},B12&amp;"0123456789"))-1)</f>
        <v>DV</v>
      </c>
      <c r="V12" s="44" t="str">
        <f>RIGHT(B12,LEN(B12)+1-MIN(FIND({0,1,2,3,4,5,6,7,8,9},B12&amp;"0123456789")))</f>
        <v>1113</v>
      </c>
      <c r="W12" s="68" t="str">
        <f t="shared" si="8"/>
        <v>DV_1113</v>
      </c>
      <c r="X12" s="45" t="str">
        <f>LEFT(B12,MIN(FIND({0,1,2,3,4,5,6,7,8,9},B12&amp;"0123456789"))-1)&amp;"n"&amp;RIGHT(B12,LEN(B12)-MIN(FIND({0,1,2,3,4,5,6,7,8,9},B12&amp;"0123456789")))</f>
        <v>DVn113</v>
      </c>
      <c r="Y12" s="45" t="str">
        <f t="shared" si="9"/>
        <v>POS4</v>
      </c>
      <c r="Z12" s="45" t="str">
        <f>IF(LEN(Y12)=0,"",VLOOKUP(X12,tblClass_Child!D:E,2,FALSE))</f>
        <v>POS_PW</v>
      </c>
      <c r="AA12" s="45" t="str">
        <f t="shared" si="10"/>
        <v>_pos_pw</v>
      </c>
      <c r="AF12" s="305">
        <f>IF(ISERROR(VLOOKUP(Q12,tblClass_Physical!A:AJ,COLUMN(tblClass_Physical!AJ:AJ),FALSE)),"",VLOOKUP(Q12,tblClass_Physical!A:AJ,COLUMN(tblClass_Physical!AJ:AJ),FALSE))</f>
        <v>0</v>
      </c>
    </row>
    <row r="13" spans="1:32" s="68" customFormat="1">
      <c r="A13" s="59" t="s">
        <v>847</v>
      </c>
      <c r="B13" s="59" t="s">
        <v>515</v>
      </c>
      <c r="C13" s="68">
        <v>12</v>
      </c>
      <c r="D13" s="59" t="s">
        <v>196</v>
      </c>
      <c r="E13" s="68">
        <f>IF(D13="",0,VLOOKUP(D13,tblClass!$B:$C,2,FALSE))</f>
        <v>24</v>
      </c>
      <c r="F13" s="59" t="s">
        <v>592</v>
      </c>
      <c r="G13" s="59" t="s">
        <v>18</v>
      </c>
      <c r="H13" s="68" t="str">
        <f t="shared" si="0"/>
        <v>EMC2</v>
      </c>
      <c r="I13" s="68">
        <f t="shared" si="1"/>
        <v>136</v>
      </c>
      <c r="J13" s="59" t="str">
        <f t="shared" si="2"/>
        <v>M1</v>
      </c>
      <c r="K13" s="68">
        <f t="shared" si="3"/>
        <v>165</v>
      </c>
      <c r="L13" s="59" t="str">
        <f t="shared" si="4"/>
        <v>PCM1</v>
      </c>
      <c r="M13" s="68">
        <f t="shared" si="5"/>
        <v>155</v>
      </c>
      <c r="N13" s="59" t="str">
        <f t="shared" si="6"/>
        <v>R021</v>
      </c>
      <c r="O13" s="68">
        <f t="shared" si="7"/>
        <v>159</v>
      </c>
      <c r="P13" s="68">
        <f>IF(LEN(D13)=0,"",IF(VLOOKUP(D13,tblClass_Child!G:J,4,FALSE)="Yes",0,I13))</f>
        <v>136</v>
      </c>
      <c r="Q13" s="59" t="s">
        <v>794</v>
      </c>
      <c r="R13" s="59">
        <f>IF(ISERROR(VLOOKUP(Q13,tblClass_Physical!$A:$B,2,FALSE)),0,VLOOKUP(Q13,tblClass_Physical!$A:$B,2,FALSE))</f>
        <v>11</v>
      </c>
      <c r="S13" s="59" t="s">
        <v>803</v>
      </c>
      <c r="T13" s="59"/>
      <c r="U13" s="59" t="str">
        <f>LEFT(B13,MIN(FIND({0,1,2,3,4,5,6,7,8,9},B13&amp;"0123456789"))-1)</f>
        <v>DV</v>
      </c>
      <c r="V13" s="44" t="str">
        <f>RIGHT(B13,LEN(B13)+1-MIN(FIND({0,1,2,3,4,5,6,7,8,9},B13&amp;"0123456789")))</f>
        <v>1115</v>
      </c>
      <c r="W13" s="68" t="str">
        <f t="shared" si="8"/>
        <v>DV_1115</v>
      </c>
      <c r="X13" s="45" t="str">
        <f>LEFT(B13,MIN(FIND({0,1,2,3,4,5,6,7,8,9},B13&amp;"0123456789"))-1)&amp;"n"&amp;RIGHT(B13,LEN(B13)-MIN(FIND({0,1,2,3,4,5,6,7,8,9},B13&amp;"0123456789")))</f>
        <v>DVn115</v>
      </c>
      <c r="Y13" s="45" t="str">
        <f t="shared" si="9"/>
        <v>POS2</v>
      </c>
      <c r="Z13" s="45" t="str">
        <f>IF(LEN(Y13)=0,"",VLOOKUP(X13,tblClass_Child!D:E,2,FALSE))</f>
        <v>POS_PSPW</v>
      </c>
      <c r="AA13" s="45" t="str">
        <f t="shared" si="10"/>
        <v>_pos_pspw</v>
      </c>
      <c r="AF13" s="305">
        <f>IF(ISERROR(VLOOKUP(Q13,tblClass_Physical!A:AJ,COLUMN(tblClass_Physical!AJ:AJ),FALSE)),"",VLOOKUP(Q13,tblClass_Physical!A:AJ,COLUMN(tblClass_Physical!AJ:AJ),FALSE))</f>
        <v>0</v>
      </c>
    </row>
    <row r="14" spans="1:32" s="68" customFormat="1">
      <c r="A14" s="59" t="s">
        <v>847</v>
      </c>
      <c r="B14" s="59" t="s">
        <v>521</v>
      </c>
      <c r="C14" s="68">
        <v>13</v>
      </c>
      <c r="D14" s="59" t="s">
        <v>184</v>
      </c>
      <c r="E14" s="68">
        <f>IF(D14="",0,VLOOKUP(D14,tblClass!$B:$C,2,FALSE))</f>
        <v>32</v>
      </c>
      <c r="F14" s="59" t="s">
        <v>599</v>
      </c>
      <c r="G14" s="59" t="s">
        <v>18</v>
      </c>
      <c r="H14" s="68" t="str">
        <f t="shared" si="0"/>
        <v>EMC2</v>
      </c>
      <c r="I14" s="68">
        <f t="shared" si="1"/>
        <v>136</v>
      </c>
      <c r="J14" s="59" t="str">
        <f t="shared" si="2"/>
        <v>M1</v>
      </c>
      <c r="K14" s="68">
        <f t="shared" si="3"/>
        <v>165</v>
      </c>
      <c r="L14" s="59" t="str">
        <f t="shared" si="4"/>
        <v>PCM1</v>
      </c>
      <c r="M14" s="68">
        <f t="shared" si="5"/>
        <v>155</v>
      </c>
      <c r="N14" s="59" t="str">
        <f t="shared" si="6"/>
        <v>R021</v>
      </c>
      <c r="O14" s="68">
        <f t="shared" si="7"/>
        <v>159</v>
      </c>
      <c r="P14" s="68">
        <f>IF(LEN(D14)=0,"",IF(VLOOKUP(D14,tblClass_Child!G:J,4,FALSE)="Yes",0,I14))</f>
        <v>136</v>
      </c>
      <c r="Q14" s="59" t="s">
        <v>759</v>
      </c>
      <c r="R14" s="59">
        <f>IF(ISERROR(VLOOKUP(Q14,tblClass_Physical!$A:$B,2,FALSE)),0,VLOOKUP(Q14,tblClass_Physical!$A:$B,2,FALSE))</f>
        <v>18</v>
      </c>
      <c r="S14" s="59" t="s">
        <v>803</v>
      </c>
      <c r="T14" s="59"/>
      <c r="U14" s="59" t="str">
        <f>LEFT(B14,MIN(FIND({0,1,2,3,4,5,6,7,8,9},B14&amp;"0123456789"))-1)</f>
        <v>ZSC</v>
      </c>
      <c r="V14" s="44" t="str">
        <f>RIGHT(B14,LEN(B14)+1-MIN(FIND({0,1,2,3,4,5,6,7,8,9},B14&amp;"0123456789")))</f>
        <v>1103</v>
      </c>
      <c r="W14" s="68" t="str">
        <f t="shared" si="8"/>
        <v>ZSC_1103</v>
      </c>
      <c r="X14" s="45" t="str">
        <f>LEFT(B14,MIN(FIND({0,1,2,3,4,5,6,7,8,9},B14&amp;"0123456789"))-1)&amp;"n"&amp;RIGHT(B14,LEN(B14)-MIN(FIND({0,1,2,3,4,5,6,7,8,9},B14&amp;"0123456789")))</f>
        <v>ZSCn103</v>
      </c>
      <c r="Y14" s="45" t="str">
        <f t="shared" si="9"/>
        <v>ZSC2</v>
      </c>
      <c r="Z14" s="45" t="str">
        <f>IF(LEN(Y14)=0,"",VLOOKUP(X14,tblClass_Child!D:E,2,FALSE))</f>
        <v>ZSC_FPWFI</v>
      </c>
      <c r="AA14" s="45" t="str">
        <f t="shared" si="10"/>
        <v>_zsc_fpwfi</v>
      </c>
      <c r="AF14" s="305">
        <f>IF(ISERROR(VLOOKUP(Q14,tblClass_Physical!A:AJ,COLUMN(tblClass_Physical!AJ:AJ),FALSE)),"",VLOOKUP(Q14,tblClass_Physical!A:AJ,COLUMN(tblClass_Physical!AJ:AJ),FALSE))</f>
        <v>0</v>
      </c>
    </row>
    <row r="15" spans="1:32" s="68" customFormat="1">
      <c r="A15" s="59" t="s">
        <v>847</v>
      </c>
      <c r="B15" s="59" t="s">
        <v>522</v>
      </c>
      <c r="C15" s="68">
        <v>14</v>
      </c>
      <c r="D15" s="59" t="s">
        <v>184</v>
      </c>
      <c r="E15" s="68">
        <f>IF(D15="",0,VLOOKUP(D15,tblClass!$B:$C,2,FALSE))</f>
        <v>32</v>
      </c>
      <c r="F15" s="59" t="s">
        <v>600</v>
      </c>
      <c r="G15" s="59" t="s">
        <v>18</v>
      </c>
      <c r="H15" s="68" t="str">
        <f t="shared" si="0"/>
        <v>EMC2</v>
      </c>
      <c r="I15" s="68">
        <f t="shared" si="1"/>
        <v>136</v>
      </c>
      <c r="J15" s="59" t="str">
        <f t="shared" si="2"/>
        <v>M1</v>
      </c>
      <c r="K15" s="68">
        <f t="shared" si="3"/>
        <v>165</v>
      </c>
      <c r="L15" s="59" t="str">
        <f t="shared" si="4"/>
        <v>PCM1</v>
      </c>
      <c r="M15" s="68">
        <f t="shared" si="5"/>
        <v>155</v>
      </c>
      <c r="N15" s="59" t="str">
        <f t="shared" si="6"/>
        <v>R021</v>
      </c>
      <c r="O15" s="68">
        <f t="shared" si="7"/>
        <v>159</v>
      </c>
      <c r="P15" s="68">
        <f>IF(LEN(D15)=0,"",IF(VLOOKUP(D15,tblClass_Child!G:J,4,FALSE)="Yes",0,I15))</f>
        <v>136</v>
      </c>
      <c r="Q15" s="59" t="s">
        <v>759</v>
      </c>
      <c r="R15" s="59">
        <f>IF(ISERROR(VLOOKUP(Q15,tblClass_Physical!$A:$B,2,FALSE)),0,VLOOKUP(Q15,tblClass_Physical!$A:$B,2,FALSE))</f>
        <v>18</v>
      </c>
      <c r="S15" s="59" t="s">
        <v>803</v>
      </c>
      <c r="T15" s="59"/>
      <c r="U15" s="59" t="str">
        <f>LEFT(B15,MIN(FIND({0,1,2,3,4,5,6,7,8,9},B15&amp;"0123456789"))-1)</f>
        <v>ZSC</v>
      </c>
      <c r="V15" s="44" t="str">
        <f>RIGHT(B15,LEN(B15)+1-MIN(FIND({0,1,2,3,4,5,6,7,8,9},B15&amp;"0123456789")))</f>
        <v>1105</v>
      </c>
      <c r="W15" s="68" t="str">
        <f t="shared" si="8"/>
        <v>ZSC_1105</v>
      </c>
      <c r="X15" s="45" t="str">
        <f>LEFT(B15,MIN(FIND({0,1,2,3,4,5,6,7,8,9},B15&amp;"0123456789"))-1)&amp;"n"&amp;RIGHT(B15,LEN(B15)-MIN(FIND({0,1,2,3,4,5,6,7,8,9},B15&amp;"0123456789")))</f>
        <v>ZSCn105</v>
      </c>
      <c r="Y15" s="45" t="str">
        <f t="shared" si="9"/>
        <v>ZSC2</v>
      </c>
      <c r="Z15" s="45" t="str">
        <f>IF(LEN(Y15)=0,"",VLOOKUP(X15,tblClass_Child!D:E,2,FALSE))</f>
        <v>ZSC_FPPW</v>
      </c>
      <c r="AA15" s="45" t="str">
        <f t="shared" si="10"/>
        <v>_zsc_fppw</v>
      </c>
      <c r="AF15" s="305">
        <f>IF(ISERROR(VLOOKUP(Q15,tblClass_Physical!A:AJ,COLUMN(tblClass_Physical!AJ:AJ),FALSE)),"",VLOOKUP(Q15,tblClass_Physical!A:AJ,COLUMN(tblClass_Physical!AJ:AJ),FALSE))</f>
        <v>0</v>
      </c>
    </row>
    <row r="16" spans="1:32" s="68" customFormat="1">
      <c r="A16" s="59" t="s">
        <v>847</v>
      </c>
      <c r="B16" s="59" t="s">
        <v>525</v>
      </c>
      <c r="C16" s="68">
        <v>15</v>
      </c>
      <c r="D16" s="59" t="s">
        <v>184</v>
      </c>
      <c r="E16" s="68">
        <f>IF(D16="",0,VLOOKUP(D16,tblClass!$B:$C,2,FALSE))</f>
        <v>32</v>
      </c>
      <c r="F16" s="59" t="s">
        <v>601</v>
      </c>
      <c r="G16" s="59" t="s">
        <v>18</v>
      </c>
      <c r="H16" s="68" t="str">
        <f t="shared" si="0"/>
        <v>EMC2</v>
      </c>
      <c r="I16" s="68">
        <f t="shared" si="1"/>
        <v>136</v>
      </c>
      <c r="J16" s="59" t="str">
        <f t="shared" si="2"/>
        <v>M1</v>
      </c>
      <c r="K16" s="68">
        <f t="shared" si="3"/>
        <v>165</v>
      </c>
      <c r="L16" s="59" t="str">
        <f t="shared" si="4"/>
        <v>PCM1</v>
      </c>
      <c r="M16" s="68">
        <f t="shared" si="5"/>
        <v>155</v>
      </c>
      <c r="N16" s="59" t="str">
        <f t="shared" si="6"/>
        <v>R021</v>
      </c>
      <c r="O16" s="68">
        <f t="shared" si="7"/>
        <v>159</v>
      </c>
      <c r="P16" s="68">
        <f>IF(LEN(D16)=0,"",IF(VLOOKUP(D16,tblClass_Child!G:J,4,FALSE)="Yes",0,I16))</f>
        <v>136</v>
      </c>
      <c r="Q16" s="59" t="s">
        <v>759</v>
      </c>
      <c r="R16" s="59">
        <f>IF(ISERROR(VLOOKUP(Q16,tblClass_Physical!$A:$B,2,FALSE)),0,VLOOKUP(Q16,tblClass_Physical!$A:$B,2,FALSE))</f>
        <v>18</v>
      </c>
      <c r="S16" s="59" t="s">
        <v>803</v>
      </c>
      <c r="T16" s="59"/>
      <c r="U16" s="59" t="str">
        <f>LEFT(B16,MIN(FIND({0,1,2,3,4,5,6,7,8,9},B16&amp;"0123456789"))-1)</f>
        <v>ZSC</v>
      </c>
      <c r="V16" s="44" t="str">
        <f>RIGHT(B16,LEN(B16)+1-MIN(FIND({0,1,2,3,4,5,6,7,8,9},B16&amp;"0123456789")))</f>
        <v>1107</v>
      </c>
      <c r="W16" s="68" t="str">
        <f t="shared" si="8"/>
        <v>ZSC_1107</v>
      </c>
      <c r="X16" s="45" t="str">
        <f>LEFT(B16,MIN(FIND({0,1,2,3,4,5,6,7,8,9},B16&amp;"0123456789"))-1)&amp;"n"&amp;RIGHT(B16,LEN(B16)-MIN(FIND({0,1,2,3,4,5,6,7,8,9},B16&amp;"0123456789")))</f>
        <v>ZSCn107</v>
      </c>
      <c r="Y16" s="45" t="str">
        <f t="shared" si="9"/>
        <v>ZSC2</v>
      </c>
      <c r="Z16" s="45" t="str">
        <f>IF(LEN(Y16)=0,"",VLOOKUP(X16,tblClass_Child!D:E,2,FALSE))</f>
        <v>ZSC_FPINLET</v>
      </c>
      <c r="AA16" s="45" t="str">
        <f t="shared" si="10"/>
        <v>_zsc_fpinlet</v>
      </c>
      <c r="AF16" s="305">
        <f>IF(ISERROR(VLOOKUP(Q16,tblClass_Physical!A:AJ,COLUMN(tblClass_Physical!AJ:AJ),FALSE)),"",VLOOKUP(Q16,tblClass_Physical!A:AJ,COLUMN(tblClass_Physical!AJ:AJ),FALSE))</f>
        <v>0</v>
      </c>
    </row>
    <row r="17" spans="1:32" s="231" customFormat="1">
      <c r="A17" s="231" t="s">
        <v>847</v>
      </c>
      <c r="B17" s="231" t="s">
        <v>1002</v>
      </c>
      <c r="C17" s="68">
        <v>16</v>
      </c>
      <c r="E17" s="232">
        <f>IF(D17="",0,VLOOKUP(D17,tblClass!$B:$C,2,FALSE))</f>
        <v>0</v>
      </c>
      <c r="F17" s="231" t="s">
        <v>1880</v>
      </c>
      <c r="G17" s="231" t="s">
        <v>3</v>
      </c>
      <c r="H17" s="231" t="str">
        <f t="shared" si="0"/>
        <v>MX</v>
      </c>
      <c r="I17" s="232">
        <f t="shared" si="1"/>
        <v>165</v>
      </c>
      <c r="J17" s="231" t="str">
        <f t="shared" si="2"/>
        <v>PCM1</v>
      </c>
      <c r="K17" s="232">
        <f t="shared" si="3"/>
        <v>155</v>
      </c>
      <c r="L17" s="231" t="str">
        <f t="shared" si="4"/>
        <v>R021</v>
      </c>
      <c r="M17" s="232">
        <f t="shared" si="5"/>
        <v>159</v>
      </c>
      <c r="N17" s="231" t="str">
        <f t="shared" si="6"/>
        <v>MPF</v>
      </c>
      <c r="O17" s="232">
        <f t="shared" si="7"/>
        <v>164</v>
      </c>
      <c r="P17" s="232" t="str">
        <f>IF(LEN(D17)=0,"",IF(VLOOKUP(D17,tblClass_Child!G:J,4,FALSE)="Yes",0,I17))</f>
        <v/>
      </c>
      <c r="Q17" s="231" t="s">
        <v>1518</v>
      </c>
      <c r="R17" s="231">
        <f>IF(ISERROR(VLOOKUP(Q17,tblClass_Physical!$A:$B,2,FALSE)),0,VLOOKUP(Q17,tblClass_Physical!$A:$B,2,FALSE))</f>
        <v>50</v>
      </c>
      <c r="S17" s="231" t="s">
        <v>816</v>
      </c>
      <c r="U17" s="231" t="str">
        <f>LEFT(B17,MIN(FIND({0,1,2,3,4,5,6,7,8,9},B17&amp;"0123456789"))-1)</f>
        <v>FILT</v>
      </c>
      <c r="V17" s="233" t="str">
        <f>RIGHT(B17,LEN(B17)+1-MIN(FIND({0,1,2,3,4,5,6,7,8,9},B17&amp;"0123456789")))</f>
        <v>10</v>
      </c>
      <c r="W17" s="232" t="str">
        <f t="shared" si="8"/>
        <v>FILT_10</v>
      </c>
      <c r="X17" s="317" t="str">
        <f>LEFT(B17,MIN(FIND({0,1,2,3,4,5,6,7,8,9},B17&amp;"0123456789"))-1)&amp;"n"&amp;RIGHT(B17,LEN(B17)-MIN(FIND({0,1,2,3,4,5,6,7,8,9},B17&amp;"0123456789")))</f>
        <v>FILTn0</v>
      </c>
      <c r="Y17" s="234" t="str">
        <f t="shared" si="9"/>
        <v/>
      </c>
      <c r="Z17" s="234" t="str">
        <f>IF(LEN(Y17)=0,"",VLOOKUP(X17,tblClass_Child!D:E,2,FALSE))</f>
        <v/>
      </c>
      <c r="AA17" s="234" t="str">
        <f t="shared" si="10"/>
        <v/>
      </c>
      <c r="AF17" s="305">
        <f>IF(ISERROR(VLOOKUP(Q17,tblClass_Physical!A:AJ,COLUMN(tblClass_Physical!AJ:AJ),FALSE)),"",VLOOKUP(Q17,tblClass_Physical!A:AJ,COLUMN(tblClass_Physical!AJ:AJ),FALSE))</f>
        <v>0</v>
      </c>
    </row>
    <row r="18" spans="1:32" s="232" customFormat="1">
      <c r="A18" s="231" t="s">
        <v>847</v>
      </c>
      <c r="B18" s="231" t="s">
        <v>1749</v>
      </c>
      <c r="C18" s="68">
        <v>17</v>
      </c>
      <c r="D18" s="231"/>
      <c r="E18" s="232">
        <f>IF(D18="",0,VLOOKUP(D18,tblClass!$B:$C,2,FALSE))</f>
        <v>0</v>
      </c>
      <c r="F18" s="231" t="s">
        <v>1755</v>
      </c>
      <c r="G18" s="231" t="s">
        <v>3</v>
      </c>
      <c r="H18" s="232" t="str">
        <f t="shared" si="0"/>
        <v>MX</v>
      </c>
      <c r="I18" s="232">
        <f t="shared" si="1"/>
        <v>165</v>
      </c>
      <c r="J18" s="231" t="str">
        <f t="shared" si="2"/>
        <v>PCM1</v>
      </c>
      <c r="K18" s="232">
        <f t="shared" si="3"/>
        <v>155</v>
      </c>
      <c r="L18" s="231" t="str">
        <f t="shared" si="4"/>
        <v>R021</v>
      </c>
      <c r="M18" s="232">
        <f t="shared" si="5"/>
        <v>159</v>
      </c>
      <c r="N18" s="231" t="str">
        <f t="shared" si="6"/>
        <v>MPF</v>
      </c>
      <c r="O18" s="232">
        <f t="shared" si="7"/>
        <v>164</v>
      </c>
      <c r="P18" s="232" t="str">
        <f>IF(LEN(D18)=0,"",IF(VLOOKUP(D18,tblClass_Child!G:J,4,FALSE)="Yes",0,I18))</f>
        <v/>
      </c>
      <c r="Q18" s="231" t="s">
        <v>2170</v>
      </c>
      <c r="R18" s="231">
        <f>IF(ISERROR(VLOOKUP(Q18,tblClass_Physical!$A:$B,2,FALSE)),0,VLOOKUP(Q18,tblClass_Physical!$A:$B,2,FALSE))</f>
        <v>61</v>
      </c>
      <c r="S18" s="231" t="s">
        <v>816</v>
      </c>
      <c r="T18" s="231"/>
      <c r="U18" s="231" t="str">
        <f>LEFT(B18,MIN(FIND({0,1,2,3,4,5,6,7,8,9},B18&amp;"0123456789"))-1)</f>
        <v>BV</v>
      </c>
      <c r="V18" s="233" t="str">
        <f>RIGHT(B18,LEN(B18)+1-MIN(FIND({0,1,2,3,4,5,6,7,8,9},B18&amp;"0123456789")))</f>
        <v>1210</v>
      </c>
      <c r="W18" s="232" t="str">
        <f t="shared" si="8"/>
        <v>BV_1210</v>
      </c>
      <c r="X18" s="317" t="str">
        <f>LEFT(B18,MIN(FIND({0,1,2,3,4,5,6,7,8,9},B18&amp;"0123456789"))-1)&amp;"n"&amp;RIGHT(B18,LEN(B18)-MIN(FIND({0,1,2,3,4,5,6,7,8,9},B18&amp;"0123456789")))</f>
        <v>BVn210</v>
      </c>
      <c r="Y18" s="234" t="str">
        <f t="shared" si="9"/>
        <v/>
      </c>
      <c r="Z18" s="234" t="str">
        <f>IF(LEN(Y18)=0,"",VLOOKUP(X18,tblClass_Child!D:E,2,FALSE))</f>
        <v/>
      </c>
      <c r="AA18" s="234" t="str">
        <f t="shared" si="10"/>
        <v/>
      </c>
      <c r="AF18" s="305">
        <f>IF(ISERROR(VLOOKUP(Q18,tblClass_Physical!A:AJ,COLUMN(tblClass_Physical!AJ:AJ),FALSE)),"",VLOOKUP(Q18,tblClass_Physical!A:AJ,COLUMN(tblClass_Physical!AJ:AJ),FALSE))</f>
        <v>0</v>
      </c>
    </row>
    <row r="19" spans="1:32" s="232" customFormat="1">
      <c r="A19" s="59" t="s">
        <v>847</v>
      </c>
      <c r="B19" s="59" t="s">
        <v>1015</v>
      </c>
      <c r="C19" s="68">
        <v>18</v>
      </c>
      <c r="D19" s="59" t="s">
        <v>170</v>
      </c>
      <c r="E19" s="68">
        <f>IF(D19="",0,VLOOKUP(D19,tblClass!$B:$C,2,FALSE))</f>
        <v>20</v>
      </c>
      <c r="F19" s="59" t="s">
        <v>1750</v>
      </c>
      <c r="G19" s="231" t="s">
        <v>665</v>
      </c>
      <c r="H19" s="232" t="str">
        <f t="shared" si="0"/>
        <v>EMC5</v>
      </c>
      <c r="I19" s="232">
        <f t="shared" si="1"/>
        <v>137</v>
      </c>
      <c r="J19" s="231" t="str">
        <f t="shared" si="2"/>
        <v>M1</v>
      </c>
      <c r="K19" s="232">
        <f t="shared" si="3"/>
        <v>165</v>
      </c>
      <c r="L19" s="231" t="str">
        <f t="shared" si="4"/>
        <v>PCM1</v>
      </c>
      <c r="M19" s="232">
        <f t="shared" si="5"/>
        <v>155</v>
      </c>
      <c r="N19" s="231" t="str">
        <f t="shared" si="6"/>
        <v>R021</v>
      </c>
      <c r="O19" s="232">
        <f t="shared" si="7"/>
        <v>159</v>
      </c>
      <c r="P19" s="232">
        <f>IF(LEN(D19)=0,"",IF(VLOOKUP(D19,tblClass_Child!G:J,4,FALSE)="Yes",0,I19))</f>
        <v>137</v>
      </c>
      <c r="Q19" s="231" t="s">
        <v>767</v>
      </c>
      <c r="R19" s="231">
        <f>IF(ISERROR(VLOOKUP(Q19,tblClass_Physical!$A:$B,2,FALSE)),0,VLOOKUP(Q19,tblClass_Physical!$A:$B,2,FALSE))</f>
        <v>30</v>
      </c>
      <c r="S19" s="231" t="s">
        <v>816</v>
      </c>
      <c r="T19" s="231"/>
      <c r="U19" s="231" t="str">
        <f>LEFT(B19,MIN(FIND({0,1,2,3,4,5,6,7,8,9},B19&amp;"0123456789"))-1)</f>
        <v>VP</v>
      </c>
      <c r="V19" s="233" t="str">
        <f>RIGHT(B19,LEN(B19)+1-MIN(FIND({0,1,2,3,4,5,6,7,8,9},B19&amp;"0123456789")))</f>
        <v>1000</v>
      </c>
      <c r="W19" s="232" t="str">
        <f t="shared" si="8"/>
        <v>VP_1000</v>
      </c>
      <c r="X19" s="45" t="str">
        <f>LEFT(B19,MIN(FIND({0,1,2,3,4,5,6,7,8,9},B19&amp;"0123456789"))-1)&amp;"n"&amp;RIGHT(B19,LEN(B19)-MIN(FIND({0,1,2,3,4,5,6,7,8,9},B19&amp;"0123456789")))</f>
        <v>VPn000</v>
      </c>
      <c r="Y19" s="45" t="str">
        <f t="shared" si="9"/>
        <v>MOT1</v>
      </c>
      <c r="Z19" s="45" t="str">
        <f>IF(LEN(Y19)=0,"",VLOOKUP(X19,tblClass_Child!D:E,2,FALSE))</f>
        <v>MOT_PUMP1</v>
      </c>
      <c r="AA19" s="45" t="str">
        <f t="shared" si="10"/>
        <v>_mot_pump1</v>
      </c>
      <c r="AF19" s="305">
        <f>IF(ISERROR(VLOOKUP(Q19,tblClass_Physical!A:AJ,COLUMN(tblClass_Physical!AJ:AJ),FALSE)),"",VLOOKUP(Q19,tblClass_Physical!A:AJ,COLUMN(tblClass_Physical!AJ:AJ),FALSE))</f>
        <v>0</v>
      </c>
    </row>
    <row r="20" spans="1:32" s="232" customFormat="1">
      <c r="A20" s="231" t="s">
        <v>847</v>
      </c>
      <c r="B20" s="231" t="s">
        <v>1752</v>
      </c>
      <c r="C20" s="68">
        <v>19</v>
      </c>
      <c r="D20" s="231"/>
      <c r="E20" s="232">
        <f>IF(D20="",0,VLOOKUP(D20,tblClass!$B:$C,2,FALSE))</f>
        <v>0</v>
      </c>
      <c r="F20" s="231" t="s">
        <v>1756</v>
      </c>
      <c r="G20" s="231" t="s">
        <v>3</v>
      </c>
      <c r="H20" s="232" t="str">
        <f t="shared" si="0"/>
        <v>MX</v>
      </c>
      <c r="I20" s="232">
        <f t="shared" si="1"/>
        <v>165</v>
      </c>
      <c r="J20" s="231" t="str">
        <f t="shared" si="2"/>
        <v>PCM1</v>
      </c>
      <c r="K20" s="232">
        <f t="shared" si="3"/>
        <v>155</v>
      </c>
      <c r="L20" s="231" t="str">
        <f t="shared" si="4"/>
        <v>R021</v>
      </c>
      <c r="M20" s="232">
        <f t="shared" si="5"/>
        <v>159</v>
      </c>
      <c r="N20" s="231" t="str">
        <f t="shared" si="6"/>
        <v>MPF</v>
      </c>
      <c r="O20" s="232">
        <f t="shared" si="7"/>
        <v>164</v>
      </c>
      <c r="P20" s="232" t="str">
        <f>IF(LEN(D20)=0,"",IF(VLOOKUP(D20,tblClass_Child!G:J,4,FALSE)="Yes",0,I20))</f>
        <v/>
      </c>
      <c r="Q20" s="231" t="s">
        <v>2170</v>
      </c>
      <c r="R20" s="231">
        <f>IF(ISERROR(VLOOKUP(Q20,tblClass_Physical!$A:$B,2,FALSE)),0,VLOOKUP(Q20,tblClass_Physical!$A:$B,2,FALSE))</f>
        <v>61</v>
      </c>
      <c r="S20" s="231" t="s">
        <v>816</v>
      </c>
      <c r="T20" s="231"/>
      <c r="U20" s="231" t="str">
        <f>LEFT(B20,MIN(FIND({0,1,2,3,4,5,6,7,8,9},B20&amp;"0123456789"))-1)</f>
        <v>BV</v>
      </c>
      <c r="V20" s="233" t="str">
        <f>RIGHT(B20,LEN(B20)+1-MIN(FIND({0,1,2,3,4,5,6,7,8,9},B20&amp;"0123456789")))</f>
        <v>1211</v>
      </c>
      <c r="W20" s="232" t="str">
        <f t="shared" si="8"/>
        <v>BV_1211</v>
      </c>
      <c r="X20" s="317" t="str">
        <f>LEFT(B20,MIN(FIND({0,1,2,3,4,5,6,7,8,9},B20&amp;"0123456789"))-1)&amp;"n"&amp;RIGHT(B20,LEN(B20)-MIN(FIND({0,1,2,3,4,5,6,7,8,9},B20&amp;"0123456789")))</f>
        <v>BVn211</v>
      </c>
      <c r="Y20" s="234" t="str">
        <f t="shared" si="9"/>
        <v/>
      </c>
      <c r="Z20" s="234" t="str">
        <f>IF(LEN(Y20)=0,"",VLOOKUP(X20,tblClass_Child!D:E,2,FALSE))</f>
        <v/>
      </c>
      <c r="AA20" s="234" t="str">
        <f t="shared" si="10"/>
        <v/>
      </c>
      <c r="AF20" s="305">
        <f>IF(ISERROR(VLOOKUP(Q20,tblClass_Physical!A:AJ,COLUMN(tblClass_Physical!AJ:AJ),FALSE)),"",VLOOKUP(Q20,tblClass_Physical!A:AJ,COLUMN(tblClass_Physical!AJ:AJ),FALSE))</f>
        <v>0</v>
      </c>
    </row>
    <row r="21" spans="1:32" s="232" customFormat="1">
      <c r="A21" s="59" t="s">
        <v>847</v>
      </c>
      <c r="B21" s="59" t="s">
        <v>1545</v>
      </c>
      <c r="C21" s="68">
        <v>20</v>
      </c>
      <c r="D21" s="59" t="s">
        <v>170</v>
      </c>
      <c r="E21" s="68">
        <f>IF(D21="",0,VLOOKUP(D21,tblClass!$B:$C,2,FALSE))</f>
        <v>20</v>
      </c>
      <c r="F21" s="59" t="s">
        <v>1751</v>
      </c>
      <c r="G21" s="231" t="s">
        <v>665</v>
      </c>
      <c r="H21" s="232" t="str">
        <f t="shared" si="0"/>
        <v>EMC5</v>
      </c>
      <c r="I21" s="232">
        <f t="shared" si="1"/>
        <v>137</v>
      </c>
      <c r="J21" s="231" t="str">
        <f t="shared" si="2"/>
        <v>M1</v>
      </c>
      <c r="K21" s="232">
        <f t="shared" si="3"/>
        <v>165</v>
      </c>
      <c r="L21" s="231" t="str">
        <f t="shared" si="4"/>
        <v>PCM1</v>
      </c>
      <c r="M21" s="232">
        <f t="shared" si="5"/>
        <v>155</v>
      </c>
      <c r="N21" s="231" t="str">
        <f t="shared" si="6"/>
        <v>R021</v>
      </c>
      <c r="O21" s="232">
        <f t="shared" si="7"/>
        <v>159</v>
      </c>
      <c r="P21" s="232">
        <f>IF(LEN(D21)=0,"",IF(VLOOKUP(D21,tblClass_Child!G:J,4,FALSE)="Yes",0,I21))</f>
        <v>137</v>
      </c>
      <c r="Q21" s="231" t="s">
        <v>767</v>
      </c>
      <c r="R21" s="231">
        <f>IF(ISERROR(VLOOKUP(Q21,tblClass_Physical!$A:$B,2,FALSE)),0,VLOOKUP(Q21,tblClass_Physical!$A:$B,2,FALSE))</f>
        <v>30</v>
      </c>
      <c r="S21" s="231" t="s">
        <v>816</v>
      </c>
      <c r="T21" s="231"/>
      <c r="U21" s="231" t="str">
        <f>LEFT(B21,MIN(FIND({0,1,2,3,4,5,6,7,8,9},B21&amp;"0123456789"))-1)</f>
        <v>VP</v>
      </c>
      <c r="V21" s="233" t="str">
        <f>RIGHT(B21,LEN(B21)+1-MIN(FIND({0,1,2,3,4,5,6,7,8,9},B21&amp;"0123456789")))</f>
        <v>1001</v>
      </c>
      <c r="W21" s="232" t="str">
        <f t="shared" si="8"/>
        <v>VP_1001</v>
      </c>
      <c r="X21" s="45" t="str">
        <f>LEFT(B21,MIN(FIND({0,1,2,3,4,5,6,7,8,9},B21&amp;"0123456789"))-1)&amp;"n"&amp;RIGHT(B21,LEN(B21)-MIN(FIND({0,1,2,3,4,5,6,7,8,9},B21&amp;"0123456789")))</f>
        <v>VPn001</v>
      </c>
      <c r="Y21" s="45" t="str">
        <f t="shared" si="9"/>
        <v>MOT1</v>
      </c>
      <c r="Z21" s="45" t="str">
        <f>IF(LEN(Y21)=0,"",VLOOKUP(X21,tblClass_Child!D:E,2,FALSE))</f>
        <v>MOT_PUMP2</v>
      </c>
      <c r="AA21" s="45" t="str">
        <f t="shared" si="10"/>
        <v>_mot_pump2</v>
      </c>
      <c r="AF21" s="305">
        <f>IF(ISERROR(VLOOKUP(Q21,tblClass_Physical!A:AJ,COLUMN(tblClass_Physical!AJ:AJ),FALSE)),"",VLOOKUP(Q21,tblClass_Physical!A:AJ,COLUMN(tblClass_Physical!AJ:AJ),FALSE))</f>
        <v>0</v>
      </c>
    </row>
    <row r="22" spans="1:32" s="231" customFormat="1">
      <c r="A22" s="231" t="s">
        <v>847</v>
      </c>
      <c r="B22" s="231" t="s">
        <v>1010</v>
      </c>
      <c r="C22" s="68">
        <v>21</v>
      </c>
      <c r="E22" s="232">
        <f>IF(D22="",0,VLOOKUP(D22,tblClass!$B:$C,2,FALSE))</f>
        <v>0</v>
      </c>
      <c r="F22" s="231" t="s">
        <v>1881</v>
      </c>
      <c r="G22" s="231" t="s">
        <v>5</v>
      </c>
      <c r="H22" s="232" t="str">
        <f t="shared" si="0"/>
        <v>SY</v>
      </c>
      <c r="I22" s="232">
        <f t="shared" si="1"/>
        <v>167</v>
      </c>
      <c r="J22" s="231" t="str">
        <f t="shared" si="2"/>
        <v>PCS1</v>
      </c>
      <c r="K22" s="232">
        <f t="shared" si="3"/>
        <v>157</v>
      </c>
      <c r="L22" s="231" t="str">
        <f t="shared" si="4"/>
        <v>R024</v>
      </c>
      <c r="M22" s="232">
        <f t="shared" si="5"/>
        <v>161</v>
      </c>
      <c r="N22" s="231" t="str">
        <f t="shared" si="6"/>
        <v>MPF</v>
      </c>
      <c r="O22" s="232">
        <f t="shared" si="7"/>
        <v>164</v>
      </c>
      <c r="P22" s="232" t="str">
        <f>IF(LEN(D22)=0,"",IF(VLOOKUP(D22,tblClass_Child!G:J,4,FALSE)="Yes",0,I22))</f>
        <v/>
      </c>
      <c r="Q22" s="235" t="s">
        <v>1518</v>
      </c>
      <c r="R22" s="231">
        <f>IF(ISERROR(VLOOKUP(Q22,tblClass_Physical!$A:$B,2,FALSE)),0,VLOOKUP(Q22,tblClass_Physical!$A:$B,2,FALSE))</f>
        <v>50</v>
      </c>
      <c r="S22" s="231" t="s">
        <v>816</v>
      </c>
      <c r="U22" s="231" t="str">
        <f>LEFT(B22,MIN(FIND({0,1,2,3,4,5,6,7,8,9},B22&amp;"0123456789"))-1)</f>
        <v>FILT</v>
      </c>
      <c r="V22" s="233" t="str">
        <f>RIGHT(B22,LEN(B22)+1-MIN(FIND({0,1,2,3,4,5,6,7,8,9},B22&amp;"0123456789")))</f>
        <v>30</v>
      </c>
      <c r="W22" s="232" t="str">
        <f t="shared" si="8"/>
        <v>FILT_30</v>
      </c>
      <c r="X22" s="317" t="str">
        <f>LEFT(B22,MIN(FIND({0,1,2,3,4,5,6,7,8,9},B22&amp;"0123456789"))-1)&amp;"n"&amp;RIGHT(B22,LEN(B22)-MIN(FIND({0,1,2,3,4,5,6,7,8,9},B22&amp;"0123456789")))</f>
        <v>FILTn0</v>
      </c>
      <c r="Y22" s="234" t="str">
        <f t="shared" si="9"/>
        <v/>
      </c>
      <c r="Z22" s="234" t="str">
        <f>IF(LEN(Y22)=0,"",VLOOKUP(X22,tblClass_Child!D:E,2,FALSE))</f>
        <v/>
      </c>
      <c r="AA22" s="234" t="str">
        <f t="shared" si="10"/>
        <v/>
      </c>
      <c r="AF22" s="305">
        <f>IF(ISERROR(VLOOKUP(Q22,tblClass_Physical!A:AJ,COLUMN(tblClass_Physical!AJ:AJ),FALSE)),"",VLOOKUP(Q22,tblClass_Physical!A:AJ,COLUMN(tblClass_Physical!AJ:AJ),FALSE))</f>
        <v>0</v>
      </c>
    </row>
    <row r="23" spans="1:32" s="232" customFormat="1">
      <c r="A23" s="231" t="s">
        <v>847</v>
      </c>
      <c r="B23" s="231" t="s">
        <v>1753</v>
      </c>
      <c r="C23" s="68">
        <v>22</v>
      </c>
      <c r="D23" s="231"/>
      <c r="E23" s="232">
        <f>IF(D23="",0,VLOOKUP(D23,tblClass!$B:$C,2,FALSE))</f>
        <v>0</v>
      </c>
      <c r="F23" s="231" t="s">
        <v>1757</v>
      </c>
      <c r="G23" s="231" t="s">
        <v>5</v>
      </c>
      <c r="H23" s="232" t="str">
        <f t="shared" si="0"/>
        <v>SY</v>
      </c>
      <c r="I23" s="232">
        <f t="shared" si="1"/>
        <v>167</v>
      </c>
      <c r="J23" s="231" t="str">
        <f t="shared" si="2"/>
        <v>PCS1</v>
      </c>
      <c r="K23" s="232">
        <f t="shared" si="3"/>
        <v>157</v>
      </c>
      <c r="L23" s="231" t="str">
        <f t="shared" si="4"/>
        <v>R024</v>
      </c>
      <c r="M23" s="232">
        <f t="shared" si="5"/>
        <v>161</v>
      </c>
      <c r="N23" s="231" t="str">
        <f t="shared" si="6"/>
        <v>MPF</v>
      </c>
      <c r="O23" s="232">
        <f t="shared" si="7"/>
        <v>164</v>
      </c>
      <c r="P23" s="232" t="str">
        <f>IF(LEN(D23)=0,"",IF(VLOOKUP(D23,tblClass_Child!G:J,4,FALSE)="Yes",0,I23))</f>
        <v/>
      </c>
      <c r="Q23" s="231" t="s">
        <v>2170</v>
      </c>
      <c r="R23" s="231">
        <f>IF(ISERROR(VLOOKUP(Q23,tblClass_Physical!$A:$B,2,FALSE)),0,VLOOKUP(Q23,tblClass_Physical!$A:$B,2,FALSE))</f>
        <v>61</v>
      </c>
      <c r="S23" s="231" t="s">
        <v>816</v>
      </c>
      <c r="T23" s="231"/>
      <c r="U23" s="231" t="str">
        <f>LEFT(B23,MIN(FIND({0,1,2,3,4,5,6,7,8,9},B23&amp;"0123456789"))-1)</f>
        <v>BV</v>
      </c>
      <c r="V23" s="233" t="str">
        <f>RIGHT(B23,LEN(B23)+1-MIN(FIND({0,1,2,3,4,5,6,7,8,9},B23&amp;"0123456789")))</f>
        <v>3210</v>
      </c>
      <c r="W23" s="232" t="str">
        <f t="shared" si="8"/>
        <v>BV_3210</v>
      </c>
      <c r="X23" s="317" t="str">
        <f>LEFT(B23,MIN(FIND({0,1,2,3,4,5,6,7,8,9},B23&amp;"0123456789"))-1)&amp;"n"&amp;RIGHT(B23,LEN(B23)-MIN(FIND({0,1,2,3,4,5,6,7,8,9},B23&amp;"0123456789")))</f>
        <v>BVn210</v>
      </c>
      <c r="Y23" s="234" t="str">
        <f t="shared" si="9"/>
        <v/>
      </c>
      <c r="Z23" s="234" t="str">
        <f>IF(LEN(Y23)=0,"",VLOOKUP(X23,tblClass_Child!D:E,2,FALSE))</f>
        <v/>
      </c>
      <c r="AA23" s="234" t="str">
        <f t="shared" si="10"/>
        <v/>
      </c>
      <c r="AF23" s="305">
        <f>IF(ISERROR(VLOOKUP(Q23,tblClass_Physical!A:AJ,COLUMN(tblClass_Physical!AJ:AJ),FALSE)),"",VLOOKUP(Q23,tblClass_Physical!A:AJ,COLUMN(tblClass_Physical!AJ:AJ),FALSE))</f>
        <v>0</v>
      </c>
    </row>
    <row r="24" spans="1:32" s="232" customFormat="1">
      <c r="A24" s="59" t="s">
        <v>847</v>
      </c>
      <c r="B24" s="59" t="s">
        <v>1016</v>
      </c>
      <c r="C24" s="68">
        <v>23</v>
      </c>
      <c r="D24" s="59" t="s">
        <v>170</v>
      </c>
      <c r="E24" s="68">
        <f>IF(D24="",0,VLOOKUP(D24,tblClass!$B:$C,2,FALSE))</f>
        <v>20</v>
      </c>
      <c r="F24" s="59" t="s">
        <v>1758</v>
      </c>
      <c r="G24" s="231" t="s">
        <v>666</v>
      </c>
      <c r="H24" s="232" t="str">
        <f t="shared" si="0"/>
        <v>EMC5</v>
      </c>
      <c r="I24" s="232">
        <f t="shared" si="1"/>
        <v>147</v>
      </c>
      <c r="J24" s="231" t="str">
        <f t="shared" si="2"/>
        <v>S1</v>
      </c>
      <c r="K24" s="232">
        <f t="shared" si="3"/>
        <v>167</v>
      </c>
      <c r="L24" s="231" t="str">
        <f t="shared" si="4"/>
        <v>PCS1</v>
      </c>
      <c r="M24" s="232">
        <f t="shared" si="5"/>
        <v>157</v>
      </c>
      <c r="N24" s="231" t="str">
        <f t="shared" si="6"/>
        <v>R024</v>
      </c>
      <c r="O24" s="232">
        <f t="shared" si="7"/>
        <v>161</v>
      </c>
      <c r="P24" s="232">
        <f>IF(LEN(D24)=0,"",IF(VLOOKUP(D24,tblClass_Child!G:J,4,FALSE)="Yes",0,I24))</f>
        <v>147</v>
      </c>
      <c r="Q24" s="231" t="s">
        <v>767</v>
      </c>
      <c r="R24" s="231">
        <f>IF(ISERROR(VLOOKUP(Q24,tblClass_Physical!$A:$B,2,FALSE)),0,VLOOKUP(Q24,tblClass_Physical!$A:$B,2,FALSE))</f>
        <v>30</v>
      </c>
      <c r="S24" s="231" t="s">
        <v>816</v>
      </c>
      <c r="T24" s="231"/>
      <c r="U24" s="231" t="str">
        <f>LEFT(B24,MIN(FIND({0,1,2,3,4,5,6,7,8,9},B24&amp;"0123456789"))-1)</f>
        <v>VP</v>
      </c>
      <c r="V24" s="233" t="str">
        <f>RIGHT(B24,LEN(B24)+1-MIN(FIND({0,1,2,3,4,5,6,7,8,9},B24&amp;"0123456789")))</f>
        <v>3000</v>
      </c>
      <c r="W24" s="232" t="str">
        <f t="shared" si="8"/>
        <v>VP_3000</v>
      </c>
      <c r="X24" s="45" t="str">
        <f>LEFT(B24,MIN(FIND({0,1,2,3,4,5,6,7,8,9},B24&amp;"0123456789"))-1)&amp;"n"&amp;RIGHT(B24,LEN(B24)-MIN(FIND({0,1,2,3,4,5,6,7,8,9},B24&amp;"0123456789")))</f>
        <v>VPn000</v>
      </c>
      <c r="Y24" s="45" t="str">
        <f t="shared" si="9"/>
        <v>MOT1</v>
      </c>
      <c r="Z24" s="45" t="str">
        <f>IF(LEN(Y24)=0,"",VLOOKUP(X24,tblClass_Child!D:E,2,FALSE))</f>
        <v>MOT_PUMP1</v>
      </c>
      <c r="AA24" s="45" t="str">
        <f t="shared" si="10"/>
        <v>_mot_pump1</v>
      </c>
      <c r="AF24" s="305">
        <f>IF(ISERROR(VLOOKUP(Q24,tblClass_Physical!A:AJ,COLUMN(tblClass_Physical!AJ:AJ),FALSE)),"",VLOOKUP(Q24,tblClass_Physical!A:AJ,COLUMN(tblClass_Physical!AJ:AJ),FALSE))</f>
        <v>0</v>
      </c>
    </row>
    <row r="25" spans="1:32" s="232" customFormat="1">
      <c r="A25" s="231" t="s">
        <v>847</v>
      </c>
      <c r="B25" s="231" t="s">
        <v>1754</v>
      </c>
      <c r="C25" s="68">
        <v>24</v>
      </c>
      <c r="D25" s="231"/>
      <c r="E25" s="232">
        <f>IF(D25="",0,VLOOKUP(D25,tblClass!$B:$C,2,FALSE))</f>
        <v>0</v>
      </c>
      <c r="F25" s="231" t="s">
        <v>1759</v>
      </c>
      <c r="G25" s="231" t="s">
        <v>5</v>
      </c>
      <c r="H25" s="232" t="str">
        <f t="shared" si="0"/>
        <v>SY</v>
      </c>
      <c r="I25" s="232">
        <f t="shared" si="1"/>
        <v>167</v>
      </c>
      <c r="J25" s="231" t="str">
        <f t="shared" si="2"/>
        <v>PCS1</v>
      </c>
      <c r="K25" s="232">
        <f t="shared" si="3"/>
        <v>157</v>
      </c>
      <c r="L25" s="231" t="str">
        <f t="shared" si="4"/>
        <v>R024</v>
      </c>
      <c r="M25" s="232">
        <f t="shared" si="5"/>
        <v>161</v>
      </c>
      <c r="N25" s="231" t="str">
        <f t="shared" si="6"/>
        <v>MPF</v>
      </c>
      <c r="O25" s="232">
        <f t="shared" si="7"/>
        <v>164</v>
      </c>
      <c r="P25" s="232" t="str">
        <f>IF(LEN(D25)=0,"",IF(VLOOKUP(D25,tblClass_Child!G:J,4,FALSE)="Yes",0,I25))</f>
        <v/>
      </c>
      <c r="Q25" s="231" t="s">
        <v>2170</v>
      </c>
      <c r="R25" s="231">
        <f>IF(ISERROR(VLOOKUP(Q25,tblClass_Physical!$A:$B,2,FALSE)),0,VLOOKUP(Q25,tblClass_Physical!$A:$B,2,FALSE))</f>
        <v>61</v>
      </c>
      <c r="S25" s="231" t="s">
        <v>816</v>
      </c>
      <c r="T25" s="231"/>
      <c r="U25" s="231" t="str">
        <f>LEFT(B25,MIN(FIND({0,1,2,3,4,5,6,7,8,9},B25&amp;"0123456789"))-1)</f>
        <v>BV</v>
      </c>
      <c r="V25" s="233" t="str">
        <f>RIGHT(B25,LEN(B25)+1-MIN(FIND({0,1,2,3,4,5,6,7,8,9},B25&amp;"0123456789")))</f>
        <v>3211</v>
      </c>
      <c r="W25" s="232" t="str">
        <f t="shared" si="8"/>
        <v>BV_3211</v>
      </c>
      <c r="X25" s="317" t="str">
        <f>LEFT(B25,MIN(FIND({0,1,2,3,4,5,6,7,8,9},B25&amp;"0123456789"))-1)&amp;"n"&amp;RIGHT(B25,LEN(B25)-MIN(FIND({0,1,2,3,4,5,6,7,8,9},B25&amp;"0123456789")))</f>
        <v>BVn211</v>
      </c>
      <c r="Y25" s="234" t="str">
        <f t="shared" si="9"/>
        <v/>
      </c>
      <c r="Z25" s="234" t="str">
        <f>IF(LEN(Y25)=0,"",VLOOKUP(X25,tblClass_Child!D:E,2,FALSE))</f>
        <v/>
      </c>
      <c r="AA25" s="234" t="str">
        <f t="shared" si="10"/>
        <v/>
      </c>
      <c r="AF25" s="305">
        <f>IF(ISERROR(VLOOKUP(Q25,tblClass_Physical!A:AJ,COLUMN(tblClass_Physical!AJ:AJ),FALSE)),"",VLOOKUP(Q25,tblClass_Physical!A:AJ,COLUMN(tblClass_Physical!AJ:AJ),FALSE))</f>
        <v>0</v>
      </c>
    </row>
    <row r="26" spans="1:32" s="232" customFormat="1">
      <c r="A26" s="59" t="s">
        <v>847</v>
      </c>
      <c r="B26" s="59" t="s">
        <v>1546</v>
      </c>
      <c r="C26" s="68">
        <v>25</v>
      </c>
      <c r="D26" s="59" t="s">
        <v>170</v>
      </c>
      <c r="E26" s="68">
        <f>IF(D26="",0,VLOOKUP(D26,tblClass!$B:$C,2,FALSE))</f>
        <v>20</v>
      </c>
      <c r="F26" s="59" t="s">
        <v>1760</v>
      </c>
      <c r="G26" s="231" t="s">
        <v>666</v>
      </c>
      <c r="H26" s="232" t="str">
        <f t="shared" si="0"/>
        <v>EMC5</v>
      </c>
      <c r="I26" s="232">
        <f t="shared" si="1"/>
        <v>147</v>
      </c>
      <c r="J26" s="231" t="str">
        <f t="shared" si="2"/>
        <v>S1</v>
      </c>
      <c r="K26" s="232">
        <f t="shared" si="3"/>
        <v>167</v>
      </c>
      <c r="L26" s="231" t="str">
        <f t="shared" si="4"/>
        <v>PCS1</v>
      </c>
      <c r="M26" s="232">
        <f t="shared" si="5"/>
        <v>157</v>
      </c>
      <c r="N26" s="231" t="str">
        <f t="shared" si="6"/>
        <v>R024</v>
      </c>
      <c r="O26" s="232">
        <f t="shared" si="7"/>
        <v>161</v>
      </c>
      <c r="P26" s="232">
        <f>IF(LEN(D26)=0,"",IF(VLOOKUP(D26,tblClass_Child!G:J,4,FALSE)="Yes",0,I26))</f>
        <v>147</v>
      </c>
      <c r="Q26" s="231" t="s">
        <v>767</v>
      </c>
      <c r="R26" s="231">
        <f>IF(ISERROR(VLOOKUP(Q26,tblClass_Physical!$A:$B,2,FALSE)),0,VLOOKUP(Q26,tblClass_Physical!$A:$B,2,FALSE))</f>
        <v>30</v>
      </c>
      <c r="S26" s="231" t="s">
        <v>816</v>
      </c>
      <c r="T26" s="231"/>
      <c r="U26" s="231" t="str">
        <f>LEFT(B26,MIN(FIND({0,1,2,3,4,5,6,7,8,9},B26&amp;"0123456789"))-1)</f>
        <v>VP</v>
      </c>
      <c r="V26" s="233" t="str">
        <f>RIGHT(B26,LEN(B26)+1-MIN(FIND({0,1,2,3,4,5,6,7,8,9},B26&amp;"0123456789")))</f>
        <v>3001</v>
      </c>
      <c r="W26" s="232" t="str">
        <f t="shared" si="8"/>
        <v>VP_3001</v>
      </c>
      <c r="X26" s="45" t="str">
        <f>LEFT(B26,MIN(FIND({0,1,2,3,4,5,6,7,8,9},B26&amp;"0123456789"))-1)&amp;"n"&amp;RIGHT(B26,LEN(B26)-MIN(FIND({0,1,2,3,4,5,6,7,8,9},B26&amp;"0123456789")))</f>
        <v>VPn001</v>
      </c>
      <c r="Y26" s="45" t="str">
        <f t="shared" si="9"/>
        <v>MOT1</v>
      </c>
      <c r="Z26" s="45" t="str">
        <f>IF(LEN(Y26)=0,"",VLOOKUP(X26,tblClass_Child!D:E,2,FALSE))</f>
        <v>MOT_PUMP2</v>
      </c>
      <c r="AA26" s="45" t="str">
        <f t="shared" si="10"/>
        <v>_mot_pump2</v>
      </c>
      <c r="AF26" s="305">
        <f>IF(ISERROR(VLOOKUP(Q26,tblClass_Physical!A:AJ,COLUMN(tblClass_Physical!AJ:AJ),FALSE)),"",VLOOKUP(Q26,tblClass_Physical!A:AJ,COLUMN(tblClass_Physical!AJ:AJ),FALSE))</f>
        <v>0</v>
      </c>
    </row>
    <row r="27" spans="1:32" s="68" customFormat="1">
      <c r="A27" s="59" t="s">
        <v>847</v>
      </c>
      <c r="B27" s="59" t="s">
        <v>806</v>
      </c>
      <c r="C27" s="68">
        <v>26</v>
      </c>
      <c r="D27" s="59" t="s">
        <v>177</v>
      </c>
      <c r="E27" s="68">
        <f>IF(D27="",0,VLOOKUP(D27,tblClass!$B:$C,2,FALSE))</f>
        <v>26</v>
      </c>
      <c r="F27" s="59" t="s">
        <v>210</v>
      </c>
      <c r="G27" s="59" t="s">
        <v>638</v>
      </c>
      <c r="H27" s="68" t="str">
        <f t="shared" si="0"/>
        <v>EMC1</v>
      </c>
      <c r="I27" s="68">
        <f t="shared" si="1"/>
        <v>145</v>
      </c>
      <c r="J27" s="59" t="str">
        <f t="shared" si="2"/>
        <v>S1</v>
      </c>
      <c r="K27" s="68">
        <f t="shared" si="3"/>
        <v>167</v>
      </c>
      <c r="L27" s="59" t="str">
        <f t="shared" si="4"/>
        <v>PCS1</v>
      </c>
      <c r="M27" s="68">
        <f t="shared" si="5"/>
        <v>157</v>
      </c>
      <c r="N27" s="59" t="str">
        <f t="shared" si="6"/>
        <v>R024</v>
      </c>
      <c r="O27" s="68">
        <f t="shared" si="7"/>
        <v>161</v>
      </c>
      <c r="P27" s="68">
        <f>IF(LEN(D27)=0,"",IF(VLOOKUP(D27,tblClass_Child!G:J,4,FALSE)="Yes",0,I27))</f>
        <v>145</v>
      </c>
      <c r="Q27" s="59" t="s">
        <v>2120</v>
      </c>
      <c r="R27" s="59">
        <f>IF(ISERROR(VLOOKUP(Q27,tblClass_Physical!$A:$B,2,FALSE)),0,VLOOKUP(Q27,tblClass_Physical!$A:$B,2,FALSE))</f>
        <v>31</v>
      </c>
      <c r="S27" s="59" t="s">
        <v>583</v>
      </c>
      <c r="T27" s="59"/>
      <c r="U27" s="59" t="str">
        <f>LEFT(B27,MIN(FIND({0,1,2,3,4,5,6,7,8,9},B27&amp;"0123456789"))-1)</f>
        <v>BAV</v>
      </c>
      <c r="V27" s="44" t="str">
        <f>RIGHT(B27,LEN(B27)+1-MIN(FIND({0,1,2,3,4,5,6,7,8,9},B27&amp;"0123456789")))</f>
        <v>3139</v>
      </c>
      <c r="W27" s="68" t="str">
        <f t="shared" si="8"/>
        <v>BAV_3139</v>
      </c>
      <c r="X27" s="45" t="str">
        <f>LEFT(B27,MIN(FIND({0,1,2,3,4,5,6,7,8,9},B27&amp;"0123456789"))-1)&amp;"n"&amp;RIGHT(B27,LEN(B27)-MIN(FIND({0,1,2,3,4,5,6,7,8,9},B27&amp;"0123456789")))</f>
        <v>BAVn139</v>
      </c>
      <c r="Y27" s="45" t="str">
        <f t="shared" si="9"/>
        <v>POS4</v>
      </c>
      <c r="Z27" s="45" t="str">
        <f>IF(LEN(Y27)=0,"",VLOOKUP(X27,tblClass_Child!D:E,2,FALSE))</f>
        <v>POS_VENTDRAIN</v>
      </c>
      <c r="AA27" s="45" t="str">
        <f t="shared" si="10"/>
        <v>_pos_ventdrain</v>
      </c>
      <c r="AF27" s="305">
        <f>IF(ISERROR(VLOOKUP(Q27,tblClass_Physical!A:AJ,COLUMN(tblClass_Physical!AJ:AJ),FALSE)),"",VLOOKUP(Q27,tblClass_Physical!A:AJ,COLUMN(tblClass_Physical!AJ:AJ),FALSE))</f>
        <v>0</v>
      </c>
    </row>
    <row r="28" spans="1:32" s="68" customFormat="1">
      <c r="A28" s="59" t="s">
        <v>847</v>
      </c>
      <c r="B28" s="59" t="s">
        <v>536</v>
      </c>
      <c r="C28" s="68">
        <v>27</v>
      </c>
      <c r="D28" s="59" t="s">
        <v>196</v>
      </c>
      <c r="E28" s="68">
        <f>IF(D28="",0,VLOOKUP(D28,tblClass!$B:$C,2,FALSE))</f>
        <v>24</v>
      </c>
      <c r="F28" s="59" t="s">
        <v>220</v>
      </c>
      <c r="G28" s="59" t="s">
        <v>638</v>
      </c>
      <c r="H28" s="68" t="str">
        <f t="shared" si="0"/>
        <v>EMC1</v>
      </c>
      <c r="I28" s="68">
        <f t="shared" si="1"/>
        <v>145</v>
      </c>
      <c r="J28" s="59" t="str">
        <f t="shared" si="2"/>
        <v>S1</v>
      </c>
      <c r="K28" s="68">
        <f t="shared" si="3"/>
        <v>167</v>
      </c>
      <c r="L28" s="59" t="str">
        <f t="shared" si="4"/>
        <v>PCS1</v>
      </c>
      <c r="M28" s="68">
        <f t="shared" si="5"/>
        <v>157</v>
      </c>
      <c r="N28" s="59" t="str">
        <f t="shared" si="6"/>
        <v>R024</v>
      </c>
      <c r="O28" s="68">
        <f t="shared" si="7"/>
        <v>161</v>
      </c>
      <c r="P28" s="68">
        <f>IF(LEN(D28)=0,"",IF(VLOOKUP(D28,tblClass_Child!G:J,4,FALSE)="Yes",0,I28))</f>
        <v>145</v>
      </c>
      <c r="Q28" s="59" t="s">
        <v>752</v>
      </c>
      <c r="R28" s="59">
        <f>IF(ISERROR(VLOOKUP(Q28,tblClass_Physical!$A:$B,2,FALSE)),0,VLOOKUP(Q28,tblClass_Physical!$A:$B,2,FALSE))</f>
        <v>5</v>
      </c>
      <c r="S28" s="59" t="s">
        <v>583</v>
      </c>
      <c r="T28" s="59"/>
      <c r="U28" s="59" t="str">
        <f>LEFT(B28,MIN(FIND({0,1,2,3,4,5,6,7,8,9},B28&amp;"0123456789"))-1)</f>
        <v>DV</v>
      </c>
      <c r="V28" s="44" t="str">
        <f>RIGHT(B28,LEN(B28)+1-MIN(FIND({0,1,2,3,4,5,6,7,8,9},B28&amp;"0123456789")))</f>
        <v>3101</v>
      </c>
      <c r="W28" s="68" t="str">
        <f t="shared" si="8"/>
        <v>DV_3101</v>
      </c>
      <c r="X28" s="45" t="str">
        <f>LEFT(B28,MIN(FIND({0,1,2,3,4,5,6,7,8,9},B28&amp;"0123456789"))-1)&amp;"n"&amp;RIGHT(B28,LEN(B28)-MIN(FIND({0,1,2,3,4,5,6,7,8,9},B28&amp;"0123456789")))</f>
        <v>DVn101</v>
      </c>
      <c r="Y28" s="45" t="str">
        <f t="shared" si="9"/>
        <v>POS2</v>
      </c>
      <c r="Z28" s="45" t="str">
        <f>IF(LEN(Y28)=0,"",VLOOKUP(X28,tblClass_Child!D:E,2,FALSE))</f>
        <v>POS_VENT</v>
      </c>
      <c r="AA28" s="45" t="str">
        <f t="shared" si="10"/>
        <v>_pos_vent</v>
      </c>
      <c r="AF28" s="305">
        <f>IF(ISERROR(VLOOKUP(Q28,tblClass_Physical!A:AJ,COLUMN(tblClass_Physical!AJ:AJ),FALSE)),"",VLOOKUP(Q28,tblClass_Physical!A:AJ,COLUMN(tblClass_Physical!AJ:AJ),FALSE))</f>
        <v>0</v>
      </c>
    </row>
    <row r="29" spans="1:32" s="68" customFormat="1">
      <c r="A29" s="59" t="s">
        <v>847</v>
      </c>
      <c r="B29" s="59" t="s">
        <v>537</v>
      </c>
      <c r="C29" s="68">
        <v>28</v>
      </c>
      <c r="D29" s="59" t="s">
        <v>196</v>
      </c>
      <c r="E29" s="68">
        <f>IF(D29="",0,VLOOKUP(D29,tblClass!$B:$C,2,FALSE))</f>
        <v>24</v>
      </c>
      <c r="F29" s="59" t="s">
        <v>484</v>
      </c>
      <c r="G29" s="59" t="s">
        <v>638</v>
      </c>
      <c r="H29" s="68" t="str">
        <f t="shared" si="0"/>
        <v>EMC1</v>
      </c>
      <c r="I29" s="68">
        <f t="shared" si="1"/>
        <v>145</v>
      </c>
      <c r="J29" s="59" t="str">
        <f t="shared" si="2"/>
        <v>S1</v>
      </c>
      <c r="K29" s="68">
        <f t="shared" si="3"/>
        <v>167</v>
      </c>
      <c r="L29" s="59" t="str">
        <f t="shared" si="4"/>
        <v>PCS1</v>
      </c>
      <c r="M29" s="68">
        <f t="shared" si="5"/>
        <v>157</v>
      </c>
      <c r="N29" s="59" t="str">
        <f t="shared" si="6"/>
        <v>R024</v>
      </c>
      <c r="O29" s="68">
        <f t="shared" si="7"/>
        <v>161</v>
      </c>
      <c r="P29" s="68">
        <f>IF(LEN(D29)=0,"",IF(VLOOKUP(D29,tblClass_Child!G:J,4,FALSE)="Yes",0,I29))</f>
        <v>145</v>
      </c>
      <c r="Q29" s="59" t="s">
        <v>776</v>
      </c>
      <c r="R29" s="59">
        <f>IF(ISERROR(VLOOKUP(Q29,tblClass_Physical!$A:$B,2,FALSE)),0,VLOOKUP(Q29,tblClass_Physical!$A:$B,2,FALSE))</f>
        <v>6</v>
      </c>
      <c r="S29" s="59" t="s">
        <v>583</v>
      </c>
      <c r="T29" s="59"/>
      <c r="U29" s="59" t="str">
        <f>LEFT(B29,MIN(FIND({0,1,2,3,4,5,6,7,8,9},B29&amp;"0123456789"))-1)</f>
        <v>DV</v>
      </c>
      <c r="V29" s="44" t="str">
        <f>RIGHT(B29,LEN(B29)+1-MIN(FIND({0,1,2,3,4,5,6,7,8,9},B29&amp;"0123456789")))</f>
        <v>3103</v>
      </c>
      <c r="W29" s="68" t="str">
        <f t="shared" si="8"/>
        <v>DV_3103</v>
      </c>
      <c r="X29" s="45" t="str">
        <f>LEFT(B29,MIN(FIND({0,1,2,3,4,5,6,7,8,9},B29&amp;"0123456789"))-1)&amp;"n"&amp;RIGHT(B29,LEN(B29)-MIN(FIND({0,1,2,3,4,5,6,7,8,9},B29&amp;"0123456789")))</f>
        <v>DVn103</v>
      </c>
      <c r="Y29" s="45" t="str">
        <f t="shared" si="9"/>
        <v>POS2</v>
      </c>
      <c r="Z29" s="45" t="str">
        <f>IF(LEN(Y29)=0,"",VLOOKUP(X29,tblClass_Child!D:E,2,FALSE))</f>
        <v>POS_HPCA</v>
      </c>
      <c r="AA29" s="45" t="str">
        <f t="shared" si="10"/>
        <v>_pos_hpca</v>
      </c>
      <c r="AF29" s="305">
        <f>IF(ISERROR(VLOOKUP(Q29,tblClass_Physical!A:AJ,COLUMN(tblClass_Physical!AJ:AJ),FALSE)),"",VLOOKUP(Q29,tblClass_Physical!A:AJ,COLUMN(tblClass_Physical!AJ:AJ),FALSE))</f>
        <v>0</v>
      </c>
    </row>
    <row r="30" spans="1:32" s="68" customFormat="1">
      <c r="A30" s="59" t="s">
        <v>847</v>
      </c>
      <c r="B30" s="59" t="s">
        <v>538</v>
      </c>
      <c r="C30" s="68">
        <v>29</v>
      </c>
      <c r="D30" s="59" t="s">
        <v>196</v>
      </c>
      <c r="E30" s="68">
        <f>IF(D30="",0,VLOOKUP(D30,tblClass!$B:$C,2,FALSE))</f>
        <v>24</v>
      </c>
      <c r="F30" s="59" t="s">
        <v>485</v>
      </c>
      <c r="G30" s="59" t="s">
        <v>638</v>
      </c>
      <c r="H30" s="68" t="str">
        <f t="shared" si="0"/>
        <v>EMC1</v>
      </c>
      <c r="I30" s="68">
        <f t="shared" si="1"/>
        <v>145</v>
      </c>
      <c r="J30" s="59" t="str">
        <f t="shared" si="2"/>
        <v>S1</v>
      </c>
      <c r="K30" s="68">
        <f t="shared" si="3"/>
        <v>167</v>
      </c>
      <c r="L30" s="59" t="str">
        <f t="shared" si="4"/>
        <v>PCS1</v>
      </c>
      <c r="M30" s="68">
        <f t="shared" si="5"/>
        <v>157</v>
      </c>
      <c r="N30" s="59" t="str">
        <f t="shared" si="6"/>
        <v>R024</v>
      </c>
      <c r="O30" s="68">
        <f t="shared" si="7"/>
        <v>161</v>
      </c>
      <c r="P30" s="68">
        <f>IF(LEN(D30)=0,"",IF(VLOOKUP(D30,tblClass_Child!G:J,4,FALSE)="Yes",0,I30))</f>
        <v>145</v>
      </c>
      <c r="Q30" s="59" t="s">
        <v>776</v>
      </c>
      <c r="R30" s="59">
        <f>IF(ISERROR(VLOOKUP(Q30,tblClass_Physical!$A:$B,2,FALSE)),0,VLOOKUP(Q30,tblClass_Physical!$A:$B,2,FALSE))</f>
        <v>6</v>
      </c>
      <c r="S30" s="59" t="s">
        <v>583</v>
      </c>
      <c r="T30" s="59"/>
      <c r="U30" s="59" t="str">
        <f>LEFT(B30,MIN(FIND({0,1,2,3,4,5,6,7,8,9},B30&amp;"0123456789"))-1)</f>
        <v>DV</v>
      </c>
      <c r="V30" s="44" t="str">
        <f>RIGHT(B30,LEN(B30)+1-MIN(FIND({0,1,2,3,4,5,6,7,8,9},B30&amp;"0123456789")))</f>
        <v>3105</v>
      </c>
      <c r="W30" s="68" t="str">
        <f t="shared" si="8"/>
        <v>DV_3105</v>
      </c>
      <c r="X30" s="45" t="str">
        <f>LEFT(B30,MIN(FIND({0,1,2,3,4,5,6,7,8,9},B30&amp;"0123456789"))-1)&amp;"n"&amp;RIGHT(B30,LEN(B30)-MIN(FIND({0,1,2,3,4,5,6,7,8,9},B30&amp;"0123456789")))</f>
        <v>DVn105</v>
      </c>
      <c r="Y30" s="45" t="str">
        <f t="shared" si="9"/>
        <v>POS2</v>
      </c>
      <c r="Z30" s="45" t="str">
        <f>IF(LEN(Y30)=0,"",VLOOKUP(X30,tblClass_Child!D:E,2,FALSE))</f>
        <v>POS_LPCA</v>
      </c>
      <c r="AA30" s="45" t="str">
        <f t="shared" si="10"/>
        <v>_pos_lpca</v>
      </c>
      <c r="AF30" s="305">
        <f>IF(ISERROR(VLOOKUP(Q30,tblClass_Physical!A:AJ,COLUMN(tblClass_Physical!AJ:AJ),FALSE)),"",VLOOKUP(Q30,tblClass_Physical!A:AJ,COLUMN(tblClass_Physical!AJ:AJ),FALSE))</f>
        <v>0</v>
      </c>
    </row>
    <row r="31" spans="1:32" s="68" customFormat="1">
      <c r="A31" s="59" t="s">
        <v>847</v>
      </c>
      <c r="B31" s="59" t="s">
        <v>560</v>
      </c>
      <c r="C31" s="68">
        <v>30</v>
      </c>
      <c r="D31" s="59" t="s">
        <v>196</v>
      </c>
      <c r="E31" s="68">
        <f>IF(D31="",0,VLOOKUP(D31,tblClass!$B:$C,2,FALSE))</f>
        <v>24</v>
      </c>
      <c r="F31" s="59" t="s">
        <v>212</v>
      </c>
      <c r="G31" s="59" t="s">
        <v>638</v>
      </c>
      <c r="H31" s="68" t="str">
        <f t="shared" si="0"/>
        <v>EMC1</v>
      </c>
      <c r="I31" s="68">
        <f t="shared" si="1"/>
        <v>145</v>
      </c>
      <c r="J31" s="59" t="str">
        <f t="shared" si="2"/>
        <v>S1</v>
      </c>
      <c r="K31" s="68">
        <f t="shared" si="3"/>
        <v>167</v>
      </c>
      <c r="L31" s="59" t="str">
        <f t="shared" si="4"/>
        <v>PCS1</v>
      </c>
      <c r="M31" s="68">
        <f t="shared" si="5"/>
        <v>157</v>
      </c>
      <c r="N31" s="59" t="str">
        <f t="shared" si="6"/>
        <v>R024</v>
      </c>
      <c r="O31" s="68">
        <f t="shared" si="7"/>
        <v>161</v>
      </c>
      <c r="P31" s="68">
        <f>IF(LEN(D31)=0,"",IF(VLOOKUP(D31,tblClass_Child!G:J,4,FALSE)="Yes",0,I31))</f>
        <v>145</v>
      </c>
      <c r="Q31" s="59" t="s">
        <v>758</v>
      </c>
      <c r="R31" s="59">
        <f>IF(ISERROR(VLOOKUP(Q31,tblClass_Physical!$A:$B,2,FALSE)),0,VLOOKUP(Q31,tblClass_Physical!$A:$B,2,FALSE))</f>
        <v>8</v>
      </c>
      <c r="S31" s="59" t="s">
        <v>583</v>
      </c>
      <c r="T31" s="59"/>
      <c r="U31" s="59" t="str">
        <f>LEFT(B31,MIN(FIND({0,1,2,3,4,5,6,7,8,9},B31&amp;"0123456789"))-1)</f>
        <v>DV</v>
      </c>
      <c r="V31" s="44" t="str">
        <f>RIGHT(B31,LEN(B31)+1-MIN(FIND({0,1,2,3,4,5,6,7,8,9},B31&amp;"0123456789")))</f>
        <v>3107</v>
      </c>
      <c r="W31" s="68" t="str">
        <f t="shared" si="8"/>
        <v>DV_3107</v>
      </c>
      <c r="X31" s="45" t="str">
        <f>LEFT(B31,MIN(FIND({0,1,2,3,4,5,6,7,8,9},B31&amp;"0123456789"))-1)&amp;"n"&amp;RIGHT(B31,LEN(B31)-MIN(FIND({0,1,2,3,4,5,6,7,8,9},B31&amp;"0123456789")))</f>
        <v>DVn107</v>
      </c>
      <c r="Y31" s="45" t="str">
        <f t="shared" si="9"/>
        <v>POS2</v>
      </c>
      <c r="Z31" s="45" t="str">
        <f>IF(LEN(Y31)=0,"",VLOOKUP(X31,tblClass_Child!D:E,2,FALSE))</f>
        <v>POS_VACUUM</v>
      </c>
      <c r="AA31" s="45" t="str">
        <f t="shared" si="10"/>
        <v>_pos_vacuum</v>
      </c>
      <c r="AF31" s="305">
        <f>IF(ISERROR(VLOOKUP(Q31,tblClass_Physical!A:AJ,COLUMN(tblClass_Physical!AJ:AJ),FALSE)),"",VLOOKUP(Q31,tblClass_Physical!A:AJ,COLUMN(tblClass_Physical!AJ:AJ),FALSE))</f>
        <v>0</v>
      </c>
    </row>
    <row r="32" spans="1:32" s="68" customFormat="1">
      <c r="A32" s="59" t="s">
        <v>847</v>
      </c>
      <c r="B32" s="59" t="s">
        <v>1313</v>
      </c>
      <c r="C32" s="68">
        <v>31</v>
      </c>
      <c r="D32" s="59" t="s">
        <v>182</v>
      </c>
      <c r="E32" s="68">
        <f>IF(D32="",0,VLOOKUP(D32,tblClass!$B:$C,2,FALSE))</f>
        <v>21</v>
      </c>
      <c r="F32" s="59" t="s">
        <v>873</v>
      </c>
      <c r="G32" s="59" t="s">
        <v>638</v>
      </c>
      <c r="H32" s="68" t="str">
        <f t="shared" si="0"/>
        <v>EMC1</v>
      </c>
      <c r="I32" s="68">
        <f t="shared" si="1"/>
        <v>145</v>
      </c>
      <c r="J32" s="59" t="str">
        <f t="shared" si="2"/>
        <v>S1</v>
      </c>
      <c r="K32" s="68">
        <f t="shared" si="3"/>
        <v>167</v>
      </c>
      <c r="L32" s="59" t="str">
        <f t="shared" si="4"/>
        <v>PCS1</v>
      </c>
      <c r="M32" s="68">
        <f t="shared" si="5"/>
        <v>157</v>
      </c>
      <c r="N32" s="59" t="str">
        <f t="shared" si="6"/>
        <v>R024</v>
      </c>
      <c r="O32" s="68">
        <f t="shared" si="7"/>
        <v>161</v>
      </c>
      <c r="P32" s="68">
        <f>IF(LEN(D32)=0,"",IF(VLOOKUP(D32,tblClass_Child!G:J,4,FALSE)="Yes",0,I32))</f>
        <v>145</v>
      </c>
      <c r="Q32" s="59" t="s">
        <v>753</v>
      </c>
      <c r="R32" s="59">
        <f>IF(ISERROR(VLOOKUP(Q32,tblClass_Physical!$A:$B,2,FALSE)),0,VLOOKUP(Q32,tblClass_Physical!$A:$B,2,FALSE))</f>
        <v>20</v>
      </c>
      <c r="S32" s="59" t="s">
        <v>583</v>
      </c>
      <c r="T32" s="59"/>
      <c r="U32" s="59" t="str">
        <f>LEFT(B32,MIN(FIND({0,1,2,3,4,5,6,7,8,9},B32&amp;"0123456789"))-1)</f>
        <v>PI</v>
      </c>
      <c r="V32" s="44" t="str">
        <f>RIGHT(B32,LEN(B32)+1-MIN(FIND({0,1,2,3,4,5,6,7,8,9},B32&amp;"0123456789")))</f>
        <v>3103</v>
      </c>
      <c r="W32" s="68" t="str">
        <f t="shared" si="8"/>
        <v>PI_3103</v>
      </c>
      <c r="X32" s="45" t="str">
        <f>LEFT(B32,MIN(FIND({0,1,2,3,4,5,6,7,8,9},B32&amp;"0123456789"))-1)&amp;"n"&amp;RIGHT(B32,LEN(B32)-MIN(FIND({0,1,2,3,4,5,6,7,8,9},B32&amp;"0123456789")))</f>
        <v>PIn103</v>
      </c>
      <c r="Y32" s="45" t="str">
        <f t="shared" si="9"/>
        <v>PI1</v>
      </c>
      <c r="Z32" s="45" t="str">
        <f>IF(LEN(Y32)=0,"",VLOOKUP(X32,tblClass_Child!D:E,2,FALSE))</f>
        <v>PI_VESSEL</v>
      </c>
      <c r="AA32" s="45" t="str">
        <f t="shared" si="10"/>
        <v>_pi_vessel</v>
      </c>
      <c r="AF32" s="305">
        <f>IF(ISERROR(VLOOKUP(Q32,tblClass_Physical!A:AJ,COLUMN(tblClass_Physical!AJ:AJ),FALSE)),"",VLOOKUP(Q32,tblClass_Physical!A:AJ,COLUMN(tblClass_Physical!AJ:AJ),FALSE))</f>
        <v>0</v>
      </c>
    </row>
    <row r="33" spans="1:32" s="68" customFormat="1">
      <c r="A33" s="59" t="s">
        <v>847</v>
      </c>
      <c r="B33" s="59" t="s">
        <v>1314</v>
      </c>
      <c r="C33" s="68">
        <v>32</v>
      </c>
      <c r="D33" s="59" t="s">
        <v>193</v>
      </c>
      <c r="E33" s="68">
        <f>IF(D33="",0,VLOOKUP(D33,tblClass!$B:$C,2,FALSE))</f>
        <v>22</v>
      </c>
      <c r="F33" s="59" t="s">
        <v>1331</v>
      </c>
      <c r="G33" s="59" t="s">
        <v>638</v>
      </c>
      <c r="H33" s="68" t="str">
        <f t="shared" si="0"/>
        <v>EMC1</v>
      </c>
      <c r="I33" s="68">
        <f t="shared" si="1"/>
        <v>145</v>
      </c>
      <c r="J33" s="59" t="str">
        <f t="shared" si="2"/>
        <v>S1</v>
      </c>
      <c r="K33" s="68">
        <f t="shared" si="3"/>
        <v>167</v>
      </c>
      <c r="L33" s="59" t="str">
        <f t="shared" si="4"/>
        <v>PCS1</v>
      </c>
      <c r="M33" s="68">
        <f t="shared" si="5"/>
        <v>157</v>
      </c>
      <c r="N33" s="59" t="str">
        <f t="shared" si="6"/>
        <v>R024</v>
      </c>
      <c r="O33" s="68">
        <f t="shared" si="7"/>
        <v>161</v>
      </c>
      <c r="P33" s="68">
        <f>IF(LEN(D33)=0,"",IF(VLOOKUP(D33,tblClass_Child!G:J,4,FALSE)="Yes",0,I33))</f>
        <v>145</v>
      </c>
      <c r="Q33" s="59"/>
      <c r="R33" s="59">
        <f>IF(ISERROR(VLOOKUP(Q33,tblClass_Physical!$A:$B,2,FALSE)),0,VLOOKUP(Q33,tblClass_Physical!$A:$B,2,FALSE))</f>
        <v>0</v>
      </c>
      <c r="S33" s="59" t="s">
        <v>583</v>
      </c>
      <c r="T33" s="59"/>
      <c r="U33" s="59" t="str">
        <f>LEFT(B33,MIN(FIND({0,1,2,3,4,5,6,7,8,9},B33&amp;"0123456789"))-1)</f>
        <v>PC</v>
      </c>
      <c r="V33" s="44" t="str">
        <f>RIGHT(B33,LEN(B33)+1-MIN(FIND({0,1,2,3,4,5,6,7,8,9},B33&amp;"0123456789")))</f>
        <v>3103</v>
      </c>
      <c r="W33" s="68" t="str">
        <f t="shared" si="8"/>
        <v>PC_3103</v>
      </c>
      <c r="X33" s="45" t="str">
        <f>LEFT(B33,MIN(FIND({0,1,2,3,4,5,6,7,8,9},B33&amp;"0123456789"))-1)&amp;"n"&amp;RIGHT(B33,LEN(B33)-MIN(FIND({0,1,2,3,4,5,6,7,8,9},B33&amp;"0123456789")))</f>
        <v>PCn103</v>
      </c>
      <c r="Y33" s="45" t="str">
        <f t="shared" si="9"/>
        <v>PC1</v>
      </c>
      <c r="Z33" s="45" t="str">
        <f>IF(LEN(Y33)=0,"",VLOOKUP(X33,tblClass_Child!D:E,2,FALSE))</f>
        <v>PC_VESSEL</v>
      </c>
      <c r="AA33" s="45" t="str">
        <f t="shared" si="10"/>
        <v>_pc_vessel</v>
      </c>
      <c r="AB33" s="68" t="s">
        <v>1315</v>
      </c>
      <c r="AF33" s="305" t="str">
        <f>IF(ISERROR(VLOOKUP(Q33,tblClass_Physical!A:AJ,COLUMN(tblClass_Physical!AJ:AJ),FALSE)),"",VLOOKUP(Q33,tblClass_Physical!A:AJ,COLUMN(tblClass_Physical!AJ:AJ),FALSE))</f>
        <v/>
      </c>
    </row>
    <row r="34" spans="1:32" s="68" customFormat="1">
      <c r="A34" s="59" t="s">
        <v>847</v>
      </c>
      <c r="B34" s="59" t="s">
        <v>539</v>
      </c>
      <c r="C34" s="68">
        <v>33</v>
      </c>
      <c r="D34" s="59" t="s">
        <v>196</v>
      </c>
      <c r="E34" s="68">
        <f>IF(D34="",0,VLOOKUP(D34,tblClass!$B:$C,2,FALSE))</f>
        <v>24</v>
      </c>
      <c r="F34" s="59" t="s">
        <v>604</v>
      </c>
      <c r="G34" s="59" t="s">
        <v>639</v>
      </c>
      <c r="H34" s="68" t="str">
        <f t="shared" ref="H34:H65" si="11">IF(LEN(G34)=0,0,VLOOKUP(G34,$B:$D,3,FALSE))</f>
        <v>EMC3</v>
      </c>
      <c r="I34" s="68">
        <f t="shared" ref="I34:I65" si="12">IF(LEN(G34)=0,0,VLOOKUP(G34,$B:$C,2,FALSE))</f>
        <v>146</v>
      </c>
      <c r="J34" s="59" t="str">
        <f t="shared" ref="J34:J65" si="13">IF(LEN(G34)=0,"",IF(VLOOKUP(G34,$B:$G,6,FALSE)=0,"",VLOOKUP(G34,$B:$G,6,FALSE)))</f>
        <v>S1</v>
      </c>
      <c r="K34" s="68">
        <f t="shared" ref="K34:K65" si="14">IF(LEN(J34)=0,0,VLOOKUP(J34,$B:$C,2,FALSE))</f>
        <v>167</v>
      </c>
      <c r="L34" s="59" t="str">
        <f t="shared" ref="L34:L65" si="15">IF(LEN(J34)=0,"",IF(VLOOKUP(J34,$B:$G,6,FALSE)=0,"",VLOOKUP(J34,$B:$G,6,FALSE)))</f>
        <v>PCS1</v>
      </c>
      <c r="M34" s="68">
        <f t="shared" ref="M34:M65" si="16">IF(LEN(L34)=0,0,VLOOKUP(L34,$B:$C,2,FALSE))</f>
        <v>157</v>
      </c>
      <c r="N34" s="59" t="str">
        <f t="shared" ref="N34:N65" si="17">IF(LEN(L34)=0,"",IF(VLOOKUP(L34,$B:$G,6,FALSE)=0,"",VLOOKUP(L34,$B:$G,6,FALSE)))</f>
        <v>R024</v>
      </c>
      <c r="O34" s="68">
        <f t="shared" ref="O34:O65" si="18">IF(LEN(N34)=0,0,VLOOKUP(N34,$B:$C,2,FALSE))</f>
        <v>161</v>
      </c>
      <c r="P34" s="68">
        <f>IF(LEN(D34)=0,"",IF(VLOOKUP(D34,tblClass_Child!G:J,4,FALSE)="Yes",0,I34))</f>
        <v>146</v>
      </c>
      <c r="Q34" s="59" t="s">
        <v>794</v>
      </c>
      <c r="R34" s="59">
        <f>IF(ISERROR(VLOOKUP(Q34,tblClass_Physical!$A:$B,2,FALSE)),0,VLOOKUP(Q34,tblClass_Physical!$A:$B,2,FALSE))</f>
        <v>11</v>
      </c>
      <c r="S34" s="59" t="s">
        <v>583</v>
      </c>
      <c r="T34" s="59"/>
      <c r="U34" s="59" t="str">
        <f>LEFT(B34,MIN(FIND({0,1,2,3,4,5,6,7,8,9},B34&amp;"0123456789"))-1)</f>
        <v>DV</v>
      </c>
      <c r="V34" s="44" t="str">
        <f>RIGHT(B34,LEN(B34)+1-MIN(FIND({0,1,2,3,4,5,6,7,8,9},B34&amp;"0123456789")))</f>
        <v>3109</v>
      </c>
      <c r="W34" s="68" t="str">
        <f t="shared" si="8"/>
        <v>DV_3109</v>
      </c>
      <c r="X34" s="45" t="str">
        <f>LEFT(B34,MIN(FIND({0,1,2,3,4,5,6,7,8,9},B34&amp;"0123456789"))-1)&amp;"n"&amp;RIGHT(B34,LEN(B34)-MIN(FIND({0,1,2,3,4,5,6,7,8,9},B34&amp;"0123456789")))</f>
        <v>DVn109</v>
      </c>
      <c r="Y34" s="45" t="str">
        <f t="shared" si="9"/>
        <v>POS2</v>
      </c>
      <c r="Z34" s="45" t="str">
        <f>IF(LEN(Y34)=0,"",VLOOKUP(X34,tblClass_Child!D:E,2,FALSE))</f>
        <v>POS_PSWFI</v>
      </c>
      <c r="AA34" s="45" t="str">
        <f t="shared" si="10"/>
        <v>_pos_pswfi</v>
      </c>
      <c r="AF34" s="305">
        <f>IF(ISERROR(VLOOKUP(Q34,tblClass_Physical!A:AJ,COLUMN(tblClass_Physical!AJ:AJ),FALSE)),"",VLOOKUP(Q34,tblClass_Physical!A:AJ,COLUMN(tblClass_Physical!AJ:AJ),FALSE))</f>
        <v>0</v>
      </c>
    </row>
    <row r="35" spans="1:32" s="68" customFormat="1">
      <c r="A35" s="59" t="s">
        <v>847</v>
      </c>
      <c r="B35" s="59" t="s">
        <v>540</v>
      </c>
      <c r="C35" s="68">
        <v>34</v>
      </c>
      <c r="D35" s="59" t="s">
        <v>177</v>
      </c>
      <c r="E35" s="68">
        <f>IF(D35="",0,VLOOKUP(D35,tblClass!$B:$C,2,FALSE))</f>
        <v>26</v>
      </c>
      <c r="F35" s="59" t="s">
        <v>541</v>
      </c>
      <c r="G35" s="59" t="s">
        <v>639</v>
      </c>
      <c r="H35" s="68" t="str">
        <f t="shared" si="11"/>
        <v>EMC3</v>
      </c>
      <c r="I35" s="68">
        <f t="shared" si="12"/>
        <v>146</v>
      </c>
      <c r="J35" s="59" t="str">
        <f t="shared" si="13"/>
        <v>S1</v>
      </c>
      <c r="K35" s="68">
        <f t="shared" si="14"/>
        <v>167</v>
      </c>
      <c r="L35" s="59" t="str">
        <f t="shared" si="15"/>
        <v>PCS1</v>
      </c>
      <c r="M35" s="68">
        <f t="shared" si="16"/>
        <v>157</v>
      </c>
      <c r="N35" s="59" t="str">
        <f t="shared" si="17"/>
        <v>R024</v>
      </c>
      <c r="O35" s="68">
        <f t="shared" si="18"/>
        <v>161</v>
      </c>
      <c r="P35" s="68">
        <f>IF(LEN(D35)=0,"",IF(VLOOKUP(D35,tblClass_Child!G:J,4,FALSE)="Yes",0,I35))</f>
        <v>146</v>
      </c>
      <c r="Q35" s="59" t="s">
        <v>793</v>
      </c>
      <c r="R35" s="59">
        <f>IF(ISERROR(VLOOKUP(Q35,tblClass_Physical!$A:$B,2,FALSE)),0,VLOOKUP(Q35,tblClass_Physical!$A:$B,2,FALSE))</f>
        <v>10</v>
      </c>
      <c r="S35" s="59" t="s">
        <v>583</v>
      </c>
      <c r="T35" s="59"/>
      <c r="U35" s="59" t="str">
        <f>LEFT(B35,MIN(FIND({0,1,2,3,4,5,6,7,8,9},B35&amp;"0123456789"))-1)</f>
        <v>DV</v>
      </c>
      <c r="V35" s="44" t="str">
        <f>RIGHT(B35,LEN(B35)+1-MIN(FIND({0,1,2,3,4,5,6,7,8,9},B35&amp;"0123456789")))</f>
        <v>3111</v>
      </c>
      <c r="W35" s="68" t="str">
        <f t="shared" si="8"/>
        <v>DV_3111</v>
      </c>
      <c r="X35" s="45" t="str">
        <f>LEFT(B35,MIN(FIND({0,1,2,3,4,5,6,7,8,9},B35&amp;"0123456789"))-1)&amp;"n"&amp;RIGHT(B35,LEN(B35)-MIN(FIND({0,1,2,3,4,5,6,7,8,9},B35&amp;"0123456789")))</f>
        <v>DVn111</v>
      </c>
      <c r="Y35" s="45" t="str">
        <f t="shared" si="9"/>
        <v>POS4</v>
      </c>
      <c r="Z35" s="45" t="str">
        <f>IF(LEN(Y35)=0,"",VLOOKUP(X35,tblClass_Child!D:E,2,FALSE))</f>
        <v>POS_WFI</v>
      </c>
      <c r="AA35" s="45" t="str">
        <f t="shared" si="10"/>
        <v>_pos_wfi</v>
      </c>
      <c r="AF35" s="305">
        <f>IF(ISERROR(VLOOKUP(Q35,tblClass_Physical!A:AJ,COLUMN(tblClass_Physical!AJ:AJ),FALSE)),"",VLOOKUP(Q35,tblClass_Physical!A:AJ,COLUMN(tblClass_Physical!AJ:AJ),FALSE))</f>
        <v>0</v>
      </c>
    </row>
    <row r="36" spans="1:32" s="68" customFormat="1">
      <c r="A36" s="59" t="s">
        <v>847</v>
      </c>
      <c r="B36" s="59" t="s">
        <v>542</v>
      </c>
      <c r="C36" s="68">
        <v>35</v>
      </c>
      <c r="D36" s="59" t="s">
        <v>177</v>
      </c>
      <c r="E36" s="68">
        <f>IF(D36="",0,VLOOKUP(D36,tblClass!$B:$C,2,FALSE))</f>
        <v>26</v>
      </c>
      <c r="F36" s="59" t="s">
        <v>543</v>
      </c>
      <c r="G36" s="59" t="s">
        <v>639</v>
      </c>
      <c r="H36" s="68" t="str">
        <f t="shared" si="11"/>
        <v>EMC3</v>
      </c>
      <c r="I36" s="68">
        <f t="shared" si="12"/>
        <v>146</v>
      </c>
      <c r="J36" s="59" t="str">
        <f t="shared" si="13"/>
        <v>S1</v>
      </c>
      <c r="K36" s="68">
        <f t="shared" si="14"/>
        <v>167</v>
      </c>
      <c r="L36" s="59" t="str">
        <f t="shared" si="15"/>
        <v>PCS1</v>
      </c>
      <c r="M36" s="68">
        <f t="shared" si="16"/>
        <v>157</v>
      </c>
      <c r="N36" s="59" t="str">
        <f t="shared" si="17"/>
        <v>R024</v>
      </c>
      <c r="O36" s="68">
        <f t="shared" si="18"/>
        <v>161</v>
      </c>
      <c r="P36" s="68">
        <f>IF(LEN(D36)=0,"",IF(VLOOKUP(D36,tblClass_Child!G:J,4,FALSE)="Yes",0,I36))</f>
        <v>146</v>
      </c>
      <c r="Q36" s="59" t="s">
        <v>793</v>
      </c>
      <c r="R36" s="59">
        <f>IF(ISERROR(VLOOKUP(Q36,tblClass_Physical!$A:$B,2,FALSE)),0,VLOOKUP(Q36,tblClass_Physical!$A:$B,2,FALSE))</f>
        <v>10</v>
      </c>
      <c r="S36" s="59" t="s">
        <v>583</v>
      </c>
      <c r="T36" s="59"/>
      <c r="U36" s="59" t="str">
        <f>LEFT(B36,MIN(FIND({0,1,2,3,4,5,6,7,8,9},B36&amp;"0123456789"))-1)</f>
        <v>DV</v>
      </c>
      <c r="V36" s="44" t="str">
        <f>RIGHT(B36,LEN(B36)+1-MIN(FIND({0,1,2,3,4,5,6,7,8,9},B36&amp;"0123456789")))</f>
        <v>3113</v>
      </c>
      <c r="W36" s="68" t="str">
        <f t="shared" si="8"/>
        <v>DV_3113</v>
      </c>
      <c r="X36" s="45" t="str">
        <f>LEFT(B36,MIN(FIND({0,1,2,3,4,5,6,7,8,9},B36&amp;"0123456789"))-1)&amp;"n"&amp;RIGHT(B36,LEN(B36)-MIN(FIND({0,1,2,3,4,5,6,7,8,9},B36&amp;"0123456789")))</f>
        <v>DVn113</v>
      </c>
      <c r="Y36" s="45" t="str">
        <f t="shared" si="9"/>
        <v>POS4</v>
      </c>
      <c r="Z36" s="45" t="str">
        <f>IF(LEN(Y36)=0,"",VLOOKUP(X36,tblClass_Child!D:E,2,FALSE))</f>
        <v>POS_PW</v>
      </c>
      <c r="AA36" s="45" t="str">
        <f t="shared" si="10"/>
        <v>_pos_pw</v>
      </c>
      <c r="AF36" s="305">
        <f>IF(ISERROR(VLOOKUP(Q36,tblClass_Physical!A:AJ,COLUMN(tblClass_Physical!AJ:AJ),FALSE)),"",VLOOKUP(Q36,tblClass_Physical!A:AJ,COLUMN(tblClass_Physical!AJ:AJ),FALSE))</f>
        <v>0</v>
      </c>
    </row>
    <row r="37" spans="1:32" s="68" customFormat="1">
      <c r="A37" s="59" t="s">
        <v>847</v>
      </c>
      <c r="B37" s="59" t="s">
        <v>544</v>
      </c>
      <c r="C37" s="68">
        <v>36</v>
      </c>
      <c r="D37" s="59" t="s">
        <v>196</v>
      </c>
      <c r="E37" s="68">
        <f>IF(D37="",0,VLOOKUP(D37,tblClass!$B:$C,2,FALSE))</f>
        <v>24</v>
      </c>
      <c r="F37" s="59" t="s">
        <v>605</v>
      </c>
      <c r="G37" s="59" t="s">
        <v>639</v>
      </c>
      <c r="H37" s="68" t="str">
        <f t="shared" si="11"/>
        <v>EMC3</v>
      </c>
      <c r="I37" s="68">
        <f t="shared" si="12"/>
        <v>146</v>
      </c>
      <c r="J37" s="59" t="str">
        <f t="shared" si="13"/>
        <v>S1</v>
      </c>
      <c r="K37" s="68">
        <f t="shared" si="14"/>
        <v>167</v>
      </c>
      <c r="L37" s="59" t="str">
        <f t="shared" si="15"/>
        <v>PCS1</v>
      </c>
      <c r="M37" s="68">
        <f t="shared" si="16"/>
        <v>157</v>
      </c>
      <c r="N37" s="59" t="str">
        <f t="shared" si="17"/>
        <v>R024</v>
      </c>
      <c r="O37" s="68">
        <f t="shared" si="18"/>
        <v>161</v>
      </c>
      <c r="P37" s="68">
        <f>IF(LEN(D37)=0,"",IF(VLOOKUP(D37,tblClass_Child!G:J,4,FALSE)="Yes",0,I37))</f>
        <v>146</v>
      </c>
      <c r="Q37" s="59" t="s">
        <v>794</v>
      </c>
      <c r="R37" s="59">
        <f>IF(ISERROR(VLOOKUP(Q37,tblClass_Physical!$A:$B,2,FALSE)),0,VLOOKUP(Q37,tblClass_Physical!$A:$B,2,FALSE))</f>
        <v>11</v>
      </c>
      <c r="S37" s="59" t="s">
        <v>583</v>
      </c>
      <c r="T37" s="59"/>
      <c r="U37" s="59" t="str">
        <f>LEFT(B37,MIN(FIND({0,1,2,3,4,5,6,7,8,9},B37&amp;"0123456789"))-1)</f>
        <v>DV</v>
      </c>
      <c r="V37" s="44" t="str">
        <f>RIGHT(B37,LEN(B37)+1-MIN(FIND({0,1,2,3,4,5,6,7,8,9},B37&amp;"0123456789")))</f>
        <v>3115</v>
      </c>
      <c r="W37" s="68" t="str">
        <f t="shared" si="8"/>
        <v>DV_3115</v>
      </c>
      <c r="X37" s="45" t="str">
        <f>LEFT(B37,MIN(FIND({0,1,2,3,4,5,6,7,8,9},B37&amp;"0123456789"))-1)&amp;"n"&amp;RIGHT(B37,LEN(B37)-MIN(FIND({0,1,2,3,4,5,6,7,8,9},B37&amp;"0123456789")))</f>
        <v>DVn115</v>
      </c>
      <c r="Y37" s="45" t="str">
        <f t="shared" si="9"/>
        <v>POS2</v>
      </c>
      <c r="Z37" s="45" t="str">
        <f>IF(LEN(Y37)=0,"",VLOOKUP(X37,tblClass_Child!D:E,2,FALSE))</f>
        <v>POS_PSPW</v>
      </c>
      <c r="AA37" s="45" t="str">
        <f t="shared" si="10"/>
        <v>_pos_pspw</v>
      </c>
      <c r="AF37" s="305">
        <f>IF(ISERROR(VLOOKUP(Q37,tblClass_Physical!A:AJ,COLUMN(tblClass_Physical!AJ:AJ),FALSE)),"",VLOOKUP(Q37,tblClass_Physical!A:AJ,COLUMN(tblClass_Physical!AJ:AJ),FALSE))</f>
        <v>0</v>
      </c>
    </row>
    <row r="38" spans="1:32" s="68" customFormat="1">
      <c r="A38" s="59" t="s">
        <v>847</v>
      </c>
      <c r="B38" s="59" t="s">
        <v>547</v>
      </c>
      <c r="C38" s="68">
        <v>37</v>
      </c>
      <c r="D38" s="59" t="s">
        <v>184</v>
      </c>
      <c r="E38" s="68">
        <f>IF(D38="",0,VLOOKUP(D38,tblClass!$B:$C,2,FALSE))</f>
        <v>32</v>
      </c>
      <c r="F38" s="59" t="s">
        <v>613</v>
      </c>
      <c r="G38" s="59" t="s">
        <v>639</v>
      </c>
      <c r="H38" s="68" t="str">
        <f t="shared" si="11"/>
        <v>EMC3</v>
      </c>
      <c r="I38" s="68">
        <f t="shared" si="12"/>
        <v>146</v>
      </c>
      <c r="J38" s="59" t="str">
        <f t="shared" si="13"/>
        <v>S1</v>
      </c>
      <c r="K38" s="68">
        <f t="shared" si="14"/>
        <v>167</v>
      </c>
      <c r="L38" s="59" t="str">
        <f t="shared" si="15"/>
        <v>PCS1</v>
      </c>
      <c r="M38" s="68">
        <f t="shared" si="16"/>
        <v>157</v>
      </c>
      <c r="N38" s="59" t="str">
        <f t="shared" si="17"/>
        <v>R024</v>
      </c>
      <c r="O38" s="68">
        <f t="shared" si="18"/>
        <v>161</v>
      </c>
      <c r="P38" s="68">
        <f>IF(LEN(D38)=0,"",IF(VLOOKUP(D38,tblClass_Child!G:J,4,FALSE)="Yes",0,I38))</f>
        <v>146</v>
      </c>
      <c r="Q38" s="59" t="s">
        <v>759</v>
      </c>
      <c r="R38" s="59">
        <f>IF(ISERROR(VLOOKUP(Q38,tblClass_Physical!$A:$B,2,FALSE)),0,VLOOKUP(Q38,tblClass_Physical!$A:$B,2,FALSE))</f>
        <v>18</v>
      </c>
      <c r="S38" s="59" t="s">
        <v>583</v>
      </c>
      <c r="T38" s="59"/>
      <c r="U38" s="59" t="str">
        <f>LEFT(B38,MIN(FIND({0,1,2,3,4,5,6,7,8,9},B38&amp;"0123456789"))-1)</f>
        <v>ZSC</v>
      </c>
      <c r="V38" s="44" t="str">
        <f>RIGHT(B38,LEN(B38)+1-MIN(FIND({0,1,2,3,4,5,6,7,8,9},B38&amp;"0123456789")))</f>
        <v>3103</v>
      </c>
      <c r="W38" s="68" t="str">
        <f t="shared" si="8"/>
        <v>ZSC_3103</v>
      </c>
      <c r="X38" s="45" t="str">
        <f>LEFT(B38,MIN(FIND({0,1,2,3,4,5,6,7,8,9},B38&amp;"0123456789"))-1)&amp;"n"&amp;RIGHT(B38,LEN(B38)-MIN(FIND({0,1,2,3,4,5,6,7,8,9},B38&amp;"0123456789")))</f>
        <v>ZSCn103</v>
      </c>
      <c r="Y38" s="45" t="str">
        <f t="shared" si="9"/>
        <v>ZSC2</v>
      </c>
      <c r="Z38" s="45" t="str">
        <f>IF(LEN(Y38)=0,"",VLOOKUP(X38,tblClass_Child!D:E,2,FALSE))</f>
        <v>ZSC_FPWFI</v>
      </c>
      <c r="AA38" s="45" t="str">
        <f t="shared" si="10"/>
        <v>_zsc_fpwfi</v>
      </c>
      <c r="AF38" s="305">
        <f>IF(ISERROR(VLOOKUP(Q38,tblClass_Physical!A:AJ,COLUMN(tblClass_Physical!AJ:AJ),FALSE)),"",VLOOKUP(Q38,tblClass_Physical!A:AJ,COLUMN(tblClass_Physical!AJ:AJ),FALSE))</f>
        <v>0</v>
      </c>
    </row>
    <row r="39" spans="1:32" s="68" customFormat="1">
      <c r="A39" s="59" t="s">
        <v>847</v>
      </c>
      <c r="B39" s="59" t="s">
        <v>548</v>
      </c>
      <c r="C39" s="68">
        <v>38</v>
      </c>
      <c r="D39" s="59" t="s">
        <v>184</v>
      </c>
      <c r="E39" s="68">
        <f>IF(D39="",0,VLOOKUP(D39,tblClass!$B:$C,2,FALSE))</f>
        <v>32</v>
      </c>
      <c r="F39" s="59" t="s">
        <v>614</v>
      </c>
      <c r="G39" s="59" t="s">
        <v>639</v>
      </c>
      <c r="H39" s="68" t="str">
        <f t="shared" si="11"/>
        <v>EMC3</v>
      </c>
      <c r="I39" s="68">
        <f t="shared" si="12"/>
        <v>146</v>
      </c>
      <c r="J39" s="59" t="str">
        <f t="shared" si="13"/>
        <v>S1</v>
      </c>
      <c r="K39" s="68">
        <f t="shared" si="14"/>
        <v>167</v>
      </c>
      <c r="L39" s="59" t="str">
        <f t="shared" si="15"/>
        <v>PCS1</v>
      </c>
      <c r="M39" s="68">
        <f t="shared" si="16"/>
        <v>157</v>
      </c>
      <c r="N39" s="59" t="str">
        <f t="shared" si="17"/>
        <v>R024</v>
      </c>
      <c r="O39" s="68">
        <f t="shared" si="18"/>
        <v>161</v>
      </c>
      <c r="P39" s="68">
        <f>IF(LEN(D39)=0,"",IF(VLOOKUP(D39,tblClass_Child!G:J,4,FALSE)="Yes",0,I39))</f>
        <v>146</v>
      </c>
      <c r="Q39" s="59" t="s">
        <v>759</v>
      </c>
      <c r="R39" s="59">
        <f>IF(ISERROR(VLOOKUP(Q39,tblClass_Physical!$A:$B,2,FALSE)),0,VLOOKUP(Q39,tblClass_Physical!$A:$B,2,FALSE))</f>
        <v>18</v>
      </c>
      <c r="S39" s="59" t="s">
        <v>583</v>
      </c>
      <c r="T39" s="59"/>
      <c r="U39" s="59" t="str">
        <f>LEFT(B39,MIN(FIND({0,1,2,3,4,5,6,7,8,9},B39&amp;"0123456789"))-1)</f>
        <v>ZSC</v>
      </c>
      <c r="V39" s="44" t="str">
        <f>RIGHT(B39,LEN(B39)+1-MIN(FIND({0,1,2,3,4,5,6,7,8,9},B39&amp;"0123456789")))</f>
        <v>3105</v>
      </c>
      <c r="W39" s="68" t="str">
        <f t="shared" si="8"/>
        <v>ZSC_3105</v>
      </c>
      <c r="X39" s="45" t="str">
        <f>LEFT(B39,MIN(FIND({0,1,2,3,4,5,6,7,8,9},B39&amp;"0123456789"))-1)&amp;"n"&amp;RIGHT(B39,LEN(B39)-MIN(FIND({0,1,2,3,4,5,6,7,8,9},B39&amp;"0123456789")))</f>
        <v>ZSCn105</v>
      </c>
      <c r="Y39" s="45" t="str">
        <f t="shared" si="9"/>
        <v>ZSC2</v>
      </c>
      <c r="Z39" s="45" t="str">
        <f>IF(LEN(Y39)=0,"",VLOOKUP(X39,tblClass_Child!D:E,2,FALSE))</f>
        <v>ZSC_FPPW</v>
      </c>
      <c r="AA39" s="45" t="str">
        <f t="shared" si="10"/>
        <v>_zsc_fppw</v>
      </c>
      <c r="AF39" s="305">
        <f>IF(ISERROR(VLOOKUP(Q39,tblClass_Physical!A:AJ,COLUMN(tblClass_Physical!AJ:AJ),FALSE)),"",VLOOKUP(Q39,tblClass_Physical!A:AJ,COLUMN(tblClass_Physical!AJ:AJ),FALSE))</f>
        <v>0</v>
      </c>
    </row>
    <row r="40" spans="1:32" s="68" customFormat="1">
      <c r="A40" s="59" t="s">
        <v>847</v>
      </c>
      <c r="B40" s="59" t="s">
        <v>549</v>
      </c>
      <c r="C40" s="68">
        <v>39</v>
      </c>
      <c r="D40" s="59" t="s">
        <v>184</v>
      </c>
      <c r="E40" s="68">
        <f>IF(D40="",0,VLOOKUP(D40,tblClass!$B:$C,2,FALSE))</f>
        <v>32</v>
      </c>
      <c r="F40" s="59" t="s">
        <v>615</v>
      </c>
      <c r="G40" s="59" t="s">
        <v>639</v>
      </c>
      <c r="H40" s="68" t="str">
        <f t="shared" si="11"/>
        <v>EMC3</v>
      </c>
      <c r="I40" s="68">
        <f t="shared" si="12"/>
        <v>146</v>
      </c>
      <c r="J40" s="59" t="str">
        <f t="shared" si="13"/>
        <v>S1</v>
      </c>
      <c r="K40" s="68">
        <f t="shared" si="14"/>
        <v>167</v>
      </c>
      <c r="L40" s="59" t="str">
        <f t="shared" si="15"/>
        <v>PCS1</v>
      </c>
      <c r="M40" s="68">
        <f t="shared" si="16"/>
        <v>157</v>
      </c>
      <c r="N40" s="59" t="str">
        <f t="shared" si="17"/>
        <v>R024</v>
      </c>
      <c r="O40" s="68">
        <f t="shared" si="18"/>
        <v>161</v>
      </c>
      <c r="P40" s="68">
        <f>IF(LEN(D40)=0,"",IF(VLOOKUP(D40,tblClass_Child!G:J,4,FALSE)="Yes",0,I40))</f>
        <v>146</v>
      </c>
      <c r="Q40" s="59" t="s">
        <v>759</v>
      </c>
      <c r="R40" s="59">
        <f>IF(ISERROR(VLOOKUP(Q40,tblClass_Physical!$A:$B,2,FALSE)),0,VLOOKUP(Q40,tblClass_Physical!$A:$B,2,FALSE))</f>
        <v>18</v>
      </c>
      <c r="S40" s="59" t="s">
        <v>583</v>
      </c>
      <c r="T40" s="59"/>
      <c r="U40" s="59" t="str">
        <f>LEFT(B40,MIN(FIND({0,1,2,3,4,5,6,7,8,9},B40&amp;"0123456789"))-1)</f>
        <v>ZSC</v>
      </c>
      <c r="V40" s="44" t="str">
        <f>RIGHT(B40,LEN(B40)+1-MIN(FIND({0,1,2,3,4,5,6,7,8,9},B40&amp;"0123456789")))</f>
        <v>3107</v>
      </c>
      <c r="W40" s="68" t="str">
        <f t="shared" si="8"/>
        <v>ZSC_3107</v>
      </c>
      <c r="X40" s="45" t="str">
        <f>LEFT(B40,MIN(FIND({0,1,2,3,4,5,6,7,8,9},B40&amp;"0123456789"))-1)&amp;"n"&amp;RIGHT(B40,LEN(B40)-MIN(FIND({0,1,2,3,4,5,6,7,8,9},B40&amp;"0123456789")))</f>
        <v>ZSCn107</v>
      </c>
      <c r="Y40" s="45" t="str">
        <f t="shared" si="9"/>
        <v>ZSC2</v>
      </c>
      <c r="Z40" s="45" t="str">
        <f>IF(LEN(Y40)=0,"",VLOOKUP(X40,tblClass_Child!D:E,2,FALSE))</f>
        <v>ZSC_FPINLET</v>
      </c>
      <c r="AA40" s="45" t="str">
        <f t="shared" si="10"/>
        <v>_zsc_fpinlet</v>
      </c>
      <c r="AF40" s="305">
        <f>IF(ISERROR(VLOOKUP(Q40,tblClass_Physical!A:AJ,COLUMN(tblClass_Physical!AJ:AJ),FALSE)),"",VLOOKUP(Q40,tblClass_Physical!A:AJ,COLUMN(tblClass_Physical!AJ:AJ),FALSE))</f>
        <v>0</v>
      </c>
    </row>
    <row r="41" spans="1:32" s="68" customFormat="1">
      <c r="A41" s="59" t="s">
        <v>847</v>
      </c>
      <c r="B41" s="59" t="s">
        <v>805</v>
      </c>
      <c r="C41" s="68">
        <v>40</v>
      </c>
      <c r="D41" s="59" t="s">
        <v>177</v>
      </c>
      <c r="E41" s="68">
        <f>IF(D41="",0,VLOOKUP(D41,tblClass!$B:$C,2,FALSE))</f>
        <v>26</v>
      </c>
      <c r="F41" s="59" t="s">
        <v>520</v>
      </c>
      <c r="G41" s="59" t="s">
        <v>15</v>
      </c>
      <c r="H41" s="68" t="str">
        <f t="shared" si="11"/>
        <v>EMG1</v>
      </c>
      <c r="I41" s="68">
        <f t="shared" si="12"/>
        <v>138</v>
      </c>
      <c r="J41" s="59" t="str">
        <f t="shared" si="13"/>
        <v>M1</v>
      </c>
      <c r="K41" s="68">
        <f t="shared" si="14"/>
        <v>165</v>
      </c>
      <c r="L41" s="59" t="str">
        <f t="shared" si="15"/>
        <v>PCM1</v>
      </c>
      <c r="M41" s="68">
        <f t="shared" si="16"/>
        <v>155</v>
      </c>
      <c r="N41" s="59" t="str">
        <f t="shared" si="17"/>
        <v>R021</v>
      </c>
      <c r="O41" s="68">
        <f t="shared" si="18"/>
        <v>159</v>
      </c>
      <c r="P41" s="68">
        <f>IF(LEN(D41)=0,"",IF(VLOOKUP(D41,tblClass_Child!G:J,4,FALSE)="Yes",0,I41))</f>
        <v>138</v>
      </c>
      <c r="Q41" s="59" t="s">
        <v>2120</v>
      </c>
      <c r="R41" s="59">
        <f>IF(ISERROR(VLOOKUP(Q41,tblClass_Physical!$A:$B,2,FALSE)),0,VLOOKUP(Q41,tblClass_Physical!$A:$B,2,FALSE))</f>
        <v>31</v>
      </c>
      <c r="S41" s="59" t="s">
        <v>803</v>
      </c>
      <c r="T41" s="59"/>
      <c r="U41" s="59" t="str">
        <f>LEFT(B41,MIN(FIND({0,1,2,3,4,5,6,7,8,9},B41&amp;"0123456789"))-1)</f>
        <v>BAV</v>
      </c>
      <c r="V41" s="44" t="str">
        <f>RIGHT(B41,LEN(B41)+1-MIN(FIND({0,1,2,3,4,5,6,7,8,9},B41&amp;"0123456789")))</f>
        <v>1141</v>
      </c>
      <c r="W41" s="68" t="str">
        <f t="shared" si="8"/>
        <v>BAV_1141</v>
      </c>
      <c r="X41" s="45" t="str">
        <f>LEFT(B41,MIN(FIND({0,1,2,3,4,5,6,7,8,9},B41&amp;"0123456789"))-1)&amp;"n"&amp;RIGHT(B41,LEN(B41)-MIN(FIND({0,1,2,3,4,5,6,7,8,9},B41&amp;"0123456789")))</f>
        <v>BAVn141</v>
      </c>
      <c r="Y41" s="45" t="str">
        <f t="shared" si="9"/>
        <v>POS4</v>
      </c>
      <c r="Z41" s="45" t="str">
        <f>IF(LEN(Y41)=0,"",VLOOKUP(X41,tblClass_Child!D:E,2,FALSE))</f>
        <v>POS_VENTDRAIN</v>
      </c>
      <c r="AA41" s="45" t="str">
        <f t="shared" si="10"/>
        <v>_pos_ventdrain</v>
      </c>
      <c r="AF41" s="305">
        <f>IF(ISERROR(VLOOKUP(Q41,tblClass_Physical!A:AJ,COLUMN(tblClass_Physical!AJ:AJ),FALSE)),"",VLOOKUP(Q41,tblClass_Physical!A:AJ,COLUMN(tblClass_Physical!AJ:AJ),FALSE))</f>
        <v>0</v>
      </c>
    </row>
    <row r="42" spans="1:32" s="68" customFormat="1">
      <c r="A42" s="59" t="s">
        <v>847</v>
      </c>
      <c r="B42" s="59" t="s">
        <v>526</v>
      </c>
      <c r="C42" s="68">
        <v>41</v>
      </c>
      <c r="D42" s="59" t="s">
        <v>172</v>
      </c>
      <c r="E42" s="68">
        <f>IF(D42="",0,VLOOKUP(D42,tblClass!$B:$C,2,FALSE))</f>
        <v>17</v>
      </c>
      <c r="F42" s="59" t="s">
        <v>204</v>
      </c>
      <c r="G42" s="59" t="s">
        <v>15</v>
      </c>
      <c r="H42" s="68" t="str">
        <f t="shared" si="11"/>
        <v>EMG1</v>
      </c>
      <c r="I42" s="68">
        <f t="shared" si="12"/>
        <v>138</v>
      </c>
      <c r="J42" s="59" t="str">
        <f t="shared" si="13"/>
        <v>M1</v>
      </c>
      <c r="K42" s="68">
        <f t="shared" si="14"/>
        <v>165</v>
      </c>
      <c r="L42" s="59" t="str">
        <f t="shared" si="15"/>
        <v>PCM1</v>
      </c>
      <c r="M42" s="68">
        <f t="shared" si="16"/>
        <v>155</v>
      </c>
      <c r="N42" s="59" t="str">
        <f t="shared" si="17"/>
        <v>R021</v>
      </c>
      <c r="O42" s="68">
        <f t="shared" si="18"/>
        <v>159</v>
      </c>
      <c r="P42" s="68">
        <f>IF(LEN(D42)=0,"",IF(VLOOKUP(D42,tblClass_Child!G:J,4,FALSE)="Yes",0,I42))</f>
        <v>138</v>
      </c>
      <c r="Q42" s="59" t="s">
        <v>1446</v>
      </c>
      <c r="R42" s="59">
        <f>IF(ISERROR(VLOOKUP(Q42,tblClass_Physical!$A:$B,2,FALSE)),0,VLOOKUP(Q42,tblClass_Physical!$A:$B,2,FALSE))</f>
        <v>13</v>
      </c>
      <c r="S42" s="59" t="s">
        <v>803</v>
      </c>
      <c r="T42" s="59"/>
      <c r="U42" s="59" t="str">
        <f>LEFT(B42,MIN(FIND({0,1,2,3,4,5,6,7,8,9},B42&amp;"0123456789"))-1)</f>
        <v>HE</v>
      </c>
      <c r="V42" s="44" t="str">
        <f>RIGHT(B42,LEN(B42)+1-MIN(FIND({0,1,2,3,4,5,6,7,8,9},B42&amp;"0123456789")))</f>
        <v>1101</v>
      </c>
      <c r="W42" s="68" t="str">
        <f t="shared" si="8"/>
        <v>HE_1101</v>
      </c>
      <c r="X42" s="45" t="str">
        <f>LEFT(B42,MIN(FIND({0,1,2,3,4,5,6,7,8,9},B42&amp;"0123456789"))-1)&amp;"n"&amp;RIGHT(B42,LEN(B42)-MIN(FIND({0,1,2,3,4,5,6,7,8,9},B42&amp;"0123456789")))</f>
        <v>HEn101</v>
      </c>
      <c r="Y42" s="45" t="str">
        <f t="shared" si="9"/>
        <v>HE1</v>
      </c>
      <c r="Z42" s="45" t="str">
        <f>IF(LEN(Y42)=0,"",VLOOKUP(X42,tblClass_Child!D:E,2,FALSE))</f>
        <v>HE_FILTER</v>
      </c>
      <c r="AA42" s="45" t="str">
        <f t="shared" si="10"/>
        <v>_he_filter</v>
      </c>
      <c r="AF42" s="305">
        <f>IF(ISERROR(VLOOKUP(Q42,tblClass_Physical!A:AJ,COLUMN(tblClass_Physical!AJ:AJ),FALSE)),"",VLOOKUP(Q42,tblClass_Physical!A:AJ,COLUMN(tblClass_Physical!AJ:AJ),FALSE))</f>
        <v>0</v>
      </c>
    </row>
    <row r="43" spans="1:32" s="68" customFormat="1">
      <c r="A43" s="59" t="s">
        <v>847</v>
      </c>
      <c r="B43" s="59" t="s">
        <v>527</v>
      </c>
      <c r="C43" s="68">
        <v>42</v>
      </c>
      <c r="D43" s="59" t="s">
        <v>175</v>
      </c>
      <c r="E43" s="68">
        <f>IF(D43="",0,VLOOKUP(D43,tblClass!$B:$C,2,FALSE))</f>
        <v>30</v>
      </c>
      <c r="F43" s="59" t="s">
        <v>595</v>
      </c>
      <c r="G43" s="59" t="s">
        <v>15</v>
      </c>
      <c r="H43" s="68" t="str">
        <f t="shared" si="11"/>
        <v>EMG1</v>
      </c>
      <c r="I43" s="68">
        <f t="shared" si="12"/>
        <v>138</v>
      </c>
      <c r="J43" s="59" t="str">
        <f t="shared" si="13"/>
        <v>M1</v>
      </c>
      <c r="K43" s="68">
        <f t="shared" si="14"/>
        <v>165</v>
      </c>
      <c r="L43" s="59" t="str">
        <f t="shared" si="15"/>
        <v>PCM1</v>
      </c>
      <c r="M43" s="68">
        <f t="shared" si="16"/>
        <v>155</v>
      </c>
      <c r="N43" s="59" t="str">
        <f t="shared" si="17"/>
        <v>R021</v>
      </c>
      <c r="O43" s="68">
        <f t="shared" si="18"/>
        <v>159</v>
      </c>
      <c r="P43" s="68">
        <f>IF(LEN(D43)=0,"",IF(VLOOKUP(D43,tblClass_Child!G:J,4,FALSE)="Yes",0,I43))</f>
        <v>138</v>
      </c>
      <c r="Q43" s="59" t="s">
        <v>1446</v>
      </c>
      <c r="R43" s="59">
        <f>IF(ISERROR(VLOOKUP(Q43,tblClass_Physical!$A:$B,2,FALSE)),0,VLOOKUP(Q43,tblClass_Physical!$A:$B,2,FALSE))</f>
        <v>13</v>
      </c>
      <c r="S43" s="59" t="s">
        <v>803</v>
      </c>
      <c r="T43" s="59"/>
      <c r="U43" s="59" t="str">
        <f>LEFT(B43,MIN(FIND({0,1,2,3,4,5,6,7,8,9},B43&amp;"0123456789"))-1)</f>
        <v>TI</v>
      </c>
      <c r="V43" s="44" t="str">
        <f>RIGHT(B43,LEN(B43)+1-MIN(FIND({0,1,2,3,4,5,6,7,8,9},B43&amp;"0123456789")))</f>
        <v>1101</v>
      </c>
      <c r="W43" s="68" t="str">
        <f t="shared" si="8"/>
        <v>TI_1101</v>
      </c>
      <c r="X43" s="45" t="str">
        <f>LEFT(B43,MIN(FIND({0,1,2,3,4,5,6,7,8,9},B43&amp;"0123456789"))-1)&amp;"n"&amp;RIGHT(B43,LEN(B43)-MIN(FIND({0,1,2,3,4,5,6,7,8,9},B43&amp;"0123456789")))</f>
        <v>TIn101</v>
      </c>
      <c r="Y43" s="45" t="str">
        <f t="shared" si="9"/>
        <v>TI2</v>
      </c>
      <c r="Z43" s="45" t="str">
        <f>IF(LEN(Y43)=0,"",VLOOKUP(X43,tblClass_Child!D:E,2,FALSE))</f>
        <v>TI_VENT</v>
      </c>
      <c r="AA43" s="45" t="str">
        <f t="shared" si="10"/>
        <v>_ti_vent</v>
      </c>
      <c r="AF43" s="305">
        <f>IF(ISERROR(VLOOKUP(Q43,tblClass_Physical!A:AJ,COLUMN(tblClass_Physical!AJ:AJ),FALSE)),"",VLOOKUP(Q43,tblClass_Physical!A:AJ,COLUMN(tblClass_Physical!AJ:AJ),FALSE))</f>
        <v>0</v>
      </c>
    </row>
    <row r="44" spans="1:32" s="68" customFormat="1">
      <c r="A44" s="59" t="s">
        <v>847</v>
      </c>
      <c r="B44" s="59" t="s">
        <v>528</v>
      </c>
      <c r="C44" s="68">
        <v>43</v>
      </c>
      <c r="D44" s="59" t="s">
        <v>175</v>
      </c>
      <c r="E44" s="68">
        <f>IF(D44="",0,VLOOKUP(D44,tblClass!$B:$C,2,FALSE))</f>
        <v>30</v>
      </c>
      <c r="F44" s="59" t="s">
        <v>617</v>
      </c>
      <c r="G44" s="59" t="s">
        <v>15</v>
      </c>
      <c r="H44" s="68" t="str">
        <f t="shared" si="11"/>
        <v>EMG1</v>
      </c>
      <c r="I44" s="68">
        <f t="shared" si="12"/>
        <v>138</v>
      </c>
      <c r="J44" s="59" t="str">
        <f t="shared" si="13"/>
        <v>M1</v>
      </c>
      <c r="K44" s="68">
        <f t="shared" si="14"/>
        <v>165</v>
      </c>
      <c r="L44" s="59" t="str">
        <f t="shared" si="15"/>
        <v>PCM1</v>
      </c>
      <c r="M44" s="68">
        <f t="shared" si="16"/>
        <v>155</v>
      </c>
      <c r="N44" s="59" t="str">
        <f t="shared" si="17"/>
        <v>R021</v>
      </c>
      <c r="O44" s="68">
        <f t="shared" si="18"/>
        <v>159</v>
      </c>
      <c r="P44" s="68">
        <f>IF(LEN(D44)=0,"",IF(VLOOKUP(D44,tblClass_Child!G:J,4,FALSE)="Yes",0,I44))</f>
        <v>138</v>
      </c>
      <c r="Q44" s="59" t="s">
        <v>1438</v>
      </c>
      <c r="R44" s="59">
        <f>IF(ISERROR(VLOOKUP(Q44,tblClass_Physical!$A:$B,2,FALSE)),0,VLOOKUP(Q44,tblClass_Physical!$A:$B,2,FALSE))</f>
        <v>44</v>
      </c>
      <c r="S44" s="59" t="s">
        <v>803</v>
      </c>
      <c r="T44" s="59"/>
      <c r="U44" s="59" t="str">
        <f>LEFT(B44,MIN(FIND({0,1,2,3,4,5,6,7,8,9},B44&amp;"0123456789"))-1)</f>
        <v>TI</v>
      </c>
      <c r="V44" s="44" t="str">
        <f>RIGHT(B44,LEN(B44)+1-MIN(FIND({0,1,2,3,4,5,6,7,8,9},B44&amp;"0123456789")))</f>
        <v>1103</v>
      </c>
      <c r="W44" s="68" t="str">
        <f t="shared" si="8"/>
        <v>TI_1103</v>
      </c>
      <c r="X44" s="45" t="str">
        <f>LEFT(B44,MIN(FIND({0,1,2,3,4,5,6,7,8,9},B44&amp;"0123456789"))-1)&amp;"n"&amp;RIGHT(B44,LEN(B44)-MIN(FIND({0,1,2,3,4,5,6,7,8,9},B44&amp;"0123456789")))</f>
        <v>TIn103</v>
      </c>
      <c r="Y44" s="45" t="str">
        <f t="shared" si="9"/>
        <v>TI2</v>
      </c>
      <c r="Z44" s="45" t="str">
        <f>IF(LEN(Y44)=0,"",VLOOKUP(X44,tblClass_Child!D:E,2,FALSE))</f>
        <v>TI_DRAIN</v>
      </c>
      <c r="AA44" s="45" t="str">
        <f t="shared" si="10"/>
        <v>_ti_drain</v>
      </c>
      <c r="AF44" s="305">
        <f>IF(ISERROR(VLOOKUP(Q44,tblClass_Physical!A:AJ,COLUMN(tblClass_Physical!AJ:AJ),FALSE)),"",VLOOKUP(Q44,tblClass_Physical!A:AJ,COLUMN(tblClass_Physical!AJ:AJ),FALSE))</f>
        <v>0</v>
      </c>
    </row>
    <row r="45" spans="1:32" s="68" customFormat="1">
      <c r="A45" s="59" t="s">
        <v>847</v>
      </c>
      <c r="B45" s="59" t="s">
        <v>807</v>
      </c>
      <c r="C45" s="68">
        <v>44</v>
      </c>
      <c r="D45" s="59" t="s">
        <v>177</v>
      </c>
      <c r="E45" s="68">
        <f>IF(D45="",0,VLOOKUP(D45,tblClass!$B:$C,2,FALSE))</f>
        <v>26</v>
      </c>
      <c r="F45" s="59" t="s">
        <v>553</v>
      </c>
      <c r="G45" s="59" t="s">
        <v>642</v>
      </c>
      <c r="H45" s="68" t="str">
        <f t="shared" si="11"/>
        <v>EMG1</v>
      </c>
      <c r="I45" s="68">
        <f t="shared" si="12"/>
        <v>148</v>
      </c>
      <c r="J45" s="59" t="str">
        <f t="shared" si="13"/>
        <v>S1</v>
      </c>
      <c r="K45" s="68">
        <f t="shared" si="14"/>
        <v>167</v>
      </c>
      <c r="L45" s="59" t="str">
        <f t="shared" si="15"/>
        <v>PCS1</v>
      </c>
      <c r="M45" s="68">
        <f t="shared" si="16"/>
        <v>157</v>
      </c>
      <c r="N45" s="59" t="str">
        <f t="shared" si="17"/>
        <v>R024</v>
      </c>
      <c r="O45" s="68">
        <f t="shared" si="18"/>
        <v>161</v>
      </c>
      <c r="P45" s="68">
        <f>IF(LEN(D45)=0,"",IF(VLOOKUP(D45,tblClass_Child!G:J,4,FALSE)="Yes",0,I45))</f>
        <v>148</v>
      </c>
      <c r="Q45" s="59" t="s">
        <v>2120</v>
      </c>
      <c r="R45" s="59">
        <f>IF(ISERROR(VLOOKUP(Q45,tblClass_Physical!$A:$B,2,FALSE)),0,VLOOKUP(Q45,tblClass_Physical!$A:$B,2,FALSE))</f>
        <v>31</v>
      </c>
      <c r="S45" s="59" t="s">
        <v>583</v>
      </c>
      <c r="T45" s="59"/>
      <c r="U45" s="59" t="str">
        <f>LEFT(B45,MIN(FIND({0,1,2,3,4,5,6,7,8,9},B45&amp;"0123456789"))-1)</f>
        <v>BAV</v>
      </c>
      <c r="V45" s="44" t="str">
        <f>RIGHT(B45,LEN(B45)+1-MIN(FIND({0,1,2,3,4,5,6,7,8,9},B45&amp;"0123456789")))</f>
        <v>3141</v>
      </c>
      <c r="W45" s="68" t="str">
        <f t="shared" si="8"/>
        <v>BAV_3141</v>
      </c>
      <c r="X45" s="45" t="str">
        <f>LEFT(B45,MIN(FIND({0,1,2,3,4,5,6,7,8,9},B45&amp;"0123456789"))-1)&amp;"n"&amp;RIGHT(B45,LEN(B45)-MIN(FIND({0,1,2,3,4,5,6,7,8,9},B45&amp;"0123456789")))</f>
        <v>BAVn141</v>
      </c>
      <c r="Y45" s="45" t="str">
        <f t="shared" si="9"/>
        <v>POS4</v>
      </c>
      <c r="Z45" s="45" t="str">
        <f>IF(LEN(Y45)=0,"",VLOOKUP(X45,tblClass_Child!D:E,2,FALSE))</f>
        <v>POS_VENTDRAIN</v>
      </c>
      <c r="AA45" s="45" t="str">
        <f t="shared" si="10"/>
        <v>_pos_ventdrain</v>
      </c>
      <c r="AF45" s="305">
        <f>IF(ISERROR(VLOOKUP(Q45,tblClass_Physical!A:AJ,COLUMN(tblClass_Physical!AJ:AJ),FALSE)),"",VLOOKUP(Q45,tblClass_Physical!A:AJ,COLUMN(tblClass_Physical!AJ:AJ),FALSE))</f>
        <v>0</v>
      </c>
    </row>
    <row r="46" spans="1:32" s="68" customFormat="1">
      <c r="A46" s="59" t="s">
        <v>847</v>
      </c>
      <c r="B46" s="59" t="s">
        <v>550</v>
      </c>
      <c r="C46" s="68">
        <v>45</v>
      </c>
      <c r="D46" s="59" t="s">
        <v>172</v>
      </c>
      <c r="E46" s="68">
        <f>IF(D46="",0,VLOOKUP(D46,tblClass!$B:$C,2,FALSE))</f>
        <v>17</v>
      </c>
      <c r="F46" s="59" t="s">
        <v>203</v>
      </c>
      <c r="G46" s="59" t="s">
        <v>642</v>
      </c>
      <c r="H46" s="68" t="str">
        <f t="shared" si="11"/>
        <v>EMG1</v>
      </c>
      <c r="I46" s="68">
        <f t="shared" si="12"/>
        <v>148</v>
      </c>
      <c r="J46" s="59" t="str">
        <f t="shared" si="13"/>
        <v>S1</v>
      </c>
      <c r="K46" s="68">
        <f t="shared" si="14"/>
        <v>167</v>
      </c>
      <c r="L46" s="59" t="str">
        <f t="shared" si="15"/>
        <v>PCS1</v>
      </c>
      <c r="M46" s="68">
        <f t="shared" si="16"/>
        <v>157</v>
      </c>
      <c r="N46" s="59" t="str">
        <f t="shared" si="17"/>
        <v>R024</v>
      </c>
      <c r="O46" s="68">
        <f t="shared" si="18"/>
        <v>161</v>
      </c>
      <c r="P46" s="68">
        <f>IF(LEN(D46)=0,"",IF(VLOOKUP(D46,tblClass_Child!G:J,4,FALSE)="Yes",0,I46))</f>
        <v>148</v>
      </c>
      <c r="Q46" s="59" t="s">
        <v>1446</v>
      </c>
      <c r="R46" s="59">
        <f>IF(ISERROR(VLOOKUP(Q46,tblClass_Physical!$A:$B,2,FALSE)),0,VLOOKUP(Q46,tblClass_Physical!$A:$B,2,FALSE))</f>
        <v>13</v>
      </c>
      <c r="S46" s="59" t="s">
        <v>583</v>
      </c>
      <c r="T46" s="59"/>
      <c r="U46" s="59" t="str">
        <f>LEFT(B46,MIN(FIND({0,1,2,3,4,5,6,7,8,9},B46&amp;"0123456789"))-1)</f>
        <v>HE</v>
      </c>
      <c r="V46" s="44" t="str">
        <f>RIGHT(B46,LEN(B46)+1-MIN(FIND({0,1,2,3,4,5,6,7,8,9},B46&amp;"0123456789")))</f>
        <v>3101</v>
      </c>
      <c r="W46" s="68" t="str">
        <f t="shared" si="8"/>
        <v>HE_3101</v>
      </c>
      <c r="X46" s="45" t="str">
        <f>LEFT(B46,MIN(FIND({0,1,2,3,4,5,6,7,8,9},B46&amp;"0123456789"))-1)&amp;"n"&amp;RIGHT(B46,LEN(B46)-MIN(FIND({0,1,2,3,4,5,6,7,8,9},B46&amp;"0123456789")))</f>
        <v>HEn101</v>
      </c>
      <c r="Y46" s="45" t="str">
        <f t="shared" si="9"/>
        <v>HE1</v>
      </c>
      <c r="Z46" s="45" t="str">
        <f>IF(LEN(Y46)=0,"",VLOOKUP(X46,tblClass_Child!D:E,2,FALSE))</f>
        <v>HE_FILTER</v>
      </c>
      <c r="AA46" s="45" t="str">
        <f t="shared" si="10"/>
        <v>_he_filter</v>
      </c>
      <c r="AF46" s="305">
        <f>IF(ISERROR(VLOOKUP(Q46,tblClass_Physical!A:AJ,COLUMN(tblClass_Physical!AJ:AJ),FALSE)),"",VLOOKUP(Q46,tblClass_Physical!A:AJ,COLUMN(tblClass_Physical!AJ:AJ),FALSE))</f>
        <v>0</v>
      </c>
    </row>
    <row r="47" spans="1:32" s="68" customFormat="1">
      <c r="A47" s="59" t="s">
        <v>847</v>
      </c>
      <c r="B47" s="59" t="s">
        <v>551</v>
      </c>
      <c r="C47" s="68">
        <v>46</v>
      </c>
      <c r="D47" s="59" t="s">
        <v>175</v>
      </c>
      <c r="E47" s="68">
        <f>IF(D47="",0,VLOOKUP(D47,tblClass!$B:$C,2,FALSE))</f>
        <v>30</v>
      </c>
      <c r="F47" s="59" t="s">
        <v>608</v>
      </c>
      <c r="G47" s="59" t="s">
        <v>642</v>
      </c>
      <c r="H47" s="68" t="str">
        <f t="shared" si="11"/>
        <v>EMG1</v>
      </c>
      <c r="I47" s="68">
        <f t="shared" si="12"/>
        <v>148</v>
      </c>
      <c r="J47" s="59" t="str">
        <f t="shared" si="13"/>
        <v>S1</v>
      </c>
      <c r="K47" s="68">
        <f t="shared" si="14"/>
        <v>167</v>
      </c>
      <c r="L47" s="59" t="str">
        <f t="shared" si="15"/>
        <v>PCS1</v>
      </c>
      <c r="M47" s="68">
        <f t="shared" si="16"/>
        <v>157</v>
      </c>
      <c r="N47" s="59" t="str">
        <f t="shared" si="17"/>
        <v>R024</v>
      </c>
      <c r="O47" s="68">
        <f t="shared" si="18"/>
        <v>161</v>
      </c>
      <c r="P47" s="68">
        <f>IF(LEN(D47)=0,"",IF(VLOOKUP(D47,tblClass_Child!G:J,4,FALSE)="Yes",0,I47))</f>
        <v>148</v>
      </c>
      <c r="Q47" s="59" t="s">
        <v>1446</v>
      </c>
      <c r="R47" s="59">
        <f>IF(ISERROR(VLOOKUP(Q47,tblClass_Physical!$A:$B,2,FALSE)),0,VLOOKUP(Q47,tblClass_Physical!$A:$B,2,FALSE))</f>
        <v>13</v>
      </c>
      <c r="S47" s="59" t="s">
        <v>583</v>
      </c>
      <c r="T47" s="59"/>
      <c r="U47" s="59" t="str">
        <f>LEFT(B47,MIN(FIND({0,1,2,3,4,5,6,7,8,9},B47&amp;"0123456789"))-1)</f>
        <v>TI</v>
      </c>
      <c r="V47" s="44" t="str">
        <f>RIGHT(B47,LEN(B47)+1-MIN(FIND({0,1,2,3,4,5,6,7,8,9},B47&amp;"0123456789")))</f>
        <v>3101</v>
      </c>
      <c r="W47" s="68" t="str">
        <f t="shared" si="8"/>
        <v>TI_3101</v>
      </c>
      <c r="X47" s="45" t="str">
        <f>LEFT(B47,MIN(FIND({0,1,2,3,4,5,6,7,8,9},B47&amp;"0123456789"))-1)&amp;"n"&amp;RIGHT(B47,LEN(B47)-MIN(FIND({0,1,2,3,4,5,6,7,8,9},B47&amp;"0123456789")))</f>
        <v>TIn101</v>
      </c>
      <c r="Y47" s="45" t="str">
        <f t="shared" si="9"/>
        <v>TI2</v>
      </c>
      <c r="Z47" s="45" t="str">
        <f>IF(LEN(Y47)=0,"",VLOOKUP(X47,tblClass_Child!D:E,2,FALSE))</f>
        <v>TI_VENT</v>
      </c>
      <c r="AA47" s="45" t="str">
        <f t="shared" si="10"/>
        <v>_ti_vent</v>
      </c>
      <c r="AF47" s="305">
        <f>IF(ISERROR(VLOOKUP(Q47,tblClass_Physical!A:AJ,COLUMN(tblClass_Physical!AJ:AJ),FALSE)),"",VLOOKUP(Q47,tblClass_Physical!A:AJ,COLUMN(tblClass_Physical!AJ:AJ),FALSE))</f>
        <v>0</v>
      </c>
    </row>
    <row r="48" spans="1:32" s="68" customFormat="1">
      <c r="A48" s="59" t="s">
        <v>847</v>
      </c>
      <c r="B48" s="59" t="s">
        <v>552</v>
      </c>
      <c r="C48" s="68">
        <v>47</v>
      </c>
      <c r="D48" s="59" t="s">
        <v>175</v>
      </c>
      <c r="E48" s="68">
        <f>IF(D48="",0,VLOOKUP(D48,tblClass!$B:$C,2,FALSE))</f>
        <v>30</v>
      </c>
      <c r="F48" s="59" t="s">
        <v>609</v>
      </c>
      <c r="G48" s="59" t="s">
        <v>642</v>
      </c>
      <c r="H48" s="68" t="str">
        <f t="shared" si="11"/>
        <v>EMG1</v>
      </c>
      <c r="I48" s="68">
        <f t="shared" si="12"/>
        <v>148</v>
      </c>
      <c r="J48" s="59" t="str">
        <f t="shared" si="13"/>
        <v>S1</v>
      </c>
      <c r="K48" s="68">
        <f t="shared" si="14"/>
        <v>167</v>
      </c>
      <c r="L48" s="59" t="str">
        <f t="shared" si="15"/>
        <v>PCS1</v>
      </c>
      <c r="M48" s="68">
        <f t="shared" si="16"/>
        <v>157</v>
      </c>
      <c r="N48" s="59" t="str">
        <f t="shared" si="17"/>
        <v>R024</v>
      </c>
      <c r="O48" s="68">
        <f t="shared" si="18"/>
        <v>161</v>
      </c>
      <c r="P48" s="68">
        <f>IF(LEN(D48)=0,"",IF(VLOOKUP(D48,tblClass_Child!G:J,4,FALSE)="Yes",0,I48))</f>
        <v>148</v>
      </c>
      <c r="Q48" s="59" t="s">
        <v>1438</v>
      </c>
      <c r="R48" s="59">
        <f>IF(ISERROR(VLOOKUP(Q48,tblClass_Physical!$A:$B,2,FALSE)),0,VLOOKUP(Q48,tblClass_Physical!$A:$B,2,FALSE))</f>
        <v>44</v>
      </c>
      <c r="S48" s="59" t="s">
        <v>583</v>
      </c>
      <c r="T48" s="59"/>
      <c r="U48" s="59" t="str">
        <f>LEFT(B48,MIN(FIND({0,1,2,3,4,5,6,7,8,9},B48&amp;"0123456789"))-1)</f>
        <v>TI</v>
      </c>
      <c r="V48" s="44" t="str">
        <f>RIGHT(B48,LEN(B48)+1-MIN(FIND({0,1,2,3,4,5,6,7,8,9},B48&amp;"0123456789")))</f>
        <v>3103</v>
      </c>
      <c r="W48" s="68" t="str">
        <f t="shared" si="8"/>
        <v>TI_3103</v>
      </c>
      <c r="X48" s="45" t="str">
        <f>LEFT(B48,MIN(FIND({0,1,2,3,4,5,6,7,8,9},B48&amp;"0123456789"))-1)&amp;"n"&amp;RIGHT(B48,LEN(B48)-MIN(FIND({0,1,2,3,4,5,6,7,8,9},B48&amp;"0123456789")))</f>
        <v>TIn103</v>
      </c>
      <c r="Y48" s="45" t="str">
        <f t="shared" si="9"/>
        <v>TI2</v>
      </c>
      <c r="Z48" s="45" t="str">
        <f>IF(LEN(Y48)=0,"",VLOOKUP(X48,tblClass_Child!D:E,2,FALSE))</f>
        <v>TI_DRAIN</v>
      </c>
      <c r="AA48" s="45" t="str">
        <f t="shared" si="10"/>
        <v>_ti_drain</v>
      </c>
      <c r="AF48" s="305">
        <f>IF(ISERROR(VLOOKUP(Q48,tblClass_Physical!A:AJ,COLUMN(tblClass_Physical!AJ:AJ),FALSE)),"",VLOOKUP(Q48,tblClass_Physical!A:AJ,COLUMN(tblClass_Physical!AJ:AJ),FALSE))</f>
        <v>0</v>
      </c>
    </row>
    <row r="49" spans="1:32" s="68" customFormat="1">
      <c r="A49" s="59" t="s">
        <v>847</v>
      </c>
      <c r="B49" s="59" t="s">
        <v>532</v>
      </c>
      <c r="C49" s="68">
        <v>48</v>
      </c>
      <c r="D49" s="59" t="s">
        <v>181</v>
      </c>
      <c r="E49" s="68">
        <f>IF(D49="",0,VLOOKUP(D49,tblClass!$B:$C,2,FALSE))</f>
        <v>18</v>
      </c>
      <c r="F49" s="59" t="s">
        <v>216</v>
      </c>
      <c r="G49" s="59" t="s">
        <v>12</v>
      </c>
      <c r="H49" s="68" t="str">
        <f t="shared" si="11"/>
        <v>EMM1</v>
      </c>
      <c r="I49" s="68">
        <f t="shared" si="12"/>
        <v>139</v>
      </c>
      <c r="J49" s="59" t="str">
        <f t="shared" si="13"/>
        <v>M1</v>
      </c>
      <c r="K49" s="68">
        <f t="shared" si="14"/>
        <v>165</v>
      </c>
      <c r="L49" s="59" t="str">
        <f t="shared" si="15"/>
        <v>PCM1</v>
      </c>
      <c r="M49" s="68">
        <f t="shared" si="16"/>
        <v>155</v>
      </c>
      <c r="N49" s="59" t="str">
        <f t="shared" si="17"/>
        <v>R021</v>
      </c>
      <c r="O49" s="68">
        <f t="shared" si="18"/>
        <v>159</v>
      </c>
      <c r="P49" s="68">
        <f>IF(LEN(D49)=0,"",IF(VLOOKUP(D49,tblClass_Child!G:J,4,FALSE)="Yes",0,I49))</f>
        <v>139</v>
      </c>
      <c r="Q49" s="59" t="s">
        <v>1513</v>
      </c>
      <c r="R49" s="59">
        <f>IF(ISERROR(VLOOKUP(Q49,tblClass_Physical!$A:$B,2,FALSE)),0,VLOOKUP(Q49,tblClass_Physical!$A:$B,2,FALSE))</f>
        <v>0</v>
      </c>
      <c r="S49" s="59" t="s">
        <v>803</v>
      </c>
      <c r="T49" s="59"/>
      <c r="U49" s="59" t="str">
        <f>LEFT(B49,MIN(FIND({0,1,2,3,4,5,6,7,8,9},B49&amp;"0123456789"))-1)</f>
        <v>MI</v>
      </c>
      <c r="V49" s="44" t="str">
        <f>RIGHT(B49,LEN(B49)+1-MIN(FIND({0,1,2,3,4,5,6,7,8,9},B49&amp;"0123456789")))</f>
        <v>1101</v>
      </c>
      <c r="W49" s="68" t="str">
        <f t="shared" si="8"/>
        <v>MI_1101</v>
      </c>
      <c r="X49" s="45" t="str">
        <f>LEFT(B49,MIN(FIND({0,1,2,3,4,5,6,7,8,9},B49&amp;"0123456789"))-1)&amp;"n"&amp;RIGHT(B49,LEN(B49)-MIN(FIND({0,1,2,3,4,5,6,7,8,9},B49&amp;"0123456789")))</f>
        <v>MIn101</v>
      </c>
      <c r="Y49" s="45" t="str">
        <f t="shared" si="9"/>
        <v>MI1</v>
      </c>
      <c r="Z49" s="45" t="str">
        <f>IF(LEN(Y49)=0,"",VLOOKUP(X49,tblClass_Child!D:E,2,FALSE))</f>
        <v>MI_VESSEL</v>
      </c>
      <c r="AA49" s="45" t="str">
        <f t="shared" si="10"/>
        <v>_mi_vessel</v>
      </c>
      <c r="AF49" s="305" t="str">
        <f>IF(ISERROR(VLOOKUP(Q49,tblClass_Physical!A:AJ,COLUMN(tblClass_Physical!AJ:AJ),FALSE)),"",VLOOKUP(Q49,tblClass_Physical!A:AJ,COLUMN(tblClass_Physical!AJ:AJ),FALSE))</f>
        <v/>
      </c>
    </row>
    <row r="50" spans="1:32" s="68" customFormat="1">
      <c r="A50" s="59" t="s">
        <v>847</v>
      </c>
      <c r="B50" s="59" t="s">
        <v>1305</v>
      </c>
      <c r="C50" s="68">
        <v>49</v>
      </c>
      <c r="D50" s="59" t="s">
        <v>179</v>
      </c>
      <c r="E50" s="68">
        <f>IF(D50="",0,VLOOKUP(D50,tblClass!$B:$C,2,FALSE))</f>
        <v>15</v>
      </c>
      <c r="F50" s="59" t="s">
        <v>1429</v>
      </c>
      <c r="G50" s="59" t="s">
        <v>2593</v>
      </c>
      <c r="H50" s="68" t="str">
        <f t="shared" si="11"/>
        <v>EMS1</v>
      </c>
      <c r="I50" s="68">
        <f t="shared" si="12"/>
        <v>334</v>
      </c>
      <c r="J50" s="59" t="str">
        <f t="shared" si="13"/>
        <v>M1</v>
      </c>
      <c r="K50" s="68">
        <f t="shared" si="14"/>
        <v>165</v>
      </c>
      <c r="L50" s="59" t="str">
        <f t="shared" si="15"/>
        <v>PCM1</v>
      </c>
      <c r="M50" s="68">
        <f t="shared" si="16"/>
        <v>155</v>
      </c>
      <c r="N50" s="59" t="str">
        <f t="shared" si="17"/>
        <v>R021</v>
      </c>
      <c r="O50" s="68">
        <f t="shared" si="18"/>
        <v>159</v>
      </c>
      <c r="P50" s="68">
        <f>IF(LEN(D50)=0,"",IF(VLOOKUP(D50,tblClass_Child!G:J,4,FALSE)="Yes",0,I50))</f>
        <v>334</v>
      </c>
      <c r="Q50" s="60" t="s">
        <v>1511</v>
      </c>
      <c r="R50" s="59">
        <f>IF(ISERROR(VLOOKUP(Q50,tblClass_Physical!$A:$B,2,FALSE)),0,VLOOKUP(Q50,tblClass_Physical!$A:$B,2,FALSE))</f>
        <v>2</v>
      </c>
      <c r="S50" s="59" t="s">
        <v>803</v>
      </c>
      <c r="T50" s="59"/>
      <c r="U50" s="59" t="str">
        <f>LEFT(B50,MIN(FIND({0,1,2,3,4,5,6,7,8,9},B50&amp;"0123456789"))-1)</f>
        <v>ASL</v>
      </c>
      <c r="V50" s="44" t="str">
        <f>RIGHT(B50,LEN(B50)+1-MIN(FIND({0,1,2,3,4,5,6,7,8,9},B50&amp;"0123456789")))</f>
        <v>1000</v>
      </c>
      <c r="W50" s="68" t="str">
        <f t="shared" si="8"/>
        <v>ASL_1000</v>
      </c>
      <c r="X50" s="45" t="str">
        <f>LEFT(B50,MIN(FIND({0,1,2,3,4,5,6,7,8,9},B50&amp;"0123456789"))-1)&amp;"n"&amp;RIGHT(B50,LEN(B50)-MIN(FIND({0,1,2,3,4,5,6,7,8,9},B50&amp;"0123456789")))</f>
        <v>ASLn000</v>
      </c>
      <c r="Y50" s="45" t="str">
        <f t="shared" si="9"/>
        <v>DI1</v>
      </c>
      <c r="Z50" s="45" t="str">
        <f>IF(LEN(Y50)=0,"",VLOOKUP(X50,tblClass_Child!D:E,2,FALSE))</f>
        <v>DI_ASL</v>
      </c>
      <c r="AA50" s="45" t="str">
        <f t="shared" si="10"/>
        <v>_di_asl</v>
      </c>
      <c r="AF50" s="305">
        <f>IF(ISERROR(VLOOKUP(Q50,tblClass_Physical!A:AJ,COLUMN(tblClass_Physical!AJ:AJ),FALSE)),"",VLOOKUP(Q50,tblClass_Physical!A:AJ,COLUMN(tblClass_Physical!AJ:AJ),FALSE))</f>
        <v>0</v>
      </c>
    </row>
    <row r="51" spans="1:32" s="68" customFormat="1">
      <c r="A51" s="59" t="s">
        <v>847</v>
      </c>
      <c r="B51" s="59" t="s">
        <v>1510</v>
      </c>
      <c r="C51" s="68">
        <v>50</v>
      </c>
      <c r="D51" s="59" t="s">
        <v>179</v>
      </c>
      <c r="E51" s="68">
        <f>IF(D51="",0,VLOOKUP(D51,tblClass!$B:$C,2,FALSE))</f>
        <v>15</v>
      </c>
      <c r="F51" s="59" t="s">
        <v>1429</v>
      </c>
      <c r="G51" s="59" t="s">
        <v>2594</v>
      </c>
      <c r="H51" s="68" t="str">
        <f t="shared" si="11"/>
        <v>EMS1</v>
      </c>
      <c r="I51" s="68">
        <f t="shared" si="12"/>
        <v>335</v>
      </c>
      <c r="J51" s="59" t="str">
        <f t="shared" si="13"/>
        <v>S1</v>
      </c>
      <c r="K51" s="68">
        <f t="shared" si="14"/>
        <v>167</v>
      </c>
      <c r="L51" s="59" t="str">
        <f t="shared" si="15"/>
        <v>PCS1</v>
      </c>
      <c r="M51" s="68">
        <f t="shared" si="16"/>
        <v>157</v>
      </c>
      <c r="N51" s="59" t="str">
        <f t="shared" si="17"/>
        <v>R024</v>
      </c>
      <c r="O51" s="68">
        <f t="shared" si="18"/>
        <v>161</v>
      </c>
      <c r="P51" s="68">
        <f>IF(LEN(D51)=0,"",IF(VLOOKUP(D51,tblClass_Child!G:J,4,FALSE)="Yes",0,I51))</f>
        <v>335</v>
      </c>
      <c r="Q51" s="60" t="s">
        <v>1511</v>
      </c>
      <c r="R51" s="59">
        <f>IF(ISERROR(VLOOKUP(Q51,tblClass_Physical!$A:$B,2,FALSE)),0,VLOOKUP(Q51,tblClass_Physical!$A:$B,2,FALSE))</f>
        <v>2</v>
      </c>
      <c r="S51" s="59" t="s">
        <v>583</v>
      </c>
      <c r="T51" s="59"/>
      <c r="U51" s="59" t="str">
        <f>LEFT(B51,MIN(FIND({0,1,2,3,4,5,6,7,8,9},B51&amp;"0123456789"))-1)</f>
        <v>ASL</v>
      </c>
      <c r="V51" s="44" t="str">
        <f>RIGHT(B51,LEN(B51)+1-MIN(FIND({0,1,2,3,4,5,6,7,8,9},B51&amp;"0123456789")))</f>
        <v>3000</v>
      </c>
      <c r="W51" s="68" t="str">
        <f t="shared" si="8"/>
        <v>ASL_3000</v>
      </c>
      <c r="X51" s="45" t="str">
        <f>LEFT(B51,MIN(FIND({0,1,2,3,4,5,6,7,8,9},B51&amp;"0123456789"))-1)&amp;"n"&amp;RIGHT(B51,LEN(B51)-MIN(FIND({0,1,2,3,4,5,6,7,8,9},B51&amp;"0123456789")))</f>
        <v>ASLn000</v>
      </c>
      <c r="Y51" s="45" t="str">
        <f t="shared" si="9"/>
        <v>DI1</v>
      </c>
      <c r="Z51" s="45" t="str">
        <f>IF(LEN(Y51)=0,"",VLOOKUP(X51,tblClass_Child!D:E,2,FALSE))</f>
        <v>DI_ASL</v>
      </c>
      <c r="AA51" s="45" t="str">
        <f t="shared" si="10"/>
        <v>_di_asl</v>
      </c>
      <c r="AF51" s="305">
        <f>IF(ISERROR(VLOOKUP(Q51,tblClass_Physical!A:AJ,COLUMN(tblClass_Physical!AJ:AJ),FALSE)),"",VLOOKUP(Q51,tblClass_Physical!A:AJ,COLUMN(tblClass_Physical!AJ:AJ),FALSE))</f>
        <v>0</v>
      </c>
    </row>
    <row r="52" spans="1:32" s="68" customFormat="1">
      <c r="A52" s="59" t="s">
        <v>847</v>
      </c>
      <c r="B52" s="59" t="s">
        <v>840</v>
      </c>
      <c r="C52" s="68">
        <v>51</v>
      </c>
      <c r="D52" s="59" t="s">
        <v>179</v>
      </c>
      <c r="E52" s="68">
        <f>IF(D52="",0,VLOOKUP(D52,tblClass!$B:$C,2,FALSE))</f>
        <v>15</v>
      </c>
      <c r="F52" s="59" t="s">
        <v>2412</v>
      </c>
      <c r="G52" s="59" t="s">
        <v>2593</v>
      </c>
      <c r="H52" s="68" t="str">
        <f t="shared" si="11"/>
        <v>EMS1</v>
      </c>
      <c r="I52" s="68">
        <f t="shared" si="12"/>
        <v>334</v>
      </c>
      <c r="J52" s="59" t="str">
        <f t="shared" si="13"/>
        <v>M1</v>
      </c>
      <c r="K52" s="68">
        <f t="shared" si="14"/>
        <v>165</v>
      </c>
      <c r="L52" s="59" t="str">
        <f t="shared" si="15"/>
        <v>PCM1</v>
      </c>
      <c r="M52" s="68">
        <f t="shared" si="16"/>
        <v>155</v>
      </c>
      <c r="N52" s="59" t="str">
        <f t="shared" si="17"/>
        <v>R021</v>
      </c>
      <c r="O52" s="68">
        <f t="shared" si="18"/>
        <v>159</v>
      </c>
      <c r="P52" s="68">
        <f>IF(LEN(D52)=0,"",IF(VLOOKUP(D52,tblClass_Child!G:J,4,FALSE)="Yes",0,I52))</f>
        <v>334</v>
      </c>
      <c r="Q52" s="60" t="s">
        <v>878</v>
      </c>
      <c r="R52" s="59">
        <f>IF(ISERROR(VLOOKUP(Q52,tblClass_Physical!$A:$B,2,FALSE)),0,VLOOKUP(Q52,tblClass_Physical!$A:$B,2,FALSE))</f>
        <v>38</v>
      </c>
      <c r="S52" s="59" t="s">
        <v>803</v>
      </c>
      <c r="T52" s="59"/>
      <c r="U52" s="59" t="str">
        <f>LEFT(B52,MIN(FIND({0,1,2,3,4,5,6,7,8,9},B52&amp;"0123456789"))-1)</f>
        <v>ES</v>
      </c>
      <c r="V52" s="44" t="str">
        <f>RIGHT(B52,LEN(B52)+1-MIN(FIND({0,1,2,3,4,5,6,7,8,9},B52&amp;"0123456789")))</f>
        <v>1100</v>
      </c>
      <c r="W52" s="68" t="str">
        <f t="shared" si="8"/>
        <v>ES_1100</v>
      </c>
      <c r="X52" s="45" t="str">
        <f>LEFT(B52,MIN(FIND({0,1,2,3,4,5,6,7,8,9},B52&amp;"0123456789"))-1)&amp;"n"&amp;RIGHT(B52,LEN(B52)-MIN(FIND({0,1,2,3,4,5,6,7,8,9},B52&amp;"0123456789")))</f>
        <v>ESn100</v>
      </c>
      <c r="Y52" s="45" t="str">
        <f t="shared" si="9"/>
        <v>DI1</v>
      </c>
      <c r="Z52" s="45" t="str">
        <f>IF(LEN(Y52)=0,"",VLOOKUP(X52,tblClass_Child!D:E,2,FALSE))</f>
        <v>DI_ESTOP</v>
      </c>
      <c r="AA52" s="45" t="str">
        <f t="shared" si="10"/>
        <v>_di_estop</v>
      </c>
      <c r="AF52" s="305">
        <f>IF(ISERROR(VLOOKUP(Q52,tblClass_Physical!A:AJ,COLUMN(tblClass_Physical!AJ:AJ),FALSE)),"",VLOOKUP(Q52,tblClass_Physical!A:AJ,COLUMN(tblClass_Physical!AJ:AJ),FALSE))</f>
        <v>0</v>
      </c>
    </row>
    <row r="53" spans="1:32" s="68" customFormat="1">
      <c r="A53" s="59" t="s">
        <v>847</v>
      </c>
      <c r="B53" s="59" t="s">
        <v>842</v>
      </c>
      <c r="C53" s="68">
        <v>52</v>
      </c>
      <c r="D53" s="59" t="s">
        <v>179</v>
      </c>
      <c r="E53" s="68">
        <f>IF(D53="",0,VLOOKUP(D53,tblClass!$B:$C,2,FALSE))</f>
        <v>15</v>
      </c>
      <c r="F53" s="59" t="s">
        <v>932</v>
      </c>
      <c r="G53" s="59" t="s">
        <v>2595</v>
      </c>
      <c r="H53" s="68" t="str">
        <f t="shared" si="11"/>
        <v>EMS2</v>
      </c>
      <c r="I53" s="68">
        <f t="shared" si="12"/>
        <v>336</v>
      </c>
      <c r="J53" s="59" t="str">
        <f t="shared" si="13"/>
        <v>M1</v>
      </c>
      <c r="K53" s="68">
        <f t="shared" si="14"/>
        <v>165</v>
      </c>
      <c r="L53" s="59" t="str">
        <f t="shared" si="15"/>
        <v>PCM1</v>
      </c>
      <c r="M53" s="68">
        <f t="shared" si="16"/>
        <v>155</v>
      </c>
      <c r="N53" s="59" t="str">
        <f t="shared" si="17"/>
        <v>R021</v>
      </c>
      <c r="O53" s="68">
        <f t="shared" si="18"/>
        <v>159</v>
      </c>
      <c r="P53" s="68">
        <f>IF(LEN(D53)=0,"",IF(VLOOKUP(D53,tblClass_Child!G:J,4,FALSE)="Yes",0,I53))</f>
        <v>336</v>
      </c>
      <c r="Q53" s="60" t="s">
        <v>878</v>
      </c>
      <c r="R53" s="59">
        <f>IF(ISERROR(VLOOKUP(Q53,tblClass_Physical!$A:$B,2,FALSE)),0,VLOOKUP(Q53,tblClass_Physical!$A:$B,2,FALSE))</f>
        <v>38</v>
      </c>
      <c r="S53" s="59" t="s">
        <v>803</v>
      </c>
      <c r="T53" s="59"/>
      <c r="U53" s="59" t="str">
        <f>LEFT(B53,MIN(FIND({0,1,2,3,4,5,6,7,8,9},B53&amp;"0123456789"))-1)</f>
        <v>ES</v>
      </c>
      <c r="V53" s="44" t="str">
        <f>RIGHT(B53,LEN(B53)+1-MIN(FIND({0,1,2,3,4,5,6,7,8,9},B53&amp;"0123456789")))</f>
        <v>1101</v>
      </c>
      <c r="W53" s="68" t="str">
        <f t="shared" si="8"/>
        <v>ES_1101</v>
      </c>
      <c r="X53" s="59" t="s">
        <v>2612</v>
      </c>
      <c r="Y53" s="45" t="str">
        <f t="shared" si="9"/>
        <v>DI1</v>
      </c>
      <c r="Z53" s="45" t="str">
        <f>IF(LEN(Y53)=0,"",VLOOKUP(X53,tblClass_Child!D:E,2,FALSE))</f>
        <v>DI_ESTOPAUX</v>
      </c>
      <c r="AA53" s="45" t="str">
        <f t="shared" si="10"/>
        <v>_di_estopaux</v>
      </c>
      <c r="AF53" s="305">
        <f>IF(ISERROR(VLOOKUP(Q53,tblClass_Physical!A:AJ,COLUMN(tblClass_Physical!AJ:AJ),FALSE)),"",VLOOKUP(Q53,tblClass_Physical!A:AJ,COLUMN(tblClass_Physical!AJ:AJ),FALSE))</f>
        <v>0</v>
      </c>
    </row>
    <row r="54" spans="1:32" s="68" customFormat="1">
      <c r="A54" s="59" t="s">
        <v>847</v>
      </c>
      <c r="B54" s="59" t="s">
        <v>2419</v>
      </c>
      <c r="C54" s="68">
        <v>53</v>
      </c>
      <c r="D54" s="59" t="s">
        <v>179</v>
      </c>
      <c r="E54" s="68">
        <f>IF(D54="",0,VLOOKUP(D54,tblClass!$B:$C,2,FALSE))</f>
        <v>15</v>
      </c>
      <c r="F54" s="59" t="s">
        <v>2417</v>
      </c>
      <c r="G54" s="59" t="s">
        <v>2596</v>
      </c>
      <c r="H54" s="68" t="str">
        <f t="shared" si="11"/>
        <v>EMS2</v>
      </c>
      <c r="I54" s="68">
        <f t="shared" si="12"/>
        <v>337</v>
      </c>
      <c r="J54" s="59" t="str">
        <f t="shared" si="13"/>
        <v>M1</v>
      </c>
      <c r="K54" s="68">
        <f t="shared" si="14"/>
        <v>165</v>
      </c>
      <c r="L54" s="59" t="str">
        <f t="shared" si="15"/>
        <v>PCM1</v>
      </c>
      <c r="M54" s="68">
        <f t="shared" si="16"/>
        <v>155</v>
      </c>
      <c r="N54" s="59" t="str">
        <f t="shared" si="17"/>
        <v>R021</v>
      </c>
      <c r="O54" s="68">
        <f t="shared" si="18"/>
        <v>159</v>
      </c>
      <c r="P54" s="68">
        <f>IF(LEN(D54)=0,"",IF(VLOOKUP(D54,tblClass_Child!G:J,4,FALSE)="Yes",0,I54))</f>
        <v>337</v>
      </c>
      <c r="Q54" s="60" t="s">
        <v>878</v>
      </c>
      <c r="R54" s="59">
        <f>IF(ISERROR(VLOOKUP(Q54,tblClass_Physical!$A:$B,2,FALSE)),0,VLOOKUP(Q54,tblClass_Physical!$A:$B,2,FALSE))</f>
        <v>38</v>
      </c>
      <c r="S54" s="59" t="s">
        <v>803</v>
      </c>
      <c r="T54" s="59"/>
      <c r="U54" s="59" t="str">
        <f>LEFT(B54,MIN(FIND({0,1,2,3,4,5,6,7,8,9},B54&amp;"0123456789"))-1)</f>
        <v>ES</v>
      </c>
      <c r="V54" s="44" t="str">
        <f>RIGHT(B54,LEN(B54)+1-MIN(FIND({0,1,2,3,4,5,6,7,8,9},B54&amp;"0123456789")))</f>
        <v>1200</v>
      </c>
      <c r="W54" s="68" t="str">
        <f t="shared" ref="W54" si="19">U54&amp;"_"&amp;V54</f>
        <v>ES_1200</v>
      </c>
      <c r="X54" s="59" t="s">
        <v>2612</v>
      </c>
      <c r="Y54" s="45" t="str">
        <f t="shared" ref="Y54" si="20">IF(LEN(D54)=0,"",D54)</f>
        <v>DI1</v>
      </c>
      <c r="Z54" s="45" t="str">
        <f>IF(LEN(Y54)=0,"",VLOOKUP(X54,tblClass_Child!D:E,2,FALSE))</f>
        <v>DI_ESTOPAUX</v>
      </c>
      <c r="AA54" s="45" t="str">
        <f t="shared" ref="AA54" si="21">IF(Z54="","","_"&amp;LOWER(Z54))</f>
        <v>_di_estopaux</v>
      </c>
      <c r="AF54" s="305">
        <f>IF(ISERROR(VLOOKUP(Q54,tblClass_Physical!A:AJ,COLUMN(tblClass_Physical!AJ:AJ),FALSE)),"",VLOOKUP(Q54,tblClass_Physical!A:AJ,COLUMN(tblClass_Physical!AJ:AJ),FALSE))</f>
        <v>0</v>
      </c>
    </row>
    <row r="55" spans="1:32" s="68" customFormat="1">
      <c r="A55" s="59" t="s">
        <v>847</v>
      </c>
      <c r="B55" s="59" t="s">
        <v>2420</v>
      </c>
      <c r="C55" s="68">
        <v>54</v>
      </c>
      <c r="D55" s="59" t="s">
        <v>179</v>
      </c>
      <c r="E55" s="68">
        <f>IF(D55="",0,VLOOKUP(D55,tblClass!$B:$C,2,FALSE))</f>
        <v>15</v>
      </c>
      <c r="F55" s="59" t="s">
        <v>2418</v>
      </c>
      <c r="G55" s="59" t="s">
        <v>2597</v>
      </c>
      <c r="H55" s="68" t="str">
        <f t="shared" si="11"/>
        <v>EMS2</v>
      </c>
      <c r="I55" s="68">
        <f t="shared" si="12"/>
        <v>338</v>
      </c>
      <c r="J55" s="59" t="str">
        <f t="shared" si="13"/>
        <v>M1</v>
      </c>
      <c r="K55" s="68">
        <f t="shared" si="14"/>
        <v>165</v>
      </c>
      <c r="L55" s="59" t="str">
        <f t="shared" si="15"/>
        <v>PCM1</v>
      </c>
      <c r="M55" s="68">
        <f t="shared" si="16"/>
        <v>155</v>
      </c>
      <c r="N55" s="59" t="str">
        <f t="shared" si="17"/>
        <v>R021</v>
      </c>
      <c r="O55" s="68">
        <f t="shared" si="18"/>
        <v>159</v>
      </c>
      <c r="P55" s="68">
        <f>IF(LEN(D55)=0,"",IF(VLOOKUP(D55,tblClass_Child!G:J,4,FALSE)="Yes",0,I55))</f>
        <v>338</v>
      </c>
      <c r="Q55" s="60" t="s">
        <v>878</v>
      </c>
      <c r="R55" s="59">
        <f>IF(ISERROR(VLOOKUP(Q55,tblClass_Physical!$A:$B,2,FALSE)),0,VLOOKUP(Q55,tblClass_Physical!$A:$B,2,FALSE))</f>
        <v>38</v>
      </c>
      <c r="S55" s="59" t="s">
        <v>803</v>
      </c>
      <c r="T55" s="59"/>
      <c r="U55" s="59" t="str">
        <f>LEFT(B55,MIN(FIND({0,1,2,3,4,5,6,7,8,9},B55&amp;"0123456789"))-1)</f>
        <v>ES</v>
      </c>
      <c r="V55" s="44" t="str">
        <f>RIGHT(B55,LEN(B55)+1-MIN(FIND({0,1,2,3,4,5,6,7,8,9},B55&amp;"0123456789")))</f>
        <v>1201</v>
      </c>
      <c r="W55" s="68" t="str">
        <f t="shared" ref="W55" si="22">U55&amp;"_"&amp;V55</f>
        <v>ES_1201</v>
      </c>
      <c r="X55" s="59" t="s">
        <v>2612</v>
      </c>
      <c r="Y55" s="45" t="str">
        <f t="shared" ref="Y55" si="23">IF(LEN(D55)=0,"",D55)</f>
        <v>DI1</v>
      </c>
      <c r="Z55" s="45" t="str">
        <f>IF(LEN(Y55)=0,"",VLOOKUP(X55,tblClass_Child!D:E,2,FALSE))</f>
        <v>DI_ESTOPAUX</v>
      </c>
      <c r="AA55" s="45" t="str">
        <f t="shared" ref="AA55" si="24">IF(Z55="","","_"&amp;LOWER(Z55))</f>
        <v>_di_estopaux</v>
      </c>
      <c r="AF55" s="305">
        <f>IF(ISERROR(VLOOKUP(Q55,tblClass_Physical!A:AJ,COLUMN(tblClass_Physical!AJ:AJ),FALSE)),"",VLOOKUP(Q55,tblClass_Physical!A:AJ,COLUMN(tblClass_Physical!AJ:AJ),FALSE))</f>
        <v>0</v>
      </c>
    </row>
    <row r="56" spans="1:32" s="68" customFormat="1">
      <c r="A56" s="59" t="s">
        <v>847</v>
      </c>
      <c r="B56" s="59" t="s">
        <v>841</v>
      </c>
      <c r="C56" s="68">
        <v>55</v>
      </c>
      <c r="D56" s="59" t="s">
        <v>179</v>
      </c>
      <c r="E56" s="68">
        <f>IF(D56="",0,VLOOKUP(D56,tblClass!$B:$C,2,FALSE))</f>
        <v>15</v>
      </c>
      <c r="F56" s="59" t="s">
        <v>2413</v>
      </c>
      <c r="G56" s="59" t="s">
        <v>2594</v>
      </c>
      <c r="H56" s="68" t="str">
        <f t="shared" si="11"/>
        <v>EMS1</v>
      </c>
      <c r="I56" s="68">
        <f t="shared" si="12"/>
        <v>335</v>
      </c>
      <c r="J56" s="59" t="str">
        <f t="shared" si="13"/>
        <v>S1</v>
      </c>
      <c r="K56" s="68">
        <f t="shared" si="14"/>
        <v>167</v>
      </c>
      <c r="L56" s="59" t="str">
        <f t="shared" si="15"/>
        <v>PCS1</v>
      </c>
      <c r="M56" s="68">
        <f t="shared" si="16"/>
        <v>157</v>
      </c>
      <c r="N56" s="59" t="str">
        <f t="shared" si="17"/>
        <v>R024</v>
      </c>
      <c r="O56" s="68">
        <f t="shared" si="18"/>
        <v>161</v>
      </c>
      <c r="P56" s="68">
        <f>IF(LEN(D56)=0,"",IF(VLOOKUP(D56,tblClass_Child!G:J,4,FALSE)="Yes",0,I56))</f>
        <v>335</v>
      </c>
      <c r="Q56" s="60" t="s">
        <v>878</v>
      </c>
      <c r="R56" s="59">
        <f>IF(ISERROR(VLOOKUP(Q56,tblClass_Physical!$A:$B,2,FALSE)),0,VLOOKUP(Q56,tblClass_Physical!$A:$B,2,FALSE))</f>
        <v>38</v>
      </c>
      <c r="S56" s="59" t="s">
        <v>583</v>
      </c>
      <c r="T56" s="59"/>
      <c r="U56" s="59" t="str">
        <f>LEFT(B56,MIN(FIND({0,1,2,3,4,5,6,7,8,9},B56&amp;"0123456789"))-1)</f>
        <v>ES</v>
      </c>
      <c r="V56" s="44" t="str">
        <f>RIGHT(B56,LEN(B56)+1-MIN(FIND({0,1,2,3,4,5,6,7,8,9},B56&amp;"0123456789")))</f>
        <v>3100</v>
      </c>
      <c r="W56" s="68" t="str">
        <f t="shared" si="8"/>
        <v>ES_3100</v>
      </c>
      <c r="X56" s="45" t="str">
        <f>LEFT(B56,MIN(FIND({0,1,2,3,4,5,6,7,8,9},B56&amp;"0123456789"))-1)&amp;"n"&amp;RIGHT(B56,LEN(B56)-MIN(FIND({0,1,2,3,4,5,6,7,8,9},B56&amp;"0123456789")))</f>
        <v>ESn100</v>
      </c>
      <c r="Y56" s="45" t="str">
        <f t="shared" si="9"/>
        <v>DI1</v>
      </c>
      <c r="Z56" s="45" t="str">
        <f>IF(LEN(Y56)=0,"",VLOOKUP(X56,tblClass_Child!D:E,2,FALSE))</f>
        <v>DI_ESTOP</v>
      </c>
      <c r="AA56" s="45" t="str">
        <f t="shared" si="10"/>
        <v>_di_estop</v>
      </c>
      <c r="AF56" s="305">
        <f>IF(ISERROR(VLOOKUP(Q56,tblClass_Physical!A:AJ,COLUMN(tblClass_Physical!AJ:AJ),FALSE)),"",VLOOKUP(Q56,tblClass_Physical!A:AJ,COLUMN(tblClass_Physical!AJ:AJ),FALSE))</f>
        <v>0</v>
      </c>
    </row>
    <row r="57" spans="1:32" s="68" customFormat="1">
      <c r="A57" s="59" t="s">
        <v>847</v>
      </c>
      <c r="B57" s="59" t="s">
        <v>2421</v>
      </c>
      <c r="C57" s="68">
        <v>56</v>
      </c>
      <c r="D57" s="59" t="s">
        <v>179</v>
      </c>
      <c r="E57" s="68">
        <f>IF(D57="",0,VLOOKUP(D57,tblClass!$B:$C,2,FALSE))</f>
        <v>15</v>
      </c>
      <c r="F57" s="59" t="s">
        <v>2422</v>
      </c>
      <c r="G57" s="59" t="s">
        <v>2598</v>
      </c>
      <c r="H57" s="68" t="str">
        <f t="shared" si="11"/>
        <v>EMS2</v>
      </c>
      <c r="I57" s="68">
        <f t="shared" si="12"/>
        <v>339</v>
      </c>
      <c r="J57" s="59" t="str">
        <f t="shared" si="13"/>
        <v>S1</v>
      </c>
      <c r="K57" s="68">
        <f t="shared" si="14"/>
        <v>167</v>
      </c>
      <c r="L57" s="59" t="str">
        <f t="shared" si="15"/>
        <v>PCS1</v>
      </c>
      <c r="M57" s="68">
        <f t="shared" si="16"/>
        <v>157</v>
      </c>
      <c r="N57" s="59" t="str">
        <f t="shared" si="17"/>
        <v>R024</v>
      </c>
      <c r="O57" s="68">
        <f t="shared" si="18"/>
        <v>161</v>
      </c>
      <c r="P57" s="68">
        <f>IF(LEN(D57)=0,"",IF(VLOOKUP(D57,tblClass_Child!G:J,4,FALSE)="Yes",0,I57))</f>
        <v>339</v>
      </c>
      <c r="Q57" s="60" t="s">
        <v>878</v>
      </c>
      <c r="R57" s="59">
        <f>IF(ISERROR(VLOOKUP(Q57,tblClass_Physical!$A:$B,2,FALSE)),0,VLOOKUP(Q57,tblClass_Physical!$A:$B,2,FALSE))</f>
        <v>38</v>
      </c>
      <c r="S57" s="59" t="s">
        <v>583</v>
      </c>
      <c r="T57" s="59"/>
      <c r="U57" s="59" t="str">
        <f>LEFT(B57,MIN(FIND({0,1,2,3,4,5,6,7,8,9},B57&amp;"0123456789"))-1)</f>
        <v>ES</v>
      </c>
      <c r="V57" s="44" t="str">
        <f>RIGHT(B57,LEN(B57)+1-MIN(FIND({0,1,2,3,4,5,6,7,8,9},B57&amp;"0123456789")))</f>
        <v>3400</v>
      </c>
      <c r="W57" s="68" t="str">
        <f t="shared" ref="W57" si="25">U57&amp;"_"&amp;V57</f>
        <v>ES_3400</v>
      </c>
      <c r="X57" s="59" t="s">
        <v>2612</v>
      </c>
      <c r="Y57" s="45" t="str">
        <f t="shared" ref="Y57" si="26">IF(LEN(D57)=0,"",D57)</f>
        <v>DI1</v>
      </c>
      <c r="Z57" s="45" t="str">
        <f>IF(LEN(Y57)=0,"",VLOOKUP(X57,tblClass_Child!D:E,2,FALSE))</f>
        <v>DI_ESTOPAUX</v>
      </c>
      <c r="AA57" s="45" t="str">
        <f t="shared" ref="AA57" si="27">IF(Z57="","","_"&amp;LOWER(Z57))</f>
        <v>_di_estopaux</v>
      </c>
      <c r="AF57" s="305">
        <f>IF(ISERROR(VLOOKUP(Q57,tblClass_Physical!A:AJ,COLUMN(tblClass_Physical!AJ:AJ),FALSE)),"",VLOOKUP(Q57,tblClass_Physical!A:AJ,COLUMN(tblClass_Physical!AJ:AJ),FALSE))</f>
        <v>0</v>
      </c>
    </row>
    <row r="58" spans="1:32" s="68" customFormat="1">
      <c r="A58" s="59" t="s">
        <v>847</v>
      </c>
      <c r="B58" s="59" t="s">
        <v>1524</v>
      </c>
      <c r="C58" s="68">
        <v>57</v>
      </c>
      <c r="D58" s="59" t="s">
        <v>198</v>
      </c>
      <c r="E58" s="68">
        <f>IF(D58="",0,VLOOKUP(D58,tblClass!$B:$C,2,FALSE))</f>
        <v>23</v>
      </c>
      <c r="F58" s="59" t="s">
        <v>1231</v>
      </c>
      <c r="G58" s="59" t="s">
        <v>588</v>
      </c>
      <c r="H58" s="68" t="str">
        <f t="shared" si="11"/>
        <v>EMT1</v>
      </c>
      <c r="I58" s="68">
        <f t="shared" si="12"/>
        <v>143</v>
      </c>
      <c r="J58" s="59" t="str">
        <f t="shared" si="13"/>
        <v>M1</v>
      </c>
      <c r="K58" s="68">
        <f t="shared" si="14"/>
        <v>165</v>
      </c>
      <c r="L58" s="59" t="str">
        <f t="shared" si="15"/>
        <v>PCM1</v>
      </c>
      <c r="M58" s="68">
        <f t="shared" si="16"/>
        <v>155</v>
      </c>
      <c r="N58" s="59" t="str">
        <f t="shared" si="17"/>
        <v>R021</v>
      </c>
      <c r="O58" s="68">
        <f t="shared" si="18"/>
        <v>159</v>
      </c>
      <c r="P58" s="68">
        <f>IF(LEN(D58)=0,"",IF(VLOOKUP(D58,tblClass_Child!G:J,4,FALSE)="Yes",0,I58))</f>
        <v>143</v>
      </c>
      <c r="Q58" s="59" t="s">
        <v>938</v>
      </c>
      <c r="R58" s="59">
        <f>IF(ISERROR(VLOOKUP(Q58,tblClass_Physical!$A:$B,2,FALSE)),0,VLOOKUP(Q58,tblClass_Physical!$A:$B,2,FALSE))</f>
        <v>40</v>
      </c>
      <c r="S58" s="59" t="s">
        <v>803</v>
      </c>
      <c r="T58" s="59"/>
      <c r="U58" s="59" t="str">
        <f>LEFT(B58,MIN(FIND({0,1,2,3,4,5,6,7,8,9},B58&amp;"0123456789"))-1)</f>
        <v>BV</v>
      </c>
      <c r="V58" s="44" t="str">
        <f>RIGHT(B58,LEN(B58)+1-MIN(FIND({0,1,2,3,4,5,6,7,8,9},B58&amp;"0123456789")))</f>
        <v>1151</v>
      </c>
      <c r="W58" s="68" t="str">
        <f t="shared" si="8"/>
        <v>BV_1151</v>
      </c>
      <c r="X58" s="45" t="str">
        <f>LEFT(B58,MIN(FIND({0,1,2,3,4,5,6,7,8,9},B58&amp;"0123456789"))-1)&amp;"n"&amp;RIGHT(B58,LEN(B58)-MIN(FIND({0,1,2,3,4,5,6,7,8,9},B58&amp;"0123456789")))</f>
        <v>BVn151</v>
      </c>
      <c r="Y58" s="45" t="str">
        <f t="shared" si="9"/>
        <v>POS1</v>
      </c>
      <c r="Z58" s="45" t="str">
        <f>IF(LEN(Y58)=0,"",VLOOKUP(X58,tblClass_Child!D:E,2,FALSE))</f>
        <v>POS_SUPPLY</v>
      </c>
      <c r="AA58" s="45" t="str">
        <f t="shared" si="10"/>
        <v>_pos_supply</v>
      </c>
      <c r="AF58" s="305">
        <f>IF(ISERROR(VLOOKUP(Q58,tblClass_Physical!A:AJ,COLUMN(tblClass_Physical!AJ:AJ),FALSE)),"",VLOOKUP(Q58,tblClass_Physical!A:AJ,COLUMN(tblClass_Physical!AJ:AJ),FALSE))</f>
        <v>0</v>
      </c>
    </row>
    <row r="59" spans="1:32" s="68" customFormat="1">
      <c r="A59" s="59" t="s">
        <v>847</v>
      </c>
      <c r="B59" s="59" t="s">
        <v>1525</v>
      </c>
      <c r="C59" s="68">
        <v>58</v>
      </c>
      <c r="D59" s="59" t="s">
        <v>198</v>
      </c>
      <c r="E59" s="68">
        <f>IF(D59="",0,VLOOKUP(D59,tblClass!$B:$C,2,FALSE))</f>
        <v>23</v>
      </c>
      <c r="F59" s="59" t="s">
        <v>1230</v>
      </c>
      <c r="G59" s="59" t="s">
        <v>588</v>
      </c>
      <c r="H59" s="68" t="str">
        <f t="shared" si="11"/>
        <v>EMT1</v>
      </c>
      <c r="I59" s="68">
        <f t="shared" si="12"/>
        <v>143</v>
      </c>
      <c r="J59" s="59" t="str">
        <f t="shared" si="13"/>
        <v>M1</v>
      </c>
      <c r="K59" s="68">
        <f t="shared" si="14"/>
        <v>165</v>
      </c>
      <c r="L59" s="59" t="str">
        <f t="shared" si="15"/>
        <v>PCM1</v>
      </c>
      <c r="M59" s="68">
        <f t="shared" si="16"/>
        <v>155</v>
      </c>
      <c r="N59" s="59" t="str">
        <f t="shared" si="17"/>
        <v>R021</v>
      </c>
      <c r="O59" s="68">
        <f t="shared" si="18"/>
        <v>159</v>
      </c>
      <c r="P59" s="68">
        <f>IF(LEN(D59)=0,"",IF(VLOOKUP(D59,tblClass_Child!G:J,4,FALSE)="Yes",0,I59))</f>
        <v>143</v>
      </c>
      <c r="Q59" s="59" t="s">
        <v>938</v>
      </c>
      <c r="R59" s="59">
        <f>IF(ISERROR(VLOOKUP(Q59,tblClass_Physical!$A:$B,2,FALSE)),0,VLOOKUP(Q59,tblClass_Physical!$A:$B,2,FALSE))</f>
        <v>40</v>
      </c>
      <c r="S59" s="59" t="s">
        <v>803</v>
      </c>
      <c r="T59" s="59"/>
      <c r="U59" s="59" t="str">
        <f>LEFT(B59,MIN(FIND({0,1,2,3,4,5,6,7,8,9},B59&amp;"0123456789"))-1)</f>
        <v>BV</v>
      </c>
      <c r="V59" s="44" t="str">
        <f>RIGHT(B59,LEN(B59)+1-MIN(FIND({0,1,2,3,4,5,6,7,8,9},B59&amp;"0123456789")))</f>
        <v>1153</v>
      </c>
      <c r="W59" s="68" t="str">
        <f t="shared" si="8"/>
        <v>BV_1153</v>
      </c>
      <c r="X59" s="45" t="str">
        <f>LEFT(B59,MIN(FIND({0,1,2,3,4,5,6,7,8,9},B59&amp;"0123456789"))-1)&amp;"n"&amp;RIGHT(B59,LEN(B59)-MIN(FIND({0,1,2,3,4,5,6,7,8,9},B59&amp;"0123456789")))</f>
        <v>BVn153</v>
      </c>
      <c r="Y59" s="45" t="str">
        <f t="shared" si="9"/>
        <v>POS1</v>
      </c>
      <c r="Z59" s="45" t="str">
        <f>IF(LEN(Y59)=0,"",VLOOKUP(X59,tblClass_Child!D:E,2,FALSE))</f>
        <v>POS_RETURN</v>
      </c>
      <c r="AA59" s="45" t="str">
        <f t="shared" si="10"/>
        <v>_pos_return</v>
      </c>
      <c r="AF59" s="305">
        <f>IF(ISERROR(VLOOKUP(Q59,tblClass_Physical!A:AJ,COLUMN(tblClass_Physical!AJ:AJ),FALSE)),"",VLOOKUP(Q59,tblClass_Physical!A:AJ,COLUMN(tblClass_Physical!AJ:AJ),FALSE))</f>
        <v>0</v>
      </c>
    </row>
    <row r="60" spans="1:32" s="68" customFormat="1">
      <c r="A60" s="59" t="s">
        <v>847</v>
      </c>
      <c r="B60" s="59" t="s">
        <v>926</v>
      </c>
      <c r="C60" s="68">
        <v>59</v>
      </c>
      <c r="D60" s="59" t="s">
        <v>177</v>
      </c>
      <c r="E60" s="68">
        <f>IF(D60="",0,VLOOKUP(D60,tblClass!$B:$C,2,FALSE))</f>
        <v>26</v>
      </c>
      <c r="F60" s="59" t="s">
        <v>1232</v>
      </c>
      <c r="G60" s="59" t="s">
        <v>588</v>
      </c>
      <c r="H60" s="68" t="str">
        <f t="shared" si="11"/>
        <v>EMT1</v>
      </c>
      <c r="I60" s="68">
        <f t="shared" si="12"/>
        <v>143</v>
      </c>
      <c r="J60" s="59" t="str">
        <f t="shared" si="13"/>
        <v>M1</v>
      </c>
      <c r="K60" s="68">
        <f t="shared" si="14"/>
        <v>165</v>
      </c>
      <c r="L60" s="59" t="str">
        <f t="shared" si="15"/>
        <v>PCM1</v>
      </c>
      <c r="M60" s="68">
        <f t="shared" si="16"/>
        <v>155</v>
      </c>
      <c r="N60" s="59" t="str">
        <f t="shared" si="17"/>
        <v>R021</v>
      </c>
      <c r="O60" s="68">
        <f t="shared" si="18"/>
        <v>159</v>
      </c>
      <c r="P60" s="68">
        <f>IF(LEN(D60)=0,"",IF(VLOOKUP(D60,tblClass_Child!G:J,4,FALSE)="Yes",0,I60))</f>
        <v>143</v>
      </c>
      <c r="Q60" s="59" t="s">
        <v>2129</v>
      </c>
      <c r="R60" s="59">
        <f>IF(ISERROR(VLOOKUP(Q60,tblClass_Physical!$A:$B,2,FALSE)),0,VLOOKUP(Q60,tblClass_Physical!$A:$B,2,FALSE))</f>
        <v>33</v>
      </c>
      <c r="S60" s="59" t="s">
        <v>803</v>
      </c>
      <c r="T60" s="59"/>
      <c r="U60" s="59" t="str">
        <f>LEFT(B60,MIN(FIND({0,1,2,3,4,5,6,7,8,9},B60&amp;"0123456789"))-1)</f>
        <v>BAV</v>
      </c>
      <c r="V60" s="44" t="str">
        <f>RIGHT(B60,LEN(B60)+1-MIN(FIND({0,1,2,3,4,5,6,7,8,9},B60&amp;"0123456789")))</f>
        <v>1167</v>
      </c>
      <c r="W60" s="68" t="str">
        <f t="shared" si="8"/>
        <v>BAV_1167</v>
      </c>
      <c r="X60" s="45" t="str">
        <f>LEFT(B60,MIN(FIND({0,1,2,3,4,5,6,7,8,9},B60&amp;"0123456789"))-1)&amp;"n"&amp;RIGHT(B60,LEN(B60)-MIN(FIND({0,1,2,3,4,5,6,7,8,9},B60&amp;"0123456789")))</f>
        <v>BAVn167</v>
      </c>
      <c r="Y60" s="45" t="str">
        <f t="shared" si="9"/>
        <v>POS4</v>
      </c>
      <c r="Z60" s="45" t="str">
        <f>IF(LEN(Y60)=0,"",VLOOKUP(X60,tblClass_Child!D:E,2,FALSE))</f>
        <v>POS_SUPPLYDRAIN</v>
      </c>
      <c r="AA60" s="45" t="str">
        <f t="shared" si="10"/>
        <v>_pos_supplydrain</v>
      </c>
      <c r="AF60" s="305">
        <f>IF(ISERROR(VLOOKUP(Q60,tblClass_Physical!A:AJ,COLUMN(tblClass_Physical!AJ:AJ),FALSE)),"",VLOOKUP(Q60,tblClass_Physical!A:AJ,COLUMN(tblClass_Physical!AJ:AJ),FALSE))</f>
        <v>0</v>
      </c>
    </row>
    <row r="61" spans="1:32" s="68" customFormat="1">
      <c r="A61" s="59" t="s">
        <v>847</v>
      </c>
      <c r="B61" s="59" t="s">
        <v>927</v>
      </c>
      <c r="C61" s="68">
        <v>60</v>
      </c>
      <c r="D61" s="59" t="s">
        <v>177</v>
      </c>
      <c r="E61" s="68">
        <f>IF(D61="",0,VLOOKUP(D61,tblClass!$B:$C,2,FALSE))</f>
        <v>26</v>
      </c>
      <c r="F61" s="59" t="s">
        <v>1233</v>
      </c>
      <c r="G61" s="59" t="s">
        <v>588</v>
      </c>
      <c r="H61" s="68" t="str">
        <f t="shared" si="11"/>
        <v>EMT1</v>
      </c>
      <c r="I61" s="68">
        <f t="shared" si="12"/>
        <v>143</v>
      </c>
      <c r="J61" s="59" t="str">
        <f t="shared" si="13"/>
        <v>M1</v>
      </c>
      <c r="K61" s="68">
        <f t="shared" si="14"/>
        <v>165</v>
      </c>
      <c r="L61" s="59" t="str">
        <f t="shared" si="15"/>
        <v>PCM1</v>
      </c>
      <c r="M61" s="68">
        <f t="shared" si="16"/>
        <v>155</v>
      </c>
      <c r="N61" s="59" t="str">
        <f t="shared" si="17"/>
        <v>R021</v>
      </c>
      <c r="O61" s="68">
        <f t="shared" si="18"/>
        <v>159</v>
      </c>
      <c r="P61" s="68">
        <f>IF(LEN(D61)=0,"",IF(VLOOKUP(D61,tblClass_Child!G:J,4,FALSE)="Yes",0,I61))</f>
        <v>143</v>
      </c>
      <c r="Q61" s="59" t="s">
        <v>2129</v>
      </c>
      <c r="R61" s="59">
        <f>IF(ISERROR(VLOOKUP(Q61,tblClass_Physical!$A:$B,2,FALSE)),0,VLOOKUP(Q61,tblClass_Physical!$A:$B,2,FALSE))</f>
        <v>33</v>
      </c>
      <c r="S61" s="59" t="s">
        <v>803</v>
      </c>
      <c r="T61" s="59"/>
      <c r="U61" s="59" t="str">
        <f>LEFT(B61,MIN(FIND({0,1,2,3,4,5,6,7,8,9},B61&amp;"0123456789"))-1)</f>
        <v>BAV</v>
      </c>
      <c r="V61" s="44" t="str">
        <f>RIGHT(B61,LEN(B61)+1-MIN(FIND({0,1,2,3,4,5,6,7,8,9},B61&amp;"0123456789")))</f>
        <v>1169</v>
      </c>
      <c r="W61" s="68" t="str">
        <f t="shared" si="8"/>
        <v>BAV_1169</v>
      </c>
      <c r="X61" s="45" t="str">
        <f>LEFT(B61,MIN(FIND({0,1,2,3,4,5,6,7,8,9},B61&amp;"0123456789"))-1)&amp;"n"&amp;RIGHT(B61,LEN(B61)-MIN(FIND({0,1,2,3,4,5,6,7,8,9},B61&amp;"0123456789")))</f>
        <v>BAVn169</v>
      </c>
      <c r="Y61" s="45" t="str">
        <f t="shared" si="9"/>
        <v>POS4</v>
      </c>
      <c r="Z61" s="45" t="str">
        <f>IF(LEN(Y61)=0,"",VLOOKUP(X61,tblClass_Child!D:E,2,FALSE))</f>
        <v>POS_RETURNDRAIN</v>
      </c>
      <c r="AA61" s="45" t="str">
        <f t="shared" si="10"/>
        <v>_pos_returndrain</v>
      </c>
      <c r="AF61" s="305">
        <f>IF(ISERROR(VLOOKUP(Q61,tblClass_Physical!A:AJ,COLUMN(tblClass_Physical!AJ:AJ),FALSE)),"",VLOOKUP(Q61,tblClass_Physical!A:AJ,COLUMN(tblClass_Physical!AJ:AJ),FALSE))</f>
        <v>0</v>
      </c>
    </row>
    <row r="62" spans="1:32" s="68" customFormat="1">
      <c r="A62" s="59" t="s">
        <v>847</v>
      </c>
      <c r="B62" s="59" t="s">
        <v>812</v>
      </c>
      <c r="C62" s="68">
        <v>61</v>
      </c>
      <c r="D62" s="59" t="s">
        <v>195</v>
      </c>
      <c r="E62" s="68">
        <f>IF(D62="",0,VLOOKUP(D62,tblClass!$B:$C,2,FALSE))</f>
        <v>19</v>
      </c>
      <c r="F62" s="59" t="s">
        <v>1234</v>
      </c>
      <c r="G62" s="59" t="s">
        <v>588</v>
      </c>
      <c r="H62" s="68" t="str">
        <f t="shared" si="11"/>
        <v>EMT1</v>
      </c>
      <c r="I62" s="68">
        <f t="shared" si="12"/>
        <v>143</v>
      </c>
      <c r="J62" s="59" t="str">
        <f t="shared" si="13"/>
        <v>M1</v>
      </c>
      <c r="K62" s="68">
        <f t="shared" si="14"/>
        <v>165</v>
      </c>
      <c r="L62" s="59" t="str">
        <f t="shared" si="15"/>
        <v>PCM1</v>
      </c>
      <c r="M62" s="68">
        <f t="shared" si="16"/>
        <v>155</v>
      </c>
      <c r="N62" s="59" t="str">
        <f t="shared" si="17"/>
        <v>R021</v>
      </c>
      <c r="O62" s="68">
        <f t="shared" si="18"/>
        <v>159</v>
      </c>
      <c r="P62" s="68">
        <f>IF(LEN(D62)=0,"",IF(VLOOKUP(D62,tblClass_Child!G:J,4,FALSE)="Yes",0,I62))</f>
        <v>143</v>
      </c>
      <c r="Q62" s="59" t="s">
        <v>754</v>
      </c>
      <c r="R62" s="59">
        <f>IF(ISERROR(VLOOKUP(Q62,tblClass_Physical!$A:$B,2,FALSE)),0,VLOOKUP(Q62,tblClass_Physical!$A:$B,2,FALSE))</f>
        <v>4</v>
      </c>
      <c r="S62" s="59" t="s">
        <v>803</v>
      </c>
      <c r="T62" s="59"/>
      <c r="U62" s="59" t="str">
        <f>LEFT(B62,MIN(FIND({0,1,2,3,4,5,6,7,8,9},B62&amp;"0123456789"))-1)</f>
        <v>TCV</v>
      </c>
      <c r="V62" s="44" t="str">
        <f>RIGHT(B62,LEN(B62)+1-MIN(FIND({0,1,2,3,4,5,6,7,8,9},B62&amp;"0123456789")))</f>
        <v>1157</v>
      </c>
      <c r="W62" s="68" t="str">
        <f t="shared" si="8"/>
        <v>TCV_1157</v>
      </c>
      <c r="X62" s="45" t="str">
        <f>LEFT(B62,MIN(FIND({0,1,2,3,4,5,6,7,8,9},B62&amp;"0123456789"))-1)&amp;"n"&amp;RIGHT(B62,LEN(B62)-MIN(FIND({0,1,2,3,4,5,6,7,8,9},B62&amp;"0123456789")))</f>
        <v>TCVn157</v>
      </c>
      <c r="Y62" s="45" t="str">
        <f t="shared" si="9"/>
        <v>MOD1</v>
      </c>
      <c r="Z62" s="45" t="str">
        <f>IF(LEN(Y62)=0,"",VLOOKUP(X62,tblClass_Child!D:E,2,FALSE))</f>
        <v>MOD_TCV</v>
      </c>
      <c r="AA62" s="45" t="str">
        <f t="shared" si="10"/>
        <v>_mod_tcv</v>
      </c>
      <c r="AB62" s="68" t="s">
        <v>1310</v>
      </c>
      <c r="AF62" s="305">
        <f>IF(ISERROR(VLOOKUP(Q62,tblClass_Physical!A:AJ,COLUMN(tblClass_Physical!AJ:AJ),FALSE)),"",VLOOKUP(Q62,tblClass_Physical!A:AJ,COLUMN(tblClass_Physical!AJ:AJ),FALSE))</f>
        <v>0</v>
      </c>
    </row>
    <row r="63" spans="1:32" s="68" customFormat="1">
      <c r="A63" s="59" t="s">
        <v>847</v>
      </c>
      <c r="B63" s="59" t="s">
        <v>1328</v>
      </c>
      <c r="C63" s="68">
        <v>62</v>
      </c>
      <c r="D63" s="59" t="s">
        <v>188</v>
      </c>
      <c r="E63" s="68">
        <f>IF(D63="",0,VLOOKUP(D63,tblClass!$B:$C,2,FALSE))</f>
        <v>29</v>
      </c>
      <c r="F63" s="59" t="s">
        <v>1329</v>
      </c>
      <c r="G63" s="59" t="s">
        <v>588</v>
      </c>
      <c r="H63" s="68" t="str">
        <f t="shared" si="11"/>
        <v>EMT1</v>
      </c>
      <c r="I63" s="68">
        <f t="shared" si="12"/>
        <v>143</v>
      </c>
      <c r="J63" s="59" t="str">
        <f t="shared" si="13"/>
        <v>M1</v>
      </c>
      <c r="K63" s="68">
        <f t="shared" si="14"/>
        <v>165</v>
      </c>
      <c r="L63" s="59" t="str">
        <f t="shared" si="15"/>
        <v>PCM1</v>
      </c>
      <c r="M63" s="68">
        <f t="shared" si="16"/>
        <v>155</v>
      </c>
      <c r="N63" s="59" t="str">
        <f t="shared" si="17"/>
        <v>R021</v>
      </c>
      <c r="O63" s="68">
        <f t="shared" si="18"/>
        <v>159</v>
      </c>
      <c r="P63" s="68">
        <f>IF(LEN(D63)=0,"",IF(VLOOKUP(D63,tblClass_Child!G:J,4,FALSE)="Yes",0,I63))</f>
        <v>143</v>
      </c>
      <c r="Q63" s="59" t="s">
        <v>766</v>
      </c>
      <c r="R63" s="59">
        <f>IF(ISERROR(VLOOKUP(Q63,tblClass_Physical!$A:$B,2,FALSE)),0,VLOOKUP(Q63,tblClass_Physical!$A:$B,2,FALSE))</f>
        <v>28</v>
      </c>
      <c r="S63" s="59" t="s">
        <v>803</v>
      </c>
      <c r="T63" s="59"/>
      <c r="U63" s="59" t="str">
        <f>LEFT(B63,MIN(FIND({0,1,2,3,4,5,6,7,8,9},B63&amp;"0123456789"))-1)</f>
        <v>TI</v>
      </c>
      <c r="V63" s="44" t="str">
        <f>RIGHT(B63,LEN(B63)+1-MIN(FIND({0,1,2,3,4,5,6,7,8,9},B63&amp;"0123456789")))</f>
        <v>1109</v>
      </c>
      <c r="W63" s="68" t="str">
        <f t="shared" si="8"/>
        <v>TI_1109</v>
      </c>
      <c r="X63" s="45" t="str">
        <f>LEFT(B63,MIN(FIND({0,1,2,3,4,5,6,7,8,9},B63&amp;"0123456789"))-1)&amp;"n"&amp;RIGHT(B63,LEN(B63)-MIN(FIND({0,1,2,3,4,5,6,7,8,9},B63&amp;"0123456789")))</f>
        <v>TIn109</v>
      </c>
      <c r="Y63" s="45" t="str">
        <f t="shared" si="9"/>
        <v>TI1</v>
      </c>
      <c r="Z63" s="45" t="str">
        <f>IF(LEN(Y63)=0,"",VLOOKUP(X63,tblClass_Child!D:E,2,FALSE))</f>
        <v>TI_HEX</v>
      </c>
      <c r="AA63" s="45" t="str">
        <f t="shared" si="10"/>
        <v>_ti_hex</v>
      </c>
      <c r="AF63" s="305">
        <f>IF(ISERROR(VLOOKUP(Q63,tblClass_Physical!A:AJ,COLUMN(tblClass_Physical!AJ:AJ),FALSE)),"",VLOOKUP(Q63,tblClass_Physical!A:AJ,COLUMN(tblClass_Physical!AJ:AJ),FALSE))</f>
        <v>0</v>
      </c>
    </row>
    <row r="64" spans="1:32" s="68" customFormat="1">
      <c r="A64" s="59" t="s">
        <v>847</v>
      </c>
      <c r="B64" s="59" t="s">
        <v>1309</v>
      </c>
      <c r="C64" s="68">
        <v>63</v>
      </c>
      <c r="D64" s="59" t="s">
        <v>189</v>
      </c>
      <c r="E64" s="68">
        <f>IF(D64="",0,VLOOKUP(D64,tblClass!$B:$C,2,FALSE))</f>
        <v>28</v>
      </c>
      <c r="F64" s="59" t="s">
        <v>1330</v>
      </c>
      <c r="G64" s="59" t="s">
        <v>588</v>
      </c>
      <c r="H64" s="68" t="str">
        <f t="shared" si="11"/>
        <v>EMT1</v>
      </c>
      <c r="I64" s="68">
        <f t="shared" si="12"/>
        <v>143</v>
      </c>
      <c r="J64" s="59" t="str">
        <f t="shared" si="13"/>
        <v>M1</v>
      </c>
      <c r="K64" s="68">
        <f t="shared" si="14"/>
        <v>165</v>
      </c>
      <c r="L64" s="59" t="str">
        <f t="shared" si="15"/>
        <v>PCM1</v>
      </c>
      <c r="M64" s="68">
        <f t="shared" si="16"/>
        <v>155</v>
      </c>
      <c r="N64" s="59" t="str">
        <f t="shared" si="17"/>
        <v>R021</v>
      </c>
      <c r="O64" s="68">
        <f t="shared" si="18"/>
        <v>159</v>
      </c>
      <c r="P64" s="68">
        <f>IF(LEN(D64)=0,"",IF(VLOOKUP(D64,tblClass_Child!G:J,4,FALSE)="Yes",0,I64))</f>
        <v>143</v>
      </c>
      <c r="Q64" s="59"/>
      <c r="R64" s="59">
        <f>IF(ISERROR(VLOOKUP(Q64,tblClass_Physical!$A:$B,2,FALSE)),0,VLOOKUP(Q64,tblClass_Physical!$A:$B,2,FALSE))</f>
        <v>0</v>
      </c>
      <c r="S64" s="59" t="s">
        <v>803</v>
      </c>
      <c r="T64" s="59"/>
      <c r="U64" s="59" t="str">
        <f>LEFT(B64,MIN(FIND({0,1,2,3,4,5,6,7,8,9},B64&amp;"0123456789"))-1)</f>
        <v>TC</v>
      </c>
      <c r="V64" s="44" t="str">
        <f>RIGHT(B64,LEN(B64)+1-MIN(FIND({0,1,2,3,4,5,6,7,8,9},B64&amp;"0123456789")))</f>
        <v>1109</v>
      </c>
      <c r="W64" s="68" t="str">
        <f t="shared" si="8"/>
        <v>TC_1109</v>
      </c>
      <c r="X64" s="45" t="str">
        <f>LEFT(B64,MIN(FIND({0,1,2,3,4,5,6,7,8,9},B64&amp;"0123456789"))-1)&amp;"n"&amp;RIGHT(B64,LEN(B64)-MIN(FIND({0,1,2,3,4,5,6,7,8,9},B64&amp;"0123456789")))</f>
        <v>TCn109</v>
      </c>
      <c r="Y64" s="45" t="str">
        <f t="shared" si="9"/>
        <v>TC1</v>
      </c>
      <c r="Z64" s="45" t="str">
        <f>IF(LEN(Y64)=0,"",VLOOKUP(X64,tblClass_Child!D:E,2,FALSE))</f>
        <v>TC_HEX</v>
      </c>
      <c r="AA64" s="45" t="str">
        <f t="shared" si="10"/>
        <v>_tc_hex</v>
      </c>
      <c r="AF64" s="305" t="str">
        <f>IF(ISERROR(VLOOKUP(Q64,tblClass_Physical!A:AJ,COLUMN(tblClass_Physical!AJ:AJ),FALSE)),"",VLOOKUP(Q64,tblClass_Physical!A:AJ,COLUMN(tblClass_Physical!AJ:AJ),FALSE))</f>
        <v/>
      </c>
    </row>
    <row r="65" spans="1:32" s="68" customFormat="1">
      <c r="A65" s="59" t="s">
        <v>847</v>
      </c>
      <c r="B65" s="59" t="s">
        <v>519</v>
      </c>
      <c r="C65" s="68">
        <v>64</v>
      </c>
      <c r="D65" s="59" t="s">
        <v>196</v>
      </c>
      <c r="E65" s="68">
        <f>IF(D65="",0,VLOOKUP(D65,tblClass!$B:$C,2,FALSE))</f>
        <v>24</v>
      </c>
      <c r="F65" s="59" t="s">
        <v>219</v>
      </c>
      <c r="G65" s="59" t="s">
        <v>17</v>
      </c>
      <c r="H65" s="68" t="str">
        <f t="shared" si="11"/>
        <v>EMV1</v>
      </c>
      <c r="I65" s="68">
        <f t="shared" si="12"/>
        <v>140</v>
      </c>
      <c r="J65" s="59" t="str">
        <f t="shared" si="13"/>
        <v>M1</v>
      </c>
      <c r="K65" s="68">
        <f t="shared" si="14"/>
        <v>165</v>
      </c>
      <c r="L65" s="59" t="str">
        <f t="shared" si="15"/>
        <v>PCM1</v>
      </c>
      <c r="M65" s="68">
        <f t="shared" si="16"/>
        <v>155</v>
      </c>
      <c r="N65" s="59" t="str">
        <f t="shared" si="17"/>
        <v>R021</v>
      </c>
      <c r="O65" s="68">
        <f t="shared" si="18"/>
        <v>159</v>
      </c>
      <c r="P65" s="68">
        <f>IF(LEN(D65)=0,"",IF(VLOOKUP(D65,tblClass_Child!G:J,4,FALSE)="Yes",0,I65))</f>
        <v>140</v>
      </c>
      <c r="Q65" s="59" t="s">
        <v>792</v>
      </c>
      <c r="R65" s="59">
        <f>IF(ISERROR(VLOOKUP(Q65,tblClass_Physical!$A:$B,2,FALSE)),0,VLOOKUP(Q65,tblClass_Physical!$A:$B,2,FALSE))</f>
        <v>9</v>
      </c>
      <c r="S65" s="59" t="s">
        <v>803</v>
      </c>
      <c r="T65" s="59"/>
      <c r="U65" s="59" t="str">
        <f>LEFT(B65,MIN(FIND({0,1,2,3,4,5,6,7,8,9},B65&amp;"0123456789"))-1)</f>
        <v>DV</v>
      </c>
      <c r="V65" s="44" t="str">
        <f>RIGHT(B65,LEN(B65)+1-MIN(FIND({0,1,2,3,4,5,6,7,8,9},B65&amp;"0123456789")))</f>
        <v>1121</v>
      </c>
      <c r="W65" s="68" t="str">
        <f t="shared" si="8"/>
        <v>DV_1121</v>
      </c>
      <c r="X65" s="45" t="str">
        <f>LEFT(B65,MIN(FIND({0,1,2,3,4,5,6,7,8,9},B65&amp;"0123456789"))-1)&amp;"n"&amp;RIGHT(B65,LEN(B65)-MIN(FIND({0,1,2,3,4,5,6,7,8,9},B65&amp;"0123456789")))</f>
        <v>DVn121</v>
      </c>
      <c r="Y65" s="45" t="str">
        <f t="shared" si="9"/>
        <v>POS2</v>
      </c>
      <c r="Z65" s="45" t="str">
        <f>IF(LEN(Y65)=0,"",VLOOKUP(X65,tblClass_Child!D:E,2,FALSE))</f>
        <v>POS_OUTLET</v>
      </c>
      <c r="AA65" s="45" t="str">
        <f t="shared" si="10"/>
        <v>_pos_outlet</v>
      </c>
      <c r="AF65" s="305">
        <f>IF(ISERROR(VLOOKUP(Q65,tblClass_Physical!A:AJ,COLUMN(tblClass_Physical!AJ:AJ),FALSE)),"",VLOOKUP(Q65,tblClass_Physical!A:AJ,COLUMN(tblClass_Physical!AJ:AJ),FALSE))</f>
        <v>0</v>
      </c>
    </row>
    <row r="66" spans="1:32" s="68" customFormat="1">
      <c r="A66" s="59" t="s">
        <v>847</v>
      </c>
      <c r="B66" s="59" t="s">
        <v>650</v>
      </c>
      <c r="C66" s="68">
        <v>65</v>
      </c>
      <c r="D66" s="59" t="s">
        <v>179</v>
      </c>
      <c r="E66" s="68">
        <f>IF(D66="",0,VLOOKUP(D66,tblClass!$B:$C,2,FALSE))</f>
        <v>15</v>
      </c>
      <c r="F66" s="59" t="s">
        <v>651</v>
      </c>
      <c r="G66" s="59" t="s">
        <v>17</v>
      </c>
      <c r="H66" s="68" t="str">
        <f t="shared" ref="H66:H97" si="28">IF(LEN(G66)=0,0,VLOOKUP(G66,$B:$D,3,FALSE))</f>
        <v>EMV1</v>
      </c>
      <c r="I66" s="68">
        <f t="shared" ref="I66:I97" si="29">IF(LEN(G66)=0,0,VLOOKUP(G66,$B:$C,2,FALSE))</f>
        <v>140</v>
      </c>
      <c r="J66" s="59" t="str">
        <f t="shared" ref="J66:J97" si="30">IF(LEN(G66)=0,"",IF(VLOOKUP(G66,$B:$G,6,FALSE)=0,"",VLOOKUP(G66,$B:$G,6,FALSE)))</f>
        <v>M1</v>
      </c>
      <c r="K66" s="68">
        <f t="shared" ref="K66:K97" si="31">IF(LEN(J66)=0,0,VLOOKUP(J66,$B:$C,2,FALSE))</f>
        <v>165</v>
      </c>
      <c r="L66" s="59" t="str">
        <f t="shared" ref="L66:L97" si="32">IF(LEN(J66)=0,"",IF(VLOOKUP(J66,$B:$G,6,FALSE)=0,"",VLOOKUP(J66,$B:$G,6,FALSE)))</f>
        <v>PCM1</v>
      </c>
      <c r="M66" s="68">
        <f t="shared" ref="M66:M97" si="33">IF(LEN(L66)=0,0,VLOOKUP(L66,$B:$C,2,FALSE))</f>
        <v>155</v>
      </c>
      <c r="N66" s="59" t="str">
        <f t="shared" ref="N66:N97" si="34">IF(LEN(L66)=0,"",IF(VLOOKUP(L66,$B:$G,6,FALSE)=0,"",VLOOKUP(L66,$B:$G,6,FALSE)))</f>
        <v>R021</v>
      </c>
      <c r="O66" s="68">
        <f t="shared" ref="O66:O97" si="35">IF(LEN(N66)=0,0,VLOOKUP(N66,$B:$C,2,FALSE))</f>
        <v>159</v>
      </c>
      <c r="P66" s="68">
        <f>IF(LEN(D66)=0,"",IF(VLOOKUP(D66,tblClass_Child!G:J,4,FALSE)="Yes",0,I66))</f>
        <v>140</v>
      </c>
      <c r="Q66" s="59" t="s">
        <v>751</v>
      </c>
      <c r="R66" s="59">
        <f>IF(ISERROR(VLOOKUP(Q66,tblClass_Physical!$A:$B,2,FALSE)),0,VLOOKUP(Q66,tblClass_Physical!$A:$B,2,FALSE))</f>
        <v>21</v>
      </c>
      <c r="S66" s="59" t="s">
        <v>803</v>
      </c>
      <c r="T66" s="59"/>
      <c r="U66" s="59" t="str">
        <f>LEFT(B66,MIN(FIND({0,1,2,3,4,5,6,7,8,9},B66&amp;"0123456789"))-1)</f>
        <v>RD</v>
      </c>
      <c r="V66" s="44" t="str">
        <f>RIGHT(B66,LEN(B66)+1-MIN(FIND({0,1,2,3,4,5,6,7,8,9},B66&amp;"0123456789")))</f>
        <v>1101</v>
      </c>
      <c r="W66" s="68" t="str">
        <f t="shared" si="8"/>
        <v>RD_1101</v>
      </c>
      <c r="X66" s="45" t="str">
        <f>LEFT(B66,MIN(FIND({0,1,2,3,4,5,6,7,8,9},B66&amp;"0123456789"))-1)&amp;"n"&amp;RIGHT(B66,LEN(B66)-MIN(FIND({0,1,2,3,4,5,6,7,8,9},B66&amp;"0123456789")))</f>
        <v>RDn101</v>
      </c>
      <c r="Y66" s="45" t="str">
        <f t="shared" si="9"/>
        <v>DI1</v>
      </c>
      <c r="Z66" s="45" t="str">
        <f>IF(LEN(Y66)=0,"",VLOOKUP(X66,tblClass_Child!D:E,2,FALSE))</f>
        <v>DI_BURST</v>
      </c>
      <c r="AA66" s="45" t="str">
        <f t="shared" si="10"/>
        <v>_di_burst</v>
      </c>
      <c r="AF66" s="305">
        <f>IF(ISERROR(VLOOKUP(Q66,tblClass_Physical!A:AJ,COLUMN(tblClass_Physical!AJ:AJ),FALSE)),"",VLOOKUP(Q66,tblClass_Physical!A:AJ,COLUMN(tblClass_Physical!AJ:AJ),FALSE))</f>
        <v>0</v>
      </c>
    </row>
    <row r="67" spans="1:32" s="68" customFormat="1">
      <c r="A67" s="59" t="s">
        <v>847</v>
      </c>
      <c r="B67" s="59" t="s">
        <v>529</v>
      </c>
      <c r="C67" s="68">
        <v>66</v>
      </c>
      <c r="D67" s="59" t="s">
        <v>188</v>
      </c>
      <c r="E67" s="68">
        <f>IF(D67="",0,VLOOKUP(D67,tblClass!$B:$C,2,FALSE))</f>
        <v>29</v>
      </c>
      <c r="F67" s="59" t="s">
        <v>215</v>
      </c>
      <c r="G67" s="59" t="s">
        <v>17</v>
      </c>
      <c r="H67" s="68" t="str">
        <f t="shared" si="28"/>
        <v>EMV1</v>
      </c>
      <c r="I67" s="68">
        <f t="shared" si="29"/>
        <v>140</v>
      </c>
      <c r="J67" s="59" t="str">
        <f t="shared" si="30"/>
        <v>M1</v>
      </c>
      <c r="K67" s="68">
        <f t="shared" si="31"/>
        <v>165</v>
      </c>
      <c r="L67" s="59" t="str">
        <f t="shared" si="32"/>
        <v>PCM1</v>
      </c>
      <c r="M67" s="68">
        <f t="shared" si="33"/>
        <v>155</v>
      </c>
      <c r="N67" s="59" t="str">
        <f t="shared" si="34"/>
        <v>R021</v>
      </c>
      <c r="O67" s="68">
        <f t="shared" si="35"/>
        <v>159</v>
      </c>
      <c r="P67" s="68">
        <f>IF(LEN(D67)=0,"",IF(VLOOKUP(D67,tblClass_Child!G:J,4,FALSE)="Yes",0,I67))</f>
        <v>140</v>
      </c>
      <c r="Q67" s="59" t="s">
        <v>748</v>
      </c>
      <c r="R67" s="59">
        <f>IF(ISERROR(VLOOKUP(Q67,tblClass_Physical!$A:$B,2,FALSE)),0,VLOOKUP(Q67,tblClass_Physical!$A:$B,2,FALSE))</f>
        <v>59</v>
      </c>
      <c r="S67" s="59" t="s">
        <v>803</v>
      </c>
      <c r="T67" s="59"/>
      <c r="U67" s="59" t="str">
        <f>LEFT(B67,MIN(FIND({0,1,2,3,4,5,6,7,8,9},B67&amp;"0123456789"))-1)</f>
        <v>TI</v>
      </c>
      <c r="V67" s="44" t="str">
        <f>RIGHT(B67,LEN(B67)+1-MIN(FIND({0,1,2,3,4,5,6,7,8,9},B67&amp;"0123456789")))</f>
        <v>1105</v>
      </c>
      <c r="W67" s="68" t="str">
        <f t="shared" si="8"/>
        <v>TI_1105</v>
      </c>
      <c r="X67" s="45" t="str">
        <f>LEFT(B67,MIN(FIND({0,1,2,3,4,5,6,7,8,9},B67&amp;"0123456789"))-1)&amp;"n"&amp;RIGHT(B67,LEN(B67)-MIN(FIND({0,1,2,3,4,5,6,7,8,9},B67&amp;"0123456789")))</f>
        <v>TIn105</v>
      </c>
      <c r="Y67" s="45" t="str">
        <f t="shared" si="9"/>
        <v>TI1</v>
      </c>
      <c r="Z67" s="45" t="str">
        <f>IF(LEN(Y67)=0,"",VLOOKUP(X67,tblClass_Child!D:E,2,FALSE))</f>
        <v>TI_VESSEL</v>
      </c>
      <c r="AA67" s="45" t="str">
        <f t="shared" si="10"/>
        <v>_ti_vessel</v>
      </c>
      <c r="AF67" s="305">
        <f>IF(ISERROR(VLOOKUP(Q67,tblClass_Physical!A:AJ,COLUMN(tblClass_Physical!AJ:AJ),FALSE)),"",VLOOKUP(Q67,tblClass_Physical!A:AJ,COLUMN(tblClass_Physical!AJ:AJ),FALSE))</f>
        <v>0</v>
      </c>
    </row>
    <row r="68" spans="1:32" s="68" customFormat="1">
      <c r="A68" s="59" t="s">
        <v>847</v>
      </c>
      <c r="B68" s="59" t="s">
        <v>523</v>
      </c>
      <c r="C68" s="68">
        <v>67</v>
      </c>
      <c r="D68" s="59" t="s">
        <v>186</v>
      </c>
      <c r="E68" s="68">
        <f>IF(D68="",0,VLOOKUP(D68,tblClass!$B:$C,2,FALSE))</f>
        <v>31</v>
      </c>
      <c r="F68" s="59" t="s">
        <v>598</v>
      </c>
      <c r="G68" s="59" t="s">
        <v>17</v>
      </c>
      <c r="H68" s="68" t="str">
        <f t="shared" si="28"/>
        <v>EMV1</v>
      </c>
      <c r="I68" s="68">
        <f t="shared" si="29"/>
        <v>140</v>
      </c>
      <c r="J68" s="59" t="str">
        <f t="shared" si="30"/>
        <v>M1</v>
      </c>
      <c r="K68" s="68">
        <f t="shared" si="31"/>
        <v>165</v>
      </c>
      <c r="L68" s="59" t="str">
        <f t="shared" si="32"/>
        <v>PCM1</v>
      </c>
      <c r="M68" s="68">
        <f t="shared" si="33"/>
        <v>155</v>
      </c>
      <c r="N68" s="59" t="str">
        <f t="shared" si="34"/>
        <v>R021</v>
      </c>
      <c r="O68" s="68">
        <f t="shared" si="35"/>
        <v>159</v>
      </c>
      <c r="P68" s="68">
        <f>IF(LEN(D68)=0,"",IF(VLOOKUP(D68,tblClass_Child!G:J,4,FALSE)="Yes",0,I68))</f>
        <v>140</v>
      </c>
      <c r="Q68" s="59" t="s">
        <v>744</v>
      </c>
      <c r="R68" s="59">
        <f>IF(ISERROR(VLOOKUP(Q68,tblClass_Physical!$A:$B,2,FALSE)),0,VLOOKUP(Q68,tblClass_Physical!$A:$B,2,FALSE))</f>
        <v>17</v>
      </c>
      <c r="S68" s="59" t="s">
        <v>803</v>
      </c>
      <c r="T68" s="59"/>
      <c r="U68" s="59" t="str">
        <f>LEFT(B68,MIN(FIND({0,1,2,3,4,5,6,7,8,9},B68&amp;"0123456789"))-1)</f>
        <v>ZSC</v>
      </c>
      <c r="V68" s="44" t="str">
        <f>RIGHT(B68,LEN(B68)+1-MIN(FIND({0,1,2,3,4,5,6,7,8,9},B68&amp;"0123456789")))</f>
        <v>1101</v>
      </c>
      <c r="W68" s="68" t="str">
        <f t="shared" si="8"/>
        <v>ZSC_1101</v>
      </c>
      <c r="X68" s="45" t="str">
        <f>LEFT(B68,MIN(FIND({0,1,2,3,4,5,6,7,8,9},B68&amp;"0123456789"))-1)&amp;"n"&amp;RIGHT(B68,LEN(B68)-MIN(FIND({0,1,2,3,4,5,6,7,8,9},B68&amp;"0123456789")))</f>
        <v>ZSCn101</v>
      </c>
      <c r="Y68" s="45" t="str">
        <f t="shared" si="9"/>
        <v>ZSC1</v>
      </c>
      <c r="Z68" s="45" t="str">
        <f>IF(LEN(Y68)=0,"",VLOOKUP(X68,tblClass_Child!D:E,2,FALSE))</f>
        <v>ZSC_MANWAY</v>
      </c>
      <c r="AA68" s="45" t="str">
        <f t="shared" si="10"/>
        <v>_zsc_manway</v>
      </c>
      <c r="AF68" s="305">
        <f>IF(ISERROR(VLOOKUP(Q68,tblClass_Physical!A:AJ,COLUMN(tblClass_Physical!AJ:AJ),FALSE)),"",VLOOKUP(Q68,tblClass_Physical!A:AJ,COLUMN(tblClass_Physical!AJ:AJ),FALSE))</f>
        <v>0</v>
      </c>
    </row>
    <row r="69" spans="1:32" s="68" customFormat="1">
      <c r="A69" s="59" t="s">
        <v>847</v>
      </c>
      <c r="B69" s="59" t="s">
        <v>566</v>
      </c>
      <c r="C69" s="68">
        <v>68</v>
      </c>
      <c r="D69" s="59" t="s">
        <v>196</v>
      </c>
      <c r="E69" s="68">
        <f>IF(D69="",0,VLOOKUP(D69,tblClass!$B:$C,2,FALSE))</f>
        <v>24</v>
      </c>
      <c r="F69" s="59" t="s">
        <v>593</v>
      </c>
      <c r="G69" s="59" t="s">
        <v>647</v>
      </c>
      <c r="H69" s="68" t="str">
        <f t="shared" si="28"/>
        <v>EMV2</v>
      </c>
      <c r="I69" s="68">
        <f t="shared" si="29"/>
        <v>141</v>
      </c>
      <c r="J69" s="59" t="str">
        <f t="shared" si="30"/>
        <v>M1</v>
      </c>
      <c r="K69" s="68">
        <f t="shared" si="31"/>
        <v>165</v>
      </c>
      <c r="L69" s="59" t="str">
        <f t="shared" si="32"/>
        <v>PCM1</v>
      </c>
      <c r="M69" s="68">
        <f t="shared" si="33"/>
        <v>155</v>
      </c>
      <c r="N69" s="59" t="str">
        <f t="shared" si="34"/>
        <v>R021</v>
      </c>
      <c r="O69" s="68">
        <f t="shared" si="35"/>
        <v>159</v>
      </c>
      <c r="P69" s="68">
        <f>IF(LEN(D69)=0,"",IF(VLOOKUP(D69,tblClass_Child!G:J,4,FALSE)="Yes",0,I69))</f>
        <v>141</v>
      </c>
      <c r="Q69" s="59" t="s">
        <v>776</v>
      </c>
      <c r="R69" s="59">
        <f>IF(ISERROR(VLOOKUP(Q69,tblClass_Physical!$A:$B,2,FALSE)),0,VLOOKUP(Q69,tblClass_Physical!$A:$B,2,FALSE))</f>
        <v>6</v>
      </c>
      <c r="S69" s="59" t="s">
        <v>803</v>
      </c>
      <c r="T69" s="59"/>
      <c r="U69" s="59" t="str">
        <f>LEFT(B69,MIN(FIND({0,1,2,3,4,5,6,7,8,9},B69&amp;"0123456789"))-1)</f>
        <v>DV</v>
      </c>
      <c r="V69" s="44" t="str">
        <f>RIGHT(B69,LEN(B69)+1-MIN(FIND({0,1,2,3,4,5,6,7,8,9},B69&amp;"0123456789")))</f>
        <v>1117</v>
      </c>
      <c r="W69" s="68" t="str">
        <f t="shared" si="8"/>
        <v>DV_1117</v>
      </c>
      <c r="X69" s="45" t="str">
        <f>LEFT(B69,MIN(FIND({0,1,2,3,4,5,6,7,8,9},B69&amp;"0123456789"))-1)&amp;"n"&amp;RIGHT(B69,LEN(B69)-MIN(FIND({0,1,2,3,4,5,6,7,8,9},B69&amp;"0123456789")))</f>
        <v>DVn117</v>
      </c>
      <c r="Y69" s="45" t="str">
        <f t="shared" ref="Y69:Y132" si="36">IF(LEN(D69)=0,"",D69)</f>
        <v>POS2</v>
      </c>
      <c r="Z69" s="45" t="str">
        <f>IF(LEN(Y69)=0,"",VLOOKUP(X69,tblClass_Child!D:E,2,FALSE))</f>
        <v>POS_SPRAYBALL1</v>
      </c>
      <c r="AA69" s="45" t="str">
        <f t="shared" ref="AA69:AA132" si="37">IF(Z69="","","_"&amp;LOWER(Z69))</f>
        <v>_pos_sprayball1</v>
      </c>
      <c r="AF69" s="305">
        <f>IF(ISERROR(VLOOKUP(Q69,tblClass_Physical!A:AJ,COLUMN(tblClass_Physical!AJ:AJ),FALSE)),"",VLOOKUP(Q69,tblClass_Physical!A:AJ,COLUMN(tblClass_Physical!AJ:AJ),FALSE))</f>
        <v>0</v>
      </c>
    </row>
    <row r="70" spans="1:32" s="68" customFormat="1">
      <c r="A70" s="59" t="s">
        <v>847</v>
      </c>
      <c r="B70" s="59" t="s">
        <v>567</v>
      </c>
      <c r="C70" s="68">
        <v>69</v>
      </c>
      <c r="D70" s="59" t="s">
        <v>196</v>
      </c>
      <c r="E70" s="68">
        <f>IF(D70="",0,VLOOKUP(D70,tblClass!$B:$C,2,FALSE))</f>
        <v>24</v>
      </c>
      <c r="F70" s="59" t="s">
        <v>594</v>
      </c>
      <c r="G70" s="59" t="s">
        <v>647</v>
      </c>
      <c r="H70" s="68" t="str">
        <f t="shared" si="28"/>
        <v>EMV2</v>
      </c>
      <c r="I70" s="68">
        <f t="shared" si="29"/>
        <v>141</v>
      </c>
      <c r="J70" s="59" t="str">
        <f t="shared" si="30"/>
        <v>M1</v>
      </c>
      <c r="K70" s="68">
        <f t="shared" si="31"/>
        <v>165</v>
      </c>
      <c r="L70" s="59" t="str">
        <f t="shared" si="32"/>
        <v>PCM1</v>
      </c>
      <c r="M70" s="68">
        <f t="shared" si="33"/>
        <v>155</v>
      </c>
      <c r="N70" s="59" t="str">
        <f t="shared" si="34"/>
        <v>R021</v>
      </c>
      <c r="O70" s="68">
        <f t="shared" si="35"/>
        <v>159</v>
      </c>
      <c r="P70" s="68">
        <f>IF(LEN(D70)=0,"",IF(VLOOKUP(D70,tblClass_Child!G:J,4,FALSE)="Yes",0,I70))</f>
        <v>141</v>
      </c>
      <c r="Q70" s="59" t="s">
        <v>776</v>
      </c>
      <c r="R70" s="59">
        <f>IF(ISERROR(VLOOKUP(Q70,tblClass_Physical!$A:$B,2,FALSE)),0,VLOOKUP(Q70,tblClass_Physical!$A:$B,2,FALSE))</f>
        <v>6</v>
      </c>
      <c r="S70" s="59" t="s">
        <v>803</v>
      </c>
      <c r="T70" s="59"/>
      <c r="U70" s="59" t="str">
        <f>LEFT(B70,MIN(FIND({0,1,2,3,4,5,6,7,8,9},B70&amp;"0123456789"))-1)</f>
        <v>DV</v>
      </c>
      <c r="V70" s="44" t="str">
        <f>RIGHT(B70,LEN(B70)+1-MIN(FIND({0,1,2,3,4,5,6,7,8,9},B70&amp;"0123456789")))</f>
        <v>1119</v>
      </c>
      <c r="W70" s="68" t="str">
        <f t="shared" ref="W70:W132" si="38">U70&amp;"_"&amp;V70</f>
        <v>DV_1119</v>
      </c>
      <c r="X70" s="45" t="str">
        <f>LEFT(B70,MIN(FIND({0,1,2,3,4,5,6,7,8,9},B70&amp;"0123456789"))-1)&amp;"n"&amp;RIGHT(B70,LEN(B70)-MIN(FIND({0,1,2,3,4,5,6,7,8,9},B70&amp;"0123456789")))</f>
        <v>DVn119</v>
      </c>
      <c r="Y70" s="45" t="str">
        <f t="shared" si="36"/>
        <v>POS2</v>
      </c>
      <c r="Z70" s="45" t="str">
        <f>IF(LEN(Y70)=0,"",VLOOKUP(X70,tblClass_Child!D:E,2,FALSE))</f>
        <v>POS_SPRAYBALL2</v>
      </c>
      <c r="AA70" s="45" t="str">
        <f t="shared" si="37"/>
        <v>_pos_sprayball2</v>
      </c>
      <c r="AF70" s="305">
        <f>IF(ISERROR(VLOOKUP(Q70,tblClass_Physical!A:AJ,COLUMN(tblClass_Physical!AJ:AJ),FALSE)),"",VLOOKUP(Q70,tblClass_Physical!A:AJ,COLUMN(tblClass_Physical!AJ:AJ),FALSE))</f>
        <v>0</v>
      </c>
    </row>
    <row r="71" spans="1:32" s="68" customFormat="1">
      <c r="A71" s="59" t="s">
        <v>847</v>
      </c>
      <c r="B71" s="59" t="s">
        <v>554</v>
      </c>
      <c r="C71" s="68">
        <v>70</v>
      </c>
      <c r="D71" s="59" t="s">
        <v>196</v>
      </c>
      <c r="E71" s="68">
        <f>IF(D71="",0,VLOOKUP(D71,tblClass!$B:$C,2,FALSE))</f>
        <v>24</v>
      </c>
      <c r="F71" s="59" t="s">
        <v>218</v>
      </c>
      <c r="G71" s="59" t="s">
        <v>641</v>
      </c>
      <c r="H71" s="68" t="str">
        <f t="shared" si="28"/>
        <v>EMV1</v>
      </c>
      <c r="I71" s="68">
        <f t="shared" si="29"/>
        <v>149</v>
      </c>
      <c r="J71" s="59" t="str">
        <f t="shared" si="30"/>
        <v>S1</v>
      </c>
      <c r="K71" s="68">
        <f t="shared" si="31"/>
        <v>167</v>
      </c>
      <c r="L71" s="59" t="str">
        <f t="shared" si="32"/>
        <v>PCS1</v>
      </c>
      <c r="M71" s="68">
        <f t="shared" si="33"/>
        <v>157</v>
      </c>
      <c r="N71" s="59" t="str">
        <f t="shared" si="34"/>
        <v>R024</v>
      </c>
      <c r="O71" s="68">
        <f t="shared" si="35"/>
        <v>161</v>
      </c>
      <c r="P71" s="68">
        <f>IF(LEN(D71)=0,"",IF(VLOOKUP(D71,tblClass_Child!G:J,4,FALSE)="Yes",0,I71))</f>
        <v>149</v>
      </c>
      <c r="Q71" s="59" t="s">
        <v>792</v>
      </c>
      <c r="R71" s="59">
        <f>IF(ISERROR(VLOOKUP(Q71,tblClass_Physical!$A:$B,2,FALSE)),0,VLOOKUP(Q71,tblClass_Physical!$A:$B,2,FALSE))</f>
        <v>9</v>
      </c>
      <c r="S71" s="59" t="s">
        <v>583</v>
      </c>
      <c r="T71" s="59"/>
      <c r="U71" s="59" t="str">
        <f>LEFT(B71,MIN(FIND({0,1,2,3,4,5,6,7,8,9},B71&amp;"0123456789"))-1)</f>
        <v>DV</v>
      </c>
      <c r="V71" s="44" t="str">
        <f>RIGHT(B71,LEN(B71)+1-MIN(FIND({0,1,2,3,4,5,6,7,8,9},B71&amp;"0123456789")))</f>
        <v>3121</v>
      </c>
      <c r="W71" s="68" t="str">
        <f t="shared" si="38"/>
        <v>DV_3121</v>
      </c>
      <c r="X71" s="45" t="str">
        <f>LEFT(B71,MIN(FIND({0,1,2,3,4,5,6,7,8,9},B71&amp;"0123456789"))-1)&amp;"n"&amp;RIGHT(B71,LEN(B71)-MIN(FIND({0,1,2,3,4,5,6,7,8,9},B71&amp;"0123456789")))</f>
        <v>DVn121</v>
      </c>
      <c r="Y71" s="45" t="str">
        <f t="shared" si="36"/>
        <v>POS2</v>
      </c>
      <c r="Z71" s="45" t="str">
        <f>IF(LEN(Y71)=0,"",VLOOKUP(X71,tblClass_Child!D:E,2,FALSE))</f>
        <v>POS_OUTLET</v>
      </c>
      <c r="AA71" s="45" t="str">
        <f t="shared" si="37"/>
        <v>_pos_outlet</v>
      </c>
      <c r="AF71" s="305">
        <f>IF(ISERROR(VLOOKUP(Q71,tblClass_Physical!A:AJ,COLUMN(tblClass_Physical!AJ:AJ),FALSE)),"",VLOOKUP(Q71,tblClass_Physical!A:AJ,COLUMN(tblClass_Physical!AJ:AJ),FALSE))</f>
        <v>0</v>
      </c>
    </row>
    <row r="72" spans="1:32" s="68" customFormat="1">
      <c r="A72" s="59" t="s">
        <v>847</v>
      </c>
      <c r="B72" s="59" t="s">
        <v>649</v>
      </c>
      <c r="C72" s="68">
        <v>71</v>
      </c>
      <c r="D72" s="59" t="s">
        <v>179</v>
      </c>
      <c r="E72" s="68">
        <f>IF(D72="",0,VLOOKUP(D72,tblClass!$B:$C,2,FALSE))</f>
        <v>15</v>
      </c>
      <c r="F72" s="59" t="s">
        <v>652</v>
      </c>
      <c r="G72" s="59" t="s">
        <v>641</v>
      </c>
      <c r="H72" s="68" t="str">
        <f t="shared" si="28"/>
        <v>EMV1</v>
      </c>
      <c r="I72" s="68">
        <f t="shared" si="29"/>
        <v>149</v>
      </c>
      <c r="J72" s="59" t="str">
        <f t="shared" si="30"/>
        <v>S1</v>
      </c>
      <c r="K72" s="68">
        <f t="shared" si="31"/>
        <v>167</v>
      </c>
      <c r="L72" s="59" t="str">
        <f t="shared" si="32"/>
        <v>PCS1</v>
      </c>
      <c r="M72" s="68">
        <f t="shared" si="33"/>
        <v>157</v>
      </c>
      <c r="N72" s="59" t="str">
        <f t="shared" si="34"/>
        <v>R024</v>
      </c>
      <c r="O72" s="68">
        <f t="shared" si="35"/>
        <v>161</v>
      </c>
      <c r="P72" s="68">
        <f>IF(LEN(D72)=0,"",IF(VLOOKUP(D72,tblClass_Child!G:J,4,FALSE)="Yes",0,I72))</f>
        <v>149</v>
      </c>
      <c r="Q72" s="59" t="s">
        <v>751</v>
      </c>
      <c r="R72" s="59">
        <f>IF(ISERROR(VLOOKUP(Q72,tblClass_Physical!$A:$B,2,FALSE)),0,VLOOKUP(Q72,tblClass_Physical!$A:$B,2,FALSE))</f>
        <v>21</v>
      </c>
      <c r="S72" s="59" t="s">
        <v>583</v>
      </c>
      <c r="T72" s="59"/>
      <c r="U72" s="59" t="str">
        <f>LEFT(B72,MIN(FIND({0,1,2,3,4,5,6,7,8,9},B72&amp;"0123456789"))-1)</f>
        <v>RD</v>
      </c>
      <c r="V72" s="44" t="str">
        <f>RIGHT(B72,LEN(B72)+1-MIN(FIND({0,1,2,3,4,5,6,7,8,9},B72&amp;"0123456789")))</f>
        <v>3101</v>
      </c>
      <c r="W72" s="68" t="str">
        <f t="shared" si="38"/>
        <v>RD_3101</v>
      </c>
      <c r="X72" s="45" t="str">
        <f>LEFT(B72,MIN(FIND({0,1,2,3,4,5,6,7,8,9},B72&amp;"0123456789"))-1)&amp;"n"&amp;RIGHT(B72,LEN(B72)-MIN(FIND({0,1,2,3,4,5,6,7,8,9},B72&amp;"0123456789")))</f>
        <v>RDn101</v>
      </c>
      <c r="Y72" s="45" t="str">
        <f t="shared" si="36"/>
        <v>DI1</v>
      </c>
      <c r="Z72" s="45" t="str">
        <f>IF(LEN(Y72)=0,"",VLOOKUP(X72,tblClass_Child!D:E,2,FALSE))</f>
        <v>DI_BURST</v>
      </c>
      <c r="AA72" s="45" t="str">
        <f t="shared" si="37"/>
        <v>_di_burst</v>
      </c>
      <c r="AF72" s="305">
        <f>IF(ISERROR(VLOOKUP(Q72,tblClass_Physical!A:AJ,COLUMN(tblClass_Physical!AJ:AJ),FALSE)),"",VLOOKUP(Q72,tblClass_Physical!A:AJ,COLUMN(tblClass_Physical!AJ:AJ),FALSE))</f>
        <v>0</v>
      </c>
    </row>
    <row r="73" spans="1:32" s="68" customFormat="1">
      <c r="A73" s="59" t="s">
        <v>847</v>
      </c>
      <c r="B73" s="59" t="s">
        <v>555</v>
      </c>
      <c r="C73" s="68">
        <v>72</v>
      </c>
      <c r="D73" s="59" t="s">
        <v>188</v>
      </c>
      <c r="E73" s="68">
        <f>IF(D73="",0,VLOOKUP(D73,tblClass!$B:$C,2,FALSE))</f>
        <v>29</v>
      </c>
      <c r="F73" s="59" t="s">
        <v>214</v>
      </c>
      <c r="G73" s="59" t="s">
        <v>641</v>
      </c>
      <c r="H73" s="68" t="str">
        <f t="shared" si="28"/>
        <v>EMV1</v>
      </c>
      <c r="I73" s="68">
        <f t="shared" si="29"/>
        <v>149</v>
      </c>
      <c r="J73" s="59" t="str">
        <f t="shared" si="30"/>
        <v>S1</v>
      </c>
      <c r="K73" s="68">
        <f t="shared" si="31"/>
        <v>167</v>
      </c>
      <c r="L73" s="59" t="str">
        <f t="shared" si="32"/>
        <v>PCS1</v>
      </c>
      <c r="M73" s="68">
        <f t="shared" si="33"/>
        <v>157</v>
      </c>
      <c r="N73" s="59" t="str">
        <f t="shared" si="34"/>
        <v>R024</v>
      </c>
      <c r="O73" s="68">
        <f t="shared" si="35"/>
        <v>161</v>
      </c>
      <c r="P73" s="68">
        <f>IF(LEN(D73)=0,"",IF(VLOOKUP(D73,tblClass_Child!G:J,4,FALSE)="Yes",0,I73))</f>
        <v>149</v>
      </c>
      <c r="Q73" s="59" t="s">
        <v>748</v>
      </c>
      <c r="R73" s="59">
        <f>IF(ISERROR(VLOOKUP(Q73,tblClass_Physical!$A:$B,2,FALSE)),0,VLOOKUP(Q73,tblClass_Physical!$A:$B,2,FALSE))</f>
        <v>59</v>
      </c>
      <c r="S73" s="59" t="s">
        <v>583</v>
      </c>
      <c r="T73" s="59"/>
      <c r="U73" s="59" t="str">
        <f>LEFT(B73,MIN(FIND({0,1,2,3,4,5,6,7,8,9},B73&amp;"0123456789"))-1)</f>
        <v>TI</v>
      </c>
      <c r="V73" s="44" t="str">
        <f>RIGHT(B73,LEN(B73)+1-MIN(FIND({0,1,2,3,4,5,6,7,8,9},B73&amp;"0123456789")))</f>
        <v>3105</v>
      </c>
      <c r="W73" s="68" t="str">
        <f t="shared" si="38"/>
        <v>TI_3105</v>
      </c>
      <c r="X73" s="45" t="str">
        <f>LEFT(B73,MIN(FIND({0,1,2,3,4,5,6,7,8,9},B73&amp;"0123456789"))-1)&amp;"n"&amp;RIGHT(B73,LEN(B73)-MIN(FIND({0,1,2,3,4,5,6,7,8,9},B73&amp;"0123456789")))</f>
        <v>TIn105</v>
      </c>
      <c r="Y73" s="45" t="str">
        <f t="shared" si="36"/>
        <v>TI1</v>
      </c>
      <c r="Z73" s="45" t="str">
        <f>IF(LEN(Y73)=0,"",VLOOKUP(X73,tblClass_Child!D:E,2,FALSE))</f>
        <v>TI_VESSEL</v>
      </c>
      <c r="AA73" s="45" t="str">
        <f t="shared" si="37"/>
        <v>_ti_vessel</v>
      </c>
      <c r="AF73" s="305">
        <f>IF(ISERROR(VLOOKUP(Q73,tblClass_Physical!A:AJ,COLUMN(tblClass_Physical!AJ:AJ),FALSE)),"",VLOOKUP(Q73,tblClass_Physical!A:AJ,COLUMN(tblClass_Physical!AJ:AJ),FALSE))</f>
        <v>0</v>
      </c>
    </row>
    <row r="74" spans="1:32" s="68" customFormat="1">
      <c r="A74" s="59" t="s">
        <v>847</v>
      </c>
      <c r="B74" s="59" t="s">
        <v>545</v>
      </c>
      <c r="C74" s="68">
        <v>73</v>
      </c>
      <c r="D74" s="59" t="s">
        <v>186</v>
      </c>
      <c r="E74" s="68">
        <f>IF(D74="",0,VLOOKUP(D74,tblClass!$B:$C,2,FALSE))</f>
        <v>31</v>
      </c>
      <c r="F74" s="59" t="s">
        <v>612</v>
      </c>
      <c r="G74" s="59" t="s">
        <v>641</v>
      </c>
      <c r="H74" s="68" t="str">
        <f t="shared" si="28"/>
        <v>EMV1</v>
      </c>
      <c r="I74" s="68">
        <f t="shared" si="29"/>
        <v>149</v>
      </c>
      <c r="J74" s="59" t="str">
        <f t="shared" si="30"/>
        <v>S1</v>
      </c>
      <c r="K74" s="68">
        <f t="shared" si="31"/>
        <v>167</v>
      </c>
      <c r="L74" s="59" t="str">
        <f t="shared" si="32"/>
        <v>PCS1</v>
      </c>
      <c r="M74" s="68">
        <f t="shared" si="33"/>
        <v>157</v>
      </c>
      <c r="N74" s="59" t="str">
        <f t="shared" si="34"/>
        <v>R024</v>
      </c>
      <c r="O74" s="68">
        <f t="shared" si="35"/>
        <v>161</v>
      </c>
      <c r="P74" s="68">
        <f>IF(LEN(D74)=0,"",IF(VLOOKUP(D74,tblClass_Child!G:J,4,FALSE)="Yes",0,I74))</f>
        <v>149</v>
      </c>
      <c r="Q74" s="59" t="s">
        <v>744</v>
      </c>
      <c r="R74" s="59">
        <f>IF(ISERROR(VLOOKUP(Q74,tblClass_Physical!$A:$B,2,FALSE)),0,VLOOKUP(Q74,tblClass_Physical!$A:$B,2,FALSE))</f>
        <v>17</v>
      </c>
      <c r="S74" s="59" t="s">
        <v>583</v>
      </c>
      <c r="T74" s="59"/>
      <c r="U74" s="59" t="str">
        <f>LEFT(B74,MIN(FIND({0,1,2,3,4,5,6,7,8,9},B74&amp;"0123456789"))-1)</f>
        <v>ZSC</v>
      </c>
      <c r="V74" s="44" t="str">
        <f>RIGHT(B74,LEN(B74)+1-MIN(FIND({0,1,2,3,4,5,6,7,8,9},B74&amp;"0123456789")))</f>
        <v>3101</v>
      </c>
      <c r="W74" s="68" t="str">
        <f t="shared" si="38"/>
        <v>ZSC_3101</v>
      </c>
      <c r="X74" s="45" t="str">
        <f>LEFT(B74,MIN(FIND({0,1,2,3,4,5,6,7,8,9},B74&amp;"0123456789"))-1)&amp;"n"&amp;RIGHT(B74,LEN(B74)-MIN(FIND({0,1,2,3,4,5,6,7,8,9},B74&amp;"0123456789")))</f>
        <v>ZSCn101</v>
      </c>
      <c r="Y74" s="45" t="str">
        <f t="shared" si="36"/>
        <v>ZSC1</v>
      </c>
      <c r="Z74" s="45" t="str">
        <f>IF(LEN(Y74)=0,"",VLOOKUP(X74,tblClass_Child!D:E,2,FALSE))</f>
        <v>ZSC_MANWAY</v>
      </c>
      <c r="AA74" s="45" t="str">
        <f t="shared" si="37"/>
        <v>_zsc_manway</v>
      </c>
      <c r="AF74" s="305">
        <f>IF(ISERROR(VLOOKUP(Q74,tblClass_Physical!A:AJ,COLUMN(tblClass_Physical!AJ:AJ),FALSE)),"",VLOOKUP(Q74,tblClass_Physical!A:AJ,COLUMN(tblClass_Physical!AJ:AJ),FALSE))</f>
        <v>0</v>
      </c>
    </row>
    <row r="75" spans="1:32" s="68" customFormat="1">
      <c r="A75" s="59" t="s">
        <v>847</v>
      </c>
      <c r="B75" s="59" t="s">
        <v>573</v>
      </c>
      <c r="C75" s="68">
        <v>74</v>
      </c>
      <c r="D75" s="59" t="s">
        <v>196</v>
      </c>
      <c r="E75" s="68">
        <f>IF(D75="",0,VLOOKUP(D75,tblClass!$B:$C,2,FALSE))</f>
        <v>24</v>
      </c>
      <c r="F75" s="59" t="s">
        <v>606</v>
      </c>
      <c r="G75" s="59" t="s">
        <v>640</v>
      </c>
      <c r="H75" s="68" t="str">
        <f t="shared" si="28"/>
        <v>EMV2</v>
      </c>
      <c r="I75" s="68">
        <f t="shared" si="29"/>
        <v>150</v>
      </c>
      <c r="J75" s="59" t="str">
        <f t="shared" si="30"/>
        <v>S1</v>
      </c>
      <c r="K75" s="68">
        <f t="shared" si="31"/>
        <v>167</v>
      </c>
      <c r="L75" s="59" t="str">
        <f t="shared" si="32"/>
        <v>PCS1</v>
      </c>
      <c r="M75" s="68">
        <f t="shared" si="33"/>
        <v>157</v>
      </c>
      <c r="N75" s="59" t="str">
        <f t="shared" si="34"/>
        <v>R024</v>
      </c>
      <c r="O75" s="68">
        <f t="shared" si="35"/>
        <v>161</v>
      </c>
      <c r="P75" s="68">
        <f>IF(LEN(D75)=0,"",IF(VLOOKUP(D75,tblClass_Child!G:J,4,FALSE)="Yes",0,I75))</f>
        <v>150</v>
      </c>
      <c r="Q75" s="59" t="s">
        <v>776</v>
      </c>
      <c r="R75" s="59">
        <f>IF(ISERROR(VLOOKUP(Q75,tblClass_Physical!$A:$B,2,FALSE)),0,VLOOKUP(Q75,tblClass_Physical!$A:$B,2,FALSE))</f>
        <v>6</v>
      </c>
      <c r="S75" s="59" t="s">
        <v>583</v>
      </c>
      <c r="T75" s="59"/>
      <c r="U75" s="59" t="str">
        <f>LEFT(B75,MIN(FIND({0,1,2,3,4,5,6,7,8,9},B75&amp;"0123456789"))-1)</f>
        <v>DV</v>
      </c>
      <c r="V75" s="44" t="str">
        <f>RIGHT(B75,LEN(B75)+1-MIN(FIND({0,1,2,3,4,5,6,7,8,9},B75&amp;"0123456789")))</f>
        <v>3117</v>
      </c>
      <c r="W75" s="68" t="str">
        <f t="shared" si="38"/>
        <v>DV_3117</v>
      </c>
      <c r="X75" s="45" t="str">
        <f>LEFT(B75,MIN(FIND({0,1,2,3,4,5,6,7,8,9},B75&amp;"0123456789"))-1)&amp;"n"&amp;RIGHT(B75,LEN(B75)-MIN(FIND({0,1,2,3,4,5,6,7,8,9},B75&amp;"0123456789")))</f>
        <v>DVn117</v>
      </c>
      <c r="Y75" s="45" t="str">
        <f t="shared" si="36"/>
        <v>POS2</v>
      </c>
      <c r="Z75" s="45" t="str">
        <f>IF(LEN(Y75)=0,"",VLOOKUP(X75,tblClass_Child!D:E,2,FALSE))</f>
        <v>POS_SPRAYBALL1</v>
      </c>
      <c r="AA75" s="45" t="str">
        <f t="shared" si="37"/>
        <v>_pos_sprayball1</v>
      </c>
      <c r="AF75" s="305">
        <f>IF(ISERROR(VLOOKUP(Q75,tblClass_Physical!A:AJ,COLUMN(tblClass_Physical!AJ:AJ),FALSE)),"",VLOOKUP(Q75,tblClass_Physical!A:AJ,COLUMN(tblClass_Physical!AJ:AJ),FALSE))</f>
        <v>0</v>
      </c>
    </row>
    <row r="76" spans="1:32" s="68" customFormat="1">
      <c r="A76" s="59" t="s">
        <v>847</v>
      </c>
      <c r="B76" s="59" t="s">
        <v>574</v>
      </c>
      <c r="C76" s="68">
        <v>75</v>
      </c>
      <c r="D76" s="59" t="s">
        <v>196</v>
      </c>
      <c r="E76" s="68">
        <f>IF(D76="",0,VLOOKUP(D76,tblClass!$B:$C,2,FALSE))</f>
        <v>24</v>
      </c>
      <c r="F76" s="59" t="s">
        <v>607</v>
      </c>
      <c r="G76" s="59" t="s">
        <v>640</v>
      </c>
      <c r="H76" s="68" t="str">
        <f t="shared" si="28"/>
        <v>EMV2</v>
      </c>
      <c r="I76" s="68">
        <f t="shared" si="29"/>
        <v>150</v>
      </c>
      <c r="J76" s="59" t="str">
        <f t="shared" si="30"/>
        <v>S1</v>
      </c>
      <c r="K76" s="68">
        <f t="shared" si="31"/>
        <v>167</v>
      </c>
      <c r="L76" s="59" t="str">
        <f t="shared" si="32"/>
        <v>PCS1</v>
      </c>
      <c r="M76" s="68">
        <f t="shared" si="33"/>
        <v>157</v>
      </c>
      <c r="N76" s="59" t="str">
        <f t="shared" si="34"/>
        <v>R024</v>
      </c>
      <c r="O76" s="68">
        <f t="shared" si="35"/>
        <v>161</v>
      </c>
      <c r="P76" s="68">
        <f>IF(LEN(D76)=0,"",IF(VLOOKUP(D76,tblClass_Child!G:J,4,FALSE)="Yes",0,I76))</f>
        <v>150</v>
      </c>
      <c r="Q76" s="59" t="s">
        <v>776</v>
      </c>
      <c r="R76" s="59">
        <f>IF(ISERROR(VLOOKUP(Q76,tblClass_Physical!$A:$B,2,FALSE)),0,VLOOKUP(Q76,tblClass_Physical!$A:$B,2,FALSE))</f>
        <v>6</v>
      </c>
      <c r="S76" s="59" t="s">
        <v>583</v>
      </c>
      <c r="T76" s="59"/>
      <c r="U76" s="59" t="str">
        <f>LEFT(B76,MIN(FIND({0,1,2,3,4,5,6,7,8,9},B76&amp;"0123456789"))-1)</f>
        <v>DV</v>
      </c>
      <c r="V76" s="44" t="str">
        <f>RIGHT(B76,LEN(B76)+1-MIN(FIND({0,1,2,3,4,5,6,7,8,9},B76&amp;"0123456789")))</f>
        <v>3119</v>
      </c>
      <c r="W76" s="68" t="str">
        <f t="shared" si="38"/>
        <v>DV_3119</v>
      </c>
      <c r="X76" s="45" t="str">
        <f>LEFT(B76,MIN(FIND({0,1,2,3,4,5,6,7,8,9},B76&amp;"0123456789"))-1)&amp;"n"&amp;RIGHT(B76,LEN(B76)-MIN(FIND({0,1,2,3,4,5,6,7,8,9},B76&amp;"0123456789")))</f>
        <v>DVn119</v>
      </c>
      <c r="Y76" s="45" t="str">
        <f t="shared" si="36"/>
        <v>POS2</v>
      </c>
      <c r="Z76" s="45" t="str">
        <f>IF(LEN(Y76)=0,"",VLOOKUP(X76,tblClass_Child!D:E,2,FALSE))</f>
        <v>POS_SPRAYBALL2</v>
      </c>
      <c r="AA76" s="45" t="str">
        <f t="shared" si="37"/>
        <v>_pos_sprayball2</v>
      </c>
      <c r="AF76" s="305">
        <f>IF(ISERROR(VLOOKUP(Q76,tblClass_Physical!A:AJ,COLUMN(tblClass_Physical!AJ:AJ),FALSE)),"",VLOOKUP(Q76,tblClass_Physical!A:AJ,COLUMN(tblClass_Physical!AJ:AJ),FALSE))</f>
        <v>0</v>
      </c>
    </row>
    <row r="77" spans="1:32" s="68" customFormat="1">
      <c r="A77" s="59" t="s">
        <v>847</v>
      </c>
      <c r="B77" s="59" t="s">
        <v>802</v>
      </c>
      <c r="C77" s="68">
        <v>76</v>
      </c>
      <c r="D77" s="59" t="s">
        <v>177</v>
      </c>
      <c r="E77" s="68">
        <f>IF(D77="",0,VLOOKUP(D77,tblClass!$B:$C,2,FALSE))</f>
        <v>26</v>
      </c>
      <c r="F77" s="59" t="s">
        <v>908</v>
      </c>
      <c r="G77" s="59" t="s">
        <v>644</v>
      </c>
      <c r="H77" s="68" t="str">
        <f t="shared" si="28"/>
        <v>EMX4</v>
      </c>
      <c r="I77" s="68">
        <f t="shared" si="29"/>
        <v>142</v>
      </c>
      <c r="J77" s="59" t="str">
        <f t="shared" si="30"/>
        <v>M1</v>
      </c>
      <c r="K77" s="68">
        <f t="shared" si="31"/>
        <v>165</v>
      </c>
      <c r="L77" s="59" t="str">
        <f t="shared" si="32"/>
        <v>PCM1</v>
      </c>
      <c r="M77" s="68">
        <f t="shared" si="33"/>
        <v>155</v>
      </c>
      <c r="N77" s="59" t="str">
        <f t="shared" si="34"/>
        <v>R021</v>
      </c>
      <c r="O77" s="68">
        <f t="shared" si="35"/>
        <v>159</v>
      </c>
      <c r="P77" s="68">
        <f>IF(LEN(D77)=0,"",IF(VLOOKUP(D77,tblClass_Child!G:J,4,FALSE)="Yes",0,I77))</f>
        <v>142</v>
      </c>
      <c r="Q77" s="59" t="s">
        <v>2134</v>
      </c>
      <c r="R77" s="59">
        <f>IF(ISERROR(VLOOKUP(Q77,tblClass_Physical!$A:$B,2,FALSE)),0,VLOOKUP(Q77,tblClass_Physical!$A:$B,2,FALSE))</f>
        <v>34</v>
      </c>
      <c r="S77" s="59" t="s">
        <v>803</v>
      </c>
      <c r="T77" s="59"/>
      <c r="U77" s="59" t="str">
        <f>LEFT(B77,MIN(FIND({0,1,2,3,4,5,6,7,8,9},B77&amp;"0123456789"))-1)</f>
        <v>BAV</v>
      </c>
      <c r="V77" s="44" t="str">
        <f>RIGHT(B77,LEN(B77)+1-MIN(FIND({0,1,2,3,4,5,6,7,8,9},B77&amp;"0123456789")))</f>
        <v>1143</v>
      </c>
      <c r="W77" s="68" t="str">
        <f t="shared" si="38"/>
        <v>BAV_1143</v>
      </c>
      <c r="X77" s="45" t="s">
        <v>2214</v>
      </c>
      <c r="Y77" s="45" t="str">
        <f t="shared" si="36"/>
        <v>POS4</v>
      </c>
      <c r="Z77" s="45" t="str">
        <f>IF(LEN(Y77)=0,"",VLOOKUP(X77,tblClass_Child!D:E,2,FALSE))</f>
        <v>POS_SIP</v>
      </c>
      <c r="AA77" s="45" t="str">
        <f t="shared" si="37"/>
        <v>_pos_sip</v>
      </c>
      <c r="AF77" s="305">
        <f>IF(ISERROR(VLOOKUP(Q77,tblClass_Physical!A:AJ,COLUMN(tblClass_Physical!AJ:AJ),FALSE)),"",VLOOKUP(Q77,tblClass_Physical!A:AJ,COLUMN(tblClass_Physical!AJ:AJ),FALSE))</f>
        <v>0</v>
      </c>
    </row>
    <row r="78" spans="1:32" s="68" customFormat="1">
      <c r="A78" s="59" t="s">
        <v>847</v>
      </c>
      <c r="B78" s="59" t="s">
        <v>801</v>
      </c>
      <c r="C78" s="68">
        <v>77</v>
      </c>
      <c r="D78" s="59" t="s">
        <v>177</v>
      </c>
      <c r="E78" s="68">
        <f>IF(D78="",0,VLOOKUP(D78,tblClass!$B:$C,2,FALSE))</f>
        <v>26</v>
      </c>
      <c r="F78" s="59" t="s">
        <v>907</v>
      </c>
      <c r="G78" s="59" t="s">
        <v>644</v>
      </c>
      <c r="H78" s="68" t="str">
        <f t="shared" si="28"/>
        <v>EMX4</v>
      </c>
      <c r="I78" s="68">
        <f t="shared" si="29"/>
        <v>142</v>
      </c>
      <c r="J78" s="59" t="str">
        <f t="shared" si="30"/>
        <v>M1</v>
      </c>
      <c r="K78" s="68">
        <f t="shared" si="31"/>
        <v>165</v>
      </c>
      <c r="L78" s="59" t="str">
        <f t="shared" si="32"/>
        <v>PCM1</v>
      </c>
      <c r="M78" s="68">
        <f t="shared" si="33"/>
        <v>155</v>
      </c>
      <c r="N78" s="59" t="str">
        <f t="shared" si="34"/>
        <v>R021</v>
      </c>
      <c r="O78" s="68">
        <f t="shared" si="35"/>
        <v>159</v>
      </c>
      <c r="P78" s="68">
        <f>IF(LEN(D78)=0,"",IF(VLOOKUP(D78,tblClass_Child!G:J,4,FALSE)="Yes",0,I78))</f>
        <v>142</v>
      </c>
      <c r="Q78" s="59" t="s">
        <v>2136</v>
      </c>
      <c r="R78" s="59">
        <f>IF(ISERROR(VLOOKUP(Q78,tblClass_Physical!$A:$B,2,FALSE)),0,VLOOKUP(Q78,tblClass_Physical!$A:$B,2,FALSE))</f>
        <v>35</v>
      </c>
      <c r="S78" s="59" t="s">
        <v>803</v>
      </c>
      <c r="T78" s="59"/>
      <c r="U78" s="59" t="str">
        <f>LEFT(B78,MIN(FIND({0,1,2,3,4,5,6,7,8,9},B78&amp;"0123456789"))-1)</f>
        <v>BAV</v>
      </c>
      <c r="V78" s="44" t="str">
        <f>RIGHT(B78,LEN(B78)+1-MIN(FIND({0,1,2,3,4,5,6,7,8,9},B78&amp;"0123456789")))</f>
        <v>1145</v>
      </c>
      <c r="W78" s="68" t="str">
        <f t="shared" si="38"/>
        <v>BAV_1145</v>
      </c>
      <c r="X78" s="45" t="s">
        <v>2213</v>
      </c>
      <c r="Y78" s="45" t="str">
        <f t="shared" si="36"/>
        <v>POS4</v>
      </c>
      <c r="Z78" s="45" t="str">
        <f>IF(LEN(Y78)=0,"",VLOOKUP(X78,tblClass_Child!D:E,2,FALSE))</f>
        <v>POS_CIP</v>
      </c>
      <c r="AA78" s="45" t="str">
        <f t="shared" si="37"/>
        <v>_pos_cip</v>
      </c>
      <c r="AF78" s="305">
        <f>IF(ISERROR(VLOOKUP(Q78,tblClass_Physical!A:AJ,COLUMN(tblClass_Physical!AJ:AJ),FALSE)),"",VLOOKUP(Q78,tblClass_Physical!A:AJ,COLUMN(tblClass_Physical!AJ:AJ),FALSE))</f>
        <v>0</v>
      </c>
    </row>
    <row r="79" spans="1:32" s="68" customFormat="1">
      <c r="A79" s="59" t="s">
        <v>847</v>
      </c>
      <c r="B79" s="59" t="s">
        <v>909</v>
      </c>
      <c r="C79" s="68">
        <v>78</v>
      </c>
      <c r="D79" s="59" t="s">
        <v>175</v>
      </c>
      <c r="E79" s="68">
        <f>IF(D79="",0,VLOOKUP(D79,tblClass!$B:$C,2,FALSE))</f>
        <v>30</v>
      </c>
      <c r="F79" s="59" t="s">
        <v>629</v>
      </c>
      <c r="G79" s="59" t="s">
        <v>644</v>
      </c>
      <c r="H79" s="68" t="str">
        <f t="shared" si="28"/>
        <v>EMX4</v>
      </c>
      <c r="I79" s="68">
        <f t="shared" si="29"/>
        <v>142</v>
      </c>
      <c r="J79" s="59" t="str">
        <f t="shared" si="30"/>
        <v>M1</v>
      </c>
      <c r="K79" s="68">
        <f t="shared" si="31"/>
        <v>165</v>
      </c>
      <c r="L79" s="59" t="str">
        <f t="shared" si="32"/>
        <v>PCM1</v>
      </c>
      <c r="M79" s="68">
        <f t="shared" si="33"/>
        <v>155</v>
      </c>
      <c r="N79" s="59" t="str">
        <f t="shared" si="34"/>
        <v>R021</v>
      </c>
      <c r="O79" s="68">
        <f t="shared" si="35"/>
        <v>159</v>
      </c>
      <c r="P79" s="68">
        <f>IF(LEN(D79)=0,"",IF(VLOOKUP(D79,tblClass_Child!G:J,4,FALSE)="Yes",0,I79))</f>
        <v>142</v>
      </c>
      <c r="Q79" s="59" t="s">
        <v>1441</v>
      </c>
      <c r="R79" s="59">
        <f>IF(ISERROR(VLOOKUP(Q79,tblClass_Physical!$A:$B,2,FALSE)),0,VLOOKUP(Q79,tblClass_Physical!$A:$B,2,FALSE))</f>
        <v>43</v>
      </c>
      <c r="S79" s="59" t="s">
        <v>803</v>
      </c>
      <c r="T79" s="59"/>
      <c r="U79" s="59" t="str">
        <f>LEFT(B79,MIN(FIND({0,1,2,3,4,5,6,7,8,9},B79&amp;"0123456789"))-1)</f>
        <v>TI</v>
      </c>
      <c r="V79" s="44" t="str">
        <f>RIGHT(B79,LEN(B79)+1-MIN(FIND({0,1,2,3,4,5,6,7,8,9},B79&amp;"0123456789")))</f>
        <v>1107</v>
      </c>
      <c r="W79" s="68" t="str">
        <f t="shared" si="38"/>
        <v>TI_1107</v>
      </c>
      <c r="X79" s="45" t="s">
        <v>2215</v>
      </c>
      <c r="Y79" s="45" t="str">
        <f t="shared" si="36"/>
        <v>TI2</v>
      </c>
      <c r="Z79" s="45" t="str">
        <f>IF(LEN(Y79)=0,"",VLOOKUP(X79,tblClass_Child!D:E,2,FALSE))</f>
        <v>TI_DRAIN</v>
      </c>
      <c r="AA79" s="45" t="str">
        <f t="shared" si="37"/>
        <v>_ti_drain</v>
      </c>
      <c r="AF79" s="305">
        <f>IF(ISERROR(VLOOKUP(Q79,tblClass_Physical!A:AJ,COLUMN(tblClass_Physical!AJ:AJ),FALSE)),"",VLOOKUP(Q79,tblClass_Physical!A:AJ,COLUMN(tblClass_Physical!AJ:AJ),FALSE))</f>
        <v>0</v>
      </c>
    </row>
    <row r="80" spans="1:32" s="68" customFormat="1">
      <c r="A80" s="59" t="s">
        <v>847</v>
      </c>
      <c r="B80" s="59" t="s">
        <v>568</v>
      </c>
      <c r="C80" s="68">
        <v>79</v>
      </c>
      <c r="D80" s="59" t="s">
        <v>196</v>
      </c>
      <c r="E80" s="68">
        <f>IF(D80="",0,VLOOKUP(D80,tblClass!$B:$C,2,FALSE))</f>
        <v>24</v>
      </c>
      <c r="F80" s="59" t="s">
        <v>913</v>
      </c>
      <c r="G80" s="59" t="s">
        <v>2486</v>
      </c>
      <c r="H80" s="68" t="str">
        <f t="shared" si="28"/>
        <v>EMX6</v>
      </c>
      <c r="I80" s="68">
        <f t="shared" si="29"/>
        <v>153</v>
      </c>
      <c r="J80" s="59" t="str">
        <f t="shared" si="30"/>
        <v>M1</v>
      </c>
      <c r="K80" s="68">
        <f t="shared" si="31"/>
        <v>165</v>
      </c>
      <c r="L80" s="59" t="str">
        <f t="shared" si="32"/>
        <v>PCM1</v>
      </c>
      <c r="M80" s="68">
        <f t="shared" si="33"/>
        <v>155</v>
      </c>
      <c r="N80" s="59" t="str">
        <f t="shared" si="34"/>
        <v>R021</v>
      </c>
      <c r="O80" s="68">
        <f t="shared" si="35"/>
        <v>159</v>
      </c>
      <c r="P80" s="68">
        <f>IF(LEN(D80)=0,"",IF(VLOOKUP(D80,tblClass_Child!G:J,4,FALSE)="Yes",0,I80))</f>
        <v>153</v>
      </c>
      <c r="Q80" s="59" t="s">
        <v>757</v>
      </c>
      <c r="R80" s="59">
        <f>IF(ISERROR(VLOOKUP(Q80,tblClass_Physical!$A:$B,2,FALSE)),0,VLOOKUP(Q80,tblClass_Physical!$A:$B,2,FALSE))</f>
        <v>7</v>
      </c>
      <c r="S80" s="59" t="s">
        <v>803</v>
      </c>
      <c r="T80" s="59"/>
      <c r="U80" s="59" t="str">
        <f>LEFT(B80,MIN(FIND({0,1,2,3,4,5,6,7,8,9},B80&amp;"0123456789"))-1)</f>
        <v>DV</v>
      </c>
      <c r="V80" s="44" t="str">
        <f>RIGHT(B80,LEN(B80)+1-MIN(FIND({0,1,2,3,4,5,6,7,8,9},B80&amp;"0123456789")))</f>
        <v>1135</v>
      </c>
      <c r="W80" s="68" t="str">
        <f t="shared" si="38"/>
        <v>DV_1135</v>
      </c>
      <c r="X80" s="45" t="str">
        <f>LEFT(B80,MIN(FIND({0,1,2,3,4,5,6,7,8,9},B80&amp;"0123456789"))-1)&amp;"n"&amp;RIGHT(B80,LEN(B80)-MIN(FIND({0,1,2,3,4,5,6,7,8,9},B80&amp;"0123456789")))</f>
        <v>DVn135</v>
      </c>
      <c r="Y80" s="45" t="str">
        <f t="shared" si="36"/>
        <v>POS2</v>
      </c>
      <c r="Z80" s="45" t="str">
        <f>IF(LEN(Y80)=0,"",VLOOKUP(X80,tblClass_Child!D:E,2,FALSE))</f>
        <v>POS_DRAIN</v>
      </c>
      <c r="AA80" s="45" t="str">
        <f t="shared" si="37"/>
        <v>_pos_drain</v>
      </c>
      <c r="AF80" s="305">
        <f>IF(ISERROR(VLOOKUP(Q80,tblClass_Physical!A:AJ,COLUMN(tblClass_Physical!AJ:AJ),FALSE)),"",VLOOKUP(Q80,tblClass_Physical!A:AJ,COLUMN(tblClass_Physical!AJ:AJ),FALSE))</f>
        <v>0</v>
      </c>
    </row>
    <row r="81" spans="1:32" s="68" customFormat="1">
      <c r="A81" s="59" t="s">
        <v>847</v>
      </c>
      <c r="B81" s="59" t="s">
        <v>569</v>
      </c>
      <c r="C81" s="68">
        <v>80</v>
      </c>
      <c r="D81" s="59" t="s">
        <v>196</v>
      </c>
      <c r="E81" s="68">
        <f>IF(D81="",0,VLOOKUP(D81,tblClass!$B:$C,2,FALSE))</f>
        <v>24</v>
      </c>
      <c r="F81" s="59" t="s">
        <v>914</v>
      </c>
      <c r="G81" s="59" t="s">
        <v>2486</v>
      </c>
      <c r="H81" s="68" t="str">
        <f t="shared" si="28"/>
        <v>EMX6</v>
      </c>
      <c r="I81" s="68">
        <f t="shared" si="29"/>
        <v>153</v>
      </c>
      <c r="J81" s="59" t="str">
        <f t="shared" si="30"/>
        <v>M1</v>
      </c>
      <c r="K81" s="68">
        <f t="shared" si="31"/>
        <v>165</v>
      </c>
      <c r="L81" s="59" t="str">
        <f t="shared" si="32"/>
        <v>PCM1</v>
      </c>
      <c r="M81" s="68">
        <f t="shared" si="33"/>
        <v>155</v>
      </c>
      <c r="N81" s="59" t="str">
        <f t="shared" si="34"/>
        <v>R021</v>
      </c>
      <c r="O81" s="68">
        <f t="shared" si="35"/>
        <v>159</v>
      </c>
      <c r="P81" s="68">
        <f>IF(LEN(D81)=0,"",IF(VLOOKUP(D81,tblClass_Child!G:J,4,FALSE)="Yes",0,I81))</f>
        <v>153</v>
      </c>
      <c r="Q81" s="59" t="s">
        <v>757</v>
      </c>
      <c r="R81" s="59">
        <f>IF(ISERROR(VLOOKUP(Q81,tblClass_Physical!$A:$B,2,FALSE)),0,VLOOKUP(Q81,tblClass_Physical!$A:$B,2,FALSE))</f>
        <v>7</v>
      </c>
      <c r="S81" s="59" t="s">
        <v>803</v>
      </c>
      <c r="T81" s="59"/>
      <c r="U81" s="59" t="str">
        <f>LEFT(B81,MIN(FIND({0,1,2,3,4,5,6,7,8,9},B81&amp;"0123456789"))-1)</f>
        <v>DV</v>
      </c>
      <c r="V81" s="44" t="str">
        <f>RIGHT(B81,LEN(B81)+1-MIN(FIND({0,1,2,3,4,5,6,7,8,9},B81&amp;"0123456789")))</f>
        <v>1137</v>
      </c>
      <c r="W81" s="68" t="str">
        <f t="shared" si="38"/>
        <v>DV_1137</v>
      </c>
      <c r="X81" s="45" t="str">
        <f>LEFT(B81,MIN(FIND({0,1,2,3,4,5,6,7,8,9},B81&amp;"0123456789"))-1)&amp;"n"&amp;RIGHT(B81,LEN(B81)-MIN(FIND({0,1,2,3,4,5,6,7,8,9},B81&amp;"0123456789")))</f>
        <v>DVn137</v>
      </c>
      <c r="Y81" s="45" t="str">
        <f t="shared" si="36"/>
        <v>POS2</v>
      </c>
      <c r="Z81" s="45" t="str">
        <f>IF(LEN(Y81)=0,"",VLOOKUP(X81,tblClass_Child!D:E,2,FALSE))</f>
        <v>POS_FILTER</v>
      </c>
      <c r="AA81" s="45" t="str">
        <f t="shared" si="37"/>
        <v>_pos_filter</v>
      </c>
      <c r="AF81" s="305">
        <f>IF(ISERROR(VLOOKUP(Q81,tblClass_Physical!A:AJ,COLUMN(tblClass_Physical!AJ:AJ),FALSE)),"",VLOOKUP(Q81,tblClass_Physical!A:AJ,COLUMN(tblClass_Physical!AJ:AJ),FALSE))</f>
        <v>0</v>
      </c>
    </row>
    <row r="82" spans="1:32" s="68" customFormat="1">
      <c r="A82" s="59" t="s">
        <v>847</v>
      </c>
      <c r="B82" s="59" t="s">
        <v>570</v>
      </c>
      <c r="C82" s="68">
        <v>81</v>
      </c>
      <c r="D82" s="59" t="s">
        <v>184</v>
      </c>
      <c r="E82" s="68">
        <f>IF(D82="",0,VLOOKUP(D82,tblClass!$B:$C,2,FALSE))</f>
        <v>32</v>
      </c>
      <c r="F82" s="59" t="s">
        <v>919</v>
      </c>
      <c r="G82" s="59" t="s">
        <v>2486</v>
      </c>
      <c r="H82" s="68" t="str">
        <f t="shared" si="28"/>
        <v>EMX6</v>
      </c>
      <c r="I82" s="68">
        <f t="shared" si="29"/>
        <v>153</v>
      </c>
      <c r="J82" s="59" t="str">
        <f t="shared" si="30"/>
        <v>M1</v>
      </c>
      <c r="K82" s="68">
        <f t="shared" si="31"/>
        <v>165</v>
      </c>
      <c r="L82" s="59" t="str">
        <f t="shared" si="32"/>
        <v>PCM1</v>
      </c>
      <c r="M82" s="68">
        <f t="shared" si="33"/>
        <v>155</v>
      </c>
      <c r="N82" s="59" t="str">
        <f t="shared" si="34"/>
        <v>R021</v>
      </c>
      <c r="O82" s="68">
        <f t="shared" si="35"/>
        <v>159</v>
      </c>
      <c r="P82" s="68">
        <f>IF(LEN(D82)=0,"",IF(VLOOKUP(D82,tblClass_Child!G:J,4,FALSE)="Yes",0,I82))</f>
        <v>153</v>
      </c>
      <c r="Q82" s="59" t="s">
        <v>759</v>
      </c>
      <c r="R82" s="59">
        <f>IF(ISERROR(VLOOKUP(Q82,tblClass_Physical!$A:$B,2,FALSE)),0,VLOOKUP(Q82,tblClass_Physical!$A:$B,2,FALSE))</f>
        <v>18</v>
      </c>
      <c r="S82" s="59" t="s">
        <v>803</v>
      </c>
      <c r="T82" s="59"/>
      <c r="U82" s="59" t="str">
        <f>LEFT(B82,MIN(FIND({0,1,2,3,4,5,6,7,8,9},B82&amp;"0123456789"))-1)</f>
        <v>ZSC</v>
      </c>
      <c r="V82" s="44" t="str">
        <f>RIGHT(B82,LEN(B82)+1-MIN(FIND({0,1,2,3,4,5,6,7,8,9},B82&amp;"0123456789")))</f>
        <v>1109</v>
      </c>
      <c r="W82" s="68" t="str">
        <f t="shared" si="38"/>
        <v>ZSC_1109</v>
      </c>
      <c r="X82" s="45" t="str">
        <f>LEFT(B82,MIN(FIND({0,1,2,3,4,5,6,7,8,9},B82&amp;"0123456789"))-1)&amp;"n"&amp;RIGHT(B82,LEN(B82)-MIN(FIND({0,1,2,3,4,5,6,7,8,9},B82&amp;"0123456789")))</f>
        <v>ZSCn109</v>
      </c>
      <c r="Y82" s="45" t="str">
        <f t="shared" si="36"/>
        <v>ZSC2</v>
      </c>
      <c r="Z82" s="45" t="str">
        <f>IF(LEN(Y82)=0,"",VLOOKUP(X82,tblClass_Child!D:E,2,FALSE))</f>
        <v>ZSC_FILTER</v>
      </c>
      <c r="AA82" s="45" t="str">
        <f t="shared" si="37"/>
        <v>_zsc_filter</v>
      </c>
      <c r="AF82" s="305">
        <f>IF(ISERROR(VLOOKUP(Q82,tblClass_Physical!A:AJ,COLUMN(tblClass_Physical!AJ:AJ),FALSE)),"",VLOOKUP(Q82,tblClass_Physical!A:AJ,COLUMN(tblClass_Physical!AJ:AJ),FALSE))</f>
        <v>0</v>
      </c>
    </row>
    <row r="83" spans="1:32" s="68" customFormat="1">
      <c r="A83" s="59" t="s">
        <v>847</v>
      </c>
      <c r="B83" s="59" t="s">
        <v>630</v>
      </c>
      <c r="C83" s="68">
        <v>82</v>
      </c>
      <c r="D83" s="59" t="s">
        <v>184</v>
      </c>
      <c r="E83" s="68">
        <f>IF(D83="",0,VLOOKUP(D83,tblClass!$B:$C,2,FALSE))</f>
        <v>32</v>
      </c>
      <c r="F83" s="59" t="s">
        <v>920</v>
      </c>
      <c r="G83" s="59" t="s">
        <v>2486</v>
      </c>
      <c r="H83" s="68" t="str">
        <f t="shared" si="28"/>
        <v>EMX6</v>
      </c>
      <c r="I83" s="68">
        <f t="shared" si="29"/>
        <v>153</v>
      </c>
      <c r="J83" s="59" t="str">
        <f t="shared" si="30"/>
        <v>M1</v>
      </c>
      <c r="K83" s="68">
        <f t="shared" si="31"/>
        <v>165</v>
      </c>
      <c r="L83" s="59" t="str">
        <f t="shared" si="32"/>
        <v>PCM1</v>
      </c>
      <c r="M83" s="68">
        <f t="shared" si="33"/>
        <v>155</v>
      </c>
      <c r="N83" s="59" t="str">
        <f t="shared" si="34"/>
        <v>R021</v>
      </c>
      <c r="O83" s="68">
        <f t="shared" si="35"/>
        <v>159</v>
      </c>
      <c r="P83" s="68">
        <f>IF(LEN(D83)=0,"",IF(VLOOKUP(D83,tblClass_Child!G:J,4,FALSE)="Yes",0,I83))</f>
        <v>153</v>
      </c>
      <c r="Q83" s="59" t="s">
        <v>759</v>
      </c>
      <c r="R83" s="59">
        <f>IF(ISERROR(VLOOKUP(Q83,tblClass_Physical!$A:$B,2,FALSE)),0,VLOOKUP(Q83,tblClass_Physical!$A:$B,2,FALSE))</f>
        <v>18</v>
      </c>
      <c r="S83" s="59" t="s">
        <v>803</v>
      </c>
      <c r="T83" s="59"/>
      <c r="U83" s="59" t="str">
        <f>LEFT(B83,MIN(FIND({0,1,2,3,4,5,6,7,8,9},B83&amp;"0123456789"))-1)</f>
        <v>ZSC</v>
      </c>
      <c r="V83" s="44" t="str">
        <f>RIGHT(B83,LEN(B83)+1-MIN(FIND({0,1,2,3,4,5,6,7,8,9},B83&amp;"0123456789")))</f>
        <v>1111</v>
      </c>
      <c r="W83" s="68" t="str">
        <f t="shared" si="38"/>
        <v>ZSC_1111</v>
      </c>
      <c r="X83" s="45" t="str">
        <f>LEFT(B83,MIN(FIND({0,1,2,3,4,5,6,7,8,9},B83&amp;"0123456789"))-1)&amp;"n"&amp;RIGHT(B83,LEN(B83)-MIN(FIND({0,1,2,3,4,5,6,7,8,9},B83&amp;"0123456789")))</f>
        <v>ZSCn111</v>
      </c>
      <c r="Y83" s="45" t="str">
        <f t="shared" si="36"/>
        <v>ZSC2</v>
      </c>
      <c r="Z83" s="45" t="str">
        <f>IF(LEN(Y83)=0,"",VLOOKUP(X83,tblClass_Child!D:E,2,FALSE))</f>
        <v>ZSC_SMFL1</v>
      </c>
      <c r="AA83" s="45" t="str">
        <f t="shared" si="37"/>
        <v>_zsc_smfl1</v>
      </c>
      <c r="AF83" s="305">
        <f>IF(ISERROR(VLOOKUP(Q83,tblClass_Physical!A:AJ,COLUMN(tblClass_Physical!AJ:AJ),FALSE)),"",VLOOKUP(Q83,tblClass_Physical!A:AJ,COLUMN(tblClass_Physical!AJ:AJ),FALSE))</f>
        <v>0</v>
      </c>
    </row>
    <row r="84" spans="1:32" s="68" customFormat="1">
      <c r="A84" s="59" t="s">
        <v>847</v>
      </c>
      <c r="B84" s="59" t="s">
        <v>1586</v>
      </c>
      <c r="C84" s="68">
        <v>83</v>
      </c>
      <c r="D84" s="59" t="s">
        <v>184</v>
      </c>
      <c r="E84" s="68">
        <f>IF(D84="",0,VLOOKUP(D84,tblClass!$B:$C,2,FALSE))</f>
        <v>32</v>
      </c>
      <c r="F84" s="59" t="s">
        <v>1957</v>
      </c>
      <c r="G84" s="59" t="s">
        <v>645</v>
      </c>
      <c r="H84" s="68" t="str">
        <f t="shared" si="28"/>
        <v>EMX2</v>
      </c>
      <c r="I84" s="68">
        <f t="shared" si="29"/>
        <v>152</v>
      </c>
      <c r="J84" s="59" t="str">
        <f t="shared" si="30"/>
        <v>S1</v>
      </c>
      <c r="K84" s="68">
        <f t="shared" si="31"/>
        <v>167</v>
      </c>
      <c r="L84" s="59" t="str">
        <f t="shared" si="32"/>
        <v>PCS1</v>
      </c>
      <c r="M84" s="68">
        <f t="shared" si="33"/>
        <v>157</v>
      </c>
      <c r="N84" s="59" t="str">
        <f t="shared" si="34"/>
        <v>R024</v>
      </c>
      <c r="O84" s="68">
        <f t="shared" si="35"/>
        <v>161</v>
      </c>
      <c r="P84" s="68">
        <f>IF(LEN(D84)=0,"",IF(VLOOKUP(D84,tblClass_Child!G:J,4,FALSE)="Yes",0,I84))</f>
        <v>152</v>
      </c>
      <c r="Q84" s="59" t="s">
        <v>759</v>
      </c>
      <c r="R84" s="59">
        <f>IF(ISERROR(VLOOKUP(Q84,tblClass_Physical!$A:$B,2,FALSE)),0,VLOOKUP(Q84,tblClass_Physical!$A:$B,2,FALSE))</f>
        <v>18</v>
      </c>
      <c r="S84" s="59" t="s">
        <v>583</v>
      </c>
      <c r="T84" s="59"/>
      <c r="U84" s="59" t="str">
        <f>LEFT(B84,MIN(FIND({0,1,2,3,4,5,6,7,8,9},B84&amp;"0123456789"))-1)</f>
        <v>ZSC</v>
      </c>
      <c r="V84" s="44" t="str">
        <f>RIGHT(B84,LEN(B84)+1-MIN(FIND({0,1,2,3,4,5,6,7,8,9},B84&amp;"0123456789")))</f>
        <v>3111</v>
      </c>
      <c r="W84" s="68" t="str">
        <f t="shared" si="38"/>
        <v>ZSC_3111</v>
      </c>
      <c r="X84" s="45" t="str">
        <f>LEFT(B84,MIN(FIND({0,1,2,3,4,5,6,7,8,9},B84&amp;"0123456789"))-1)&amp;"n"&amp;RIGHT(B84,LEN(B84)-MIN(FIND({0,1,2,3,4,5,6,7,8,9},B84&amp;"0123456789")))</f>
        <v>ZSCn111</v>
      </c>
      <c r="Y84" s="45" t="str">
        <f t="shared" si="36"/>
        <v>ZSC2</v>
      </c>
      <c r="Z84" s="45" t="str">
        <f>IF(LEN(Y84)=0,"",VLOOKUP(X84,tblClass_Child!D:E,2,FALSE))</f>
        <v>ZSC_SMFL1</v>
      </c>
      <c r="AA84" s="45" t="str">
        <f t="shared" si="37"/>
        <v>_zsc_smfl1</v>
      </c>
      <c r="AF84" s="305">
        <f>IF(ISERROR(VLOOKUP(Q84,tblClass_Physical!A:AJ,COLUMN(tblClass_Physical!AJ:AJ),FALSE)),"",VLOOKUP(Q84,tblClass_Physical!A:AJ,COLUMN(tblClass_Physical!AJ:AJ),FALSE))</f>
        <v>0</v>
      </c>
    </row>
    <row r="85" spans="1:32" s="68" customFormat="1">
      <c r="A85" s="59" t="s">
        <v>847</v>
      </c>
      <c r="B85" s="59" t="s">
        <v>1589</v>
      </c>
      <c r="C85" s="68">
        <v>84</v>
      </c>
      <c r="D85" s="59" t="s">
        <v>184</v>
      </c>
      <c r="E85" s="68">
        <f>IF(D85="",0,VLOOKUP(D85,tblClass!$B:$C,2,FALSE))</f>
        <v>32</v>
      </c>
      <c r="F85" s="59" t="s">
        <v>1958</v>
      </c>
      <c r="G85" s="59" t="s">
        <v>645</v>
      </c>
      <c r="H85" s="68" t="str">
        <f t="shared" si="28"/>
        <v>EMX2</v>
      </c>
      <c r="I85" s="68">
        <f t="shared" si="29"/>
        <v>152</v>
      </c>
      <c r="J85" s="59" t="str">
        <f t="shared" si="30"/>
        <v>S1</v>
      </c>
      <c r="K85" s="68">
        <f t="shared" si="31"/>
        <v>167</v>
      </c>
      <c r="L85" s="59" t="str">
        <f t="shared" si="32"/>
        <v>PCS1</v>
      </c>
      <c r="M85" s="68">
        <f t="shared" si="33"/>
        <v>157</v>
      </c>
      <c r="N85" s="59" t="str">
        <f t="shared" si="34"/>
        <v>R024</v>
      </c>
      <c r="O85" s="68">
        <f t="shared" si="35"/>
        <v>161</v>
      </c>
      <c r="P85" s="68">
        <f>IF(LEN(D85)=0,"",IF(VLOOKUP(D85,tblClass_Child!G:J,4,FALSE)="Yes",0,I85))</f>
        <v>152</v>
      </c>
      <c r="Q85" s="59" t="s">
        <v>759</v>
      </c>
      <c r="R85" s="59">
        <f>IF(ISERROR(VLOOKUP(Q85,tblClass_Physical!$A:$B,2,FALSE)),0,VLOOKUP(Q85,tblClass_Physical!$A:$B,2,FALSE))</f>
        <v>18</v>
      </c>
      <c r="S85" s="59" t="s">
        <v>583</v>
      </c>
      <c r="T85" s="59"/>
      <c r="U85" s="59" t="str">
        <f>LEFT(B85,MIN(FIND({0,1,2,3,4,5,6,7,8,9},B85&amp;"0123456789"))-1)</f>
        <v>ZSC</v>
      </c>
      <c r="V85" s="44" t="str">
        <f>RIGHT(B85,LEN(B85)+1-MIN(FIND({0,1,2,3,4,5,6,7,8,9},B85&amp;"0123456789")))</f>
        <v>3113</v>
      </c>
      <c r="W85" s="68" t="str">
        <f t="shared" si="38"/>
        <v>ZSC_3113</v>
      </c>
      <c r="X85" s="45" t="str">
        <f>LEFT(B85,MIN(FIND({0,1,2,3,4,5,6,7,8,9},B85&amp;"0123456789"))-1)&amp;"n"&amp;RIGHT(B85,LEN(B85)-MIN(FIND({0,1,2,3,4,5,6,7,8,9},B85&amp;"0123456789")))</f>
        <v>ZSCn113</v>
      </c>
      <c r="Y85" s="45" t="str">
        <f t="shared" si="36"/>
        <v>ZSC2</v>
      </c>
      <c r="Z85" s="45" t="str">
        <f>IF(LEN(Y85)=0,"",VLOOKUP(X85,tblClass_Child!D:E,2,FALSE))</f>
        <v>ZSC_FILTER</v>
      </c>
      <c r="AA85" s="45" t="str">
        <f t="shared" si="37"/>
        <v>_zsc_filter</v>
      </c>
      <c r="AF85" s="305">
        <f>IF(ISERROR(VLOOKUP(Q85,tblClass_Physical!A:AJ,COLUMN(tblClass_Physical!AJ:AJ),FALSE)),"",VLOOKUP(Q85,tblClass_Physical!A:AJ,COLUMN(tblClass_Physical!AJ:AJ),FALSE))</f>
        <v>0</v>
      </c>
    </row>
    <row r="86" spans="1:32" s="68" customFormat="1">
      <c r="A86" s="59" t="s">
        <v>847</v>
      </c>
      <c r="B86" s="59" t="s">
        <v>815</v>
      </c>
      <c r="C86" s="68">
        <v>85</v>
      </c>
      <c r="D86" s="59" t="s">
        <v>177</v>
      </c>
      <c r="E86" s="68">
        <f>IF(D86="",0,VLOOKUP(D86,tblClass!$B:$C,2,FALSE))</f>
        <v>26</v>
      </c>
      <c r="F86" s="59" t="s">
        <v>910</v>
      </c>
      <c r="G86" s="59" t="s">
        <v>654</v>
      </c>
      <c r="H86" s="68" t="str">
        <f t="shared" si="28"/>
        <v>EMX4</v>
      </c>
      <c r="I86" s="68">
        <f t="shared" si="29"/>
        <v>154</v>
      </c>
      <c r="J86" s="59" t="str">
        <f t="shared" si="30"/>
        <v>M1</v>
      </c>
      <c r="K86" s="68">
        <f t="shared" si="31"/>
        <v>165</v>
      </c>
      <c r="L86" s="59" t="str">
        <f t="shared" si="32"/>
        <v>PCM1</v>
      </c>
      <c r="M86" s="68">
        <f t="shared" si="33"/>
        <v>155</v>
      </c>
      <c r="N86" s="59" t="str">
        <f t="shared" si="34"/>
        <v>R021</v>
      </c>
      <c r="O86" s="68">
        <f t="shared" si="35"/>
        <v>159</v>
      </c>
      <c r="P86" s="68">
        <f>IF(LEN(D86)=0,"",IF(VLOOKUP(D86,tblClass_Child!G:J,4,FALSE)="Yes",0,I86))</f>
        <v>154</v>
      </c>
      <c r="Q86" s="59" t="s">
        <v>2134</v>
      </c>
      <c r="R86" s="59">
        <f>IF(ISERROR(VLOOKUP(Q86,tblClass_Physical!$A:$B,2,FALSE)),0,VLOOKUP(Q86,tblClass_Physical!$A:$B,2,FALSE))</f>
        <v>34</v>
      </c>
      <c r="S86" s="59" t="s">
        <v>803</v>
      </c>
      <c r="T86" s="59"/>
      <c r="U86" s="59" t="str">
        <f>LEFT(B86,MIN(FIND({0,1,2,3,4,5,6,7,8,9},B86&amp;"0123456789"))-1)</f>
        <v>BAV</v>
      </c>
      <c r="V86" s="44" t="str">
        <f>RIGHT(B86,LEN(B86)+1-MIN(FIND({0,1,2,3,4,5,6,7,8,9},B86&amp;"0123456789")))</f>
        <v>1147</v>
      </c>
      <c r="W86" s="68" t="str">
        <f t="shared" si="38"/>
        <v>BAV_1147</v>
      </c>
      <c r="X86" s="45" t="s">
        <v>2214</v>
      </c>
      <c r="Y86" s="45" t="str">
        <f t="shared" si="36"/>
        <v>POS4</v>
      </c>
      <c r="Z86" s="45" t="str">
        <f>IF(LEN(Y86)=0,"",VLOOKUP(X86,tblClass_Child!D:E,2,FALSE))</f>
        <v>POS_SIP</v>
      </c>
      <c r="AA86" s="45" t="str">
        <f t="shared" si="37"/>
        <v>_pos_sip</v>
      </c>
      <c r="AF86" s="305">
        <f>IF(ISERROR(VLOOKUP(Q86,tblClass_Physical!A:AJ,COLUMN(tblClass_Physical!AJ:AJ),FALSE)),"",VLOOKUP(Q86,tblClass_Physical!A:AJ,COLUMN(tblClass_Physical!AJ:AJ),FALSE))</f>
        <v>0</v>
      </c>
    </row>
    <row r="87" spans="1:32" s="68" customFormat="1">
      <c r="A87" s="59" t="s">
        <v>847</v>
      </c>
      <c r="B87" s="59" t="s">
        <v>814</v>
      </c>
      <c r="C87" s="68">
        <v>86</v>
      </c>
      <c r="D87" s="59" t="s">
        <v>177</v>
      </c>
      <c r="E87" s="68">
        <f>IF(D87="",0,VLOOKUP(D87,tblClass!$B:$C,2,FALSE))</f>
        <v>26</v>
      </c>
      <c r="F87" s="59" t="s">
        <v>911</v>
      </c>
      <c r="G87" s="59" t="s">
        <v>654</v>
      </c>
      <c r="H87" s="68" t="str">
        <f t="shared" si="28"/>
        <v>EMX4</v>
      </c>
      <c r="I87" s="68">
        <f t="shared" si="29"/>
        <v>154</v>
      </c>
      <c r="J87" s="59" t="str">
        <f t="shared" si="30"/>
        <v>M1</v>
      </c>
      <c r="K87" s="68">
        <f t="shared" si="31"/>
        <v>165</v>
      </c>
      <c r="L87" s="59" t="str">
        <f t="shared" si="32"/>
        <v>PCM1</v>
      </c>
      <c r="M87" s="68">
        <f t="shared" si="33"/>
        <v>155</v>
      </c>
      <c r="N87" s="59" t="str">
        <f t="shared" si="34"/>
        <v>R021</v>
      </c>
      <c r="O87" s="68">
        <f t="shared" si="35"/>
        <v>159</v>
      </c>
      <c r="P87" s="68">
        <f>IF(LEN(D87)=0,"",IF(VLOOKUP(D87,tblClass_Child!G:J,4,FALSE)="Yes",0,I87))</f>
        <v>154</v>
      </c>
      <c r="Q87" s="59" t="s">
        <v>2134</v>
      </c>
      <c r="R87" s="59">
        <f>IF(ISERROR(VLOOKUP(Q87,tblClass_Physical!$A:$B,2,FALSE)),0,VLOOKUP(Q87,tblClass_Physical!$A:$B,2,FALSE))</f>
        <v>34</v>
      </c>
      <c r="S87" s="59" t="s">
        <v>803</v>
      </c>
      <c r="T87" s="59"/>
      <c r="U87" s="59" t="str">
        <f>LEFT(B87,MIN(FIND({0,1,2,3,4,5,6,7,8,9},B87&amp;"0123456789"))-1)</f>
        <v>BAV</v>
      </c>
      <c r="V87" s="44" t="str">
        <f>RIGHT(B87,LEN(B87)+1-MIN(FIND({0,1,2,3,4,5,6,7,8,9},B87&amp;"0123456789")))</f>
        <v>1149</v>
      </c>
      <c r="W87" s="68" t="str">
        <f t="shared" si="38"/>
        <v>BAV_1149</v>
      </c>
      <c r="X87" s="45" t="s">
        <v>2213</v>
      </c>
      <c r="Y87" s="45" t="str">
        <f t="shared" si="36"/>
        <v>POS4</v>
      </c>
      <c r="Z87" s="45" t="str">
        <f>IF(LEN(Y87)=0,"",VLOOKUP(X87,tblClass_Child!D:E,2,FALSE))</f>
        <v>POS_CIP</v>
      </c>
      <c r="AA87" s="45" t="str">
        <f t="shared" si="37"/>
        <v>_pos_cip</v>
      </c>
      <c r="AF87" s="305">
        <f>IF(ISERROR(VLOOKUP(Q87,tblClass_Physical!A:AJ,COLUMN(tblClass_Physical!AJ:AJ),FALSE)),"",VLOOKUP(Q87,tblClass_Physical!A:AJ,COLUMN(tblClass_Physical!AJ:AJ),FALSE))</f>
        <v>0</v>
      </c>
    </row>
    <row r="88" spans="1:32" s="68" customFormat="1">
      <c r="A88" s="59" t="s">
        <v>847</v>
      </c>
      <c r="B88" s="59" t="s">
        <v>653</v>
      </c>
      <c r="C88" s="68">
        <v>87</v>
      </c>
      <c r="D88" s="59" t="s">
        <v>175</v>
      </c>
      <c r="E88" s="68">
        <f>IF(D88="",0,VLOOKUP(D88,tblClass!$B:$C,2,FALSE))</f>
        <v>30</v>
      </c>
      <c r="F88" s="59" t="s">
        <v>912</v>
      </c>
      <c r="G88" s="59" t="s">
        <v>654</v>
      </c>
      <c r="H88" s="68" t="str">
        <f t="shared" si="28"/>
        <v>EMX4</v>
      </c>
      <c r="I88" s="68">
        <f t="shared" si="29"/>
        <v>154</v>
      </c>
      <c r="J88" s="59" t="str">
        <f t="shared" si="30"/>
        <v>M1</v>
      </c>
      <c r="K88" s="68">
        <f t="shared" si="31"/>
        <v>165</v>
      </c>
      <c r="L88" s="59" t="str">
        <f t="shared" si="32"/>
        <v>PCM1</v>
      </c>
      <c r="M88" s="68">
        <f t="shared" si="33"/>
        <v>155</v>
      </c>
      <c r="N88" s="59" t="str">
        <f t="shared" si="34"/>
        <v>R021</v>
      </c>
      <c r="O88" s="68">
        <f t="shared" si="35"/>
        <v>159</v>
      </c>
      <c r="P88" s="68">
        <f>IF(LEN(D88)=0,"",IF(VLOOKUP(D88,tblClass_Child!G:J,4,FALSE)="Yes",0,I88))</f>
        <v>154</v>
      </c>
      <c r="Q88" s="59" t="s">
        <v>749</v>
      </c>
      <c r="R88" s="59">
        <f>IF(ISERROR(VLOOKUP(Q88,tblClass_Physical!$A:$B,2,FALSE)),0,VLOOKUP(Q88,tblClass_Physical!$A:$B,2,FALSE))</f>
        <v>26</v>
      </c>
      <c r="S88" s="59" t="s">
        <v>803</v>
      </c>
      <c r="T88" s="59"/>
      <c r="U88" s="59" t="str">
        <f>LEFT(B88,MIN(FIND({0,1,2,3,4,5,6,7,8,9},B88&amp;"0123456789"))-1)</f>
        <v>TI</v>
      </c>
      <c r="V88" s="44" t="str">
        <f>RIGHT(B88,LEN(B88)+1-MIN(FIND({0,1,2,3,4,5,6,7,8,9},B88&amp;"0123456789")))</f>
        <v>1111</v>
      </c>
      <c r="W88" s="68" t="str">
        <f t="shared" si="38"/>
        <v>TI_1111</v>
      </c>
      <c r="X88" s="45" t="s">
        <v>2215</v>
      </c>
      <c r="Y88" s="45" t="str">
        <f t="shared" si="36"/>
        <v>TI2</v>
      </c>
      <c r="Z88" s="45" t="str">
        <f>IF(LEN(Y88)=0,"",VLOOKUP(X88,tblClass_Child!D:E,2,FALSE))</f>
        <v>TI_DRAIN</v>
      </c>
      <c r="AA88" s="45" t="str">
        <f t="shared" si="37"/>
        <v>_ti_drain</v>
      </c>
      <c r="AF88" s="305">
        <f>IF(ISERROR(VLOOKUP(Q88,tblClass_Physical!A:AJ,COLUMN(tblClass_Physical!AJ:AJ),FALSE)),"",VLOOKUP(Q88,tblClass_Physical!A:AJ,COLUMN(tblClass_Physical!AJ:AJ),FALSE))</f>
        <v>0</v>
      </c>
    </row>
    <row r="89" spans="1:32" s="68" customFormat="1">
      <c r="A89" s="59" t="s">
        <v>847</v>
      </c>
      <c r="B89" s="59" t="s">
        <v>915</v>
      </c>
      <c r="C89" s="68">
        <v>88</v>
      </c>
      <c r="D89" s="59" t="s">
        <v>196</v>
      </c>
      <c r="E89" s="68">
        <f>IF(D89="",0,VLOOKUP(D89,tblClass!$B:$C,2,FALSE))</f>
        <v>24</v>
      </c>
      <c r="F89" s="59" t="s">
        <v>918</v>
      </c>
      <c r="G89" s="59" t="s">
        <v>923</v>
      </c>
      <c r="H89" s="68" t="str">
        <f t="shared" si="28"/>
        <v>EMX1</v>
      </c>
      <c r="I89" s="68">
        <f t="shared" si="29"/>
        <v>144</v>
      </c>
      <c r="J89" s="59" t="str">
        <f t="shared" si="30"/>
        <v>M1</v>
      </c>
      <c r="K89" s="68">
        <f t="shared" si="31"/>
        <v>165</v>
      </c>
      <c r="L89" s="59" t="str">
        <f t="shared" si="32"/>
        <v>PCM1</v>
      </c>
      <c r="M89" s="68">
        <f t="shared" si="33"/>
        <v>155</v>
      </c>
      <c r="N89" s="59" t="str">
        <f t="shared" si="34"/>
        <v>R021</v>
      </c>
      <c r="O89" s="68">
        <f t="shared" si="35"/>
        <v>159</v>
      </c>
      <c r="P89" s="68">
        <f>IF(LEN(D89)=0,"",IF(VLOOKUP(D89,tblClass_Child!G:J,4,FALSE)="Yes",0,I89))</f>
        <v>144</v>
      </c>
      <c r="Q89" s="59" t="s">
        <v>758</v>
      </c>
      <c r="R89" s="59">
        <f>IF(ISERROR(VLOOKUP(Q89,tblClass_Physical!$A:$B,2,FALSE)),0,VLOOKUP(Q89,tblClass_Physical!$A:$B,2,FALSE))</f>
        <v>8</v>
      </c>
      <c r="S89" s="59" t="s">
        <v>803</v>
      </c>
      <c r="T89" s="59"/>
      <c r="U89" s="59" t="str">
        <f>LEFT(B89,MIN(FIND({0,1,2,3,4,5,6,7,8,9},B89&amp;"0123456789"))-1)</f>
        <v>DV</v>
      </c>
      <c r="V89" s="44" t="str">
        <f>RIGHT(B89,LEN(B89)+1-MIN(FIND({0,1,2,3,4,5,6,7,8,9},B89&amp;"0123456789")))</f>
        <v>1171</v>
      </c>
      <c r="W89" s="68" t="str">
        <f t="shared" si="38"/>
        <v>DV_1171</v>
      </c>
      <c r="X89" s="45" t="str">
        <f>LEFT(B89,MIN(FIND({0,1,2,3,4,5,6,7,8,9},B89&amp;"0123456789"))-1)&amp;"n"&amp;RIGHT(B89,LEN(B89)-MIN(FIND({0,1,2,3,4,5,6,7,8,9},B89&amp;"0123456789")))</f>
        <v>DVn171</v>
      </c>
      <c r="Y89" s="45" t="str">
        <f t="shared" si="36"/>
        <v>POS2</v>
      </c>
      <c r="Z89" s="45" t="str">
        <f>IF(LEN(Y89)=0,"",VLOOKUP(X89,tblClass_Child!D:E,2,FALSE))</f>
        <v>POS_FILTERINLET</v>
      </c>
      <c r="AA89" s="45" t="str">
        <f t="shared" si="37"/>
        <v>_pos_filterinlet</v>
      </c>
      <c r="AF89" s="305">
        <f>IF(ISERROR(VLOOKUP(Q89,tblClass_Physical!A:AJ,COLUMN(tblClass_Physical!AJ:AJ),FALSE)),"",VLOOKUP(Q89,tblClass_Physical!A:AJ,COLUMN(tblClass_Physical!AJ:AJ),FALSE))</f>
        <v>0</v>
      </c>
    </row>
    <row r="90" spans="1:32" s="68" customFormat="1">
      <c r="A90" s="59" t="s">
        <v>847</v>
      </c>
      <c r="B90" s="59" t="s">
        <v>916</v>
      </c>
      <c r="C90" s="68">
        <v>89</v>
      </c>
      <c r="D90" s="59" t="s">
        <v>196</v>
      </c>
      <c r="E90" s="68">
        <f>IF(D90="",0,VLOOKUP(D90,tblClass!$B:$C,2,FALSE))</f>
        <v>24</v>
      </c>
      <c r="F90" s="59" t="s">
        <v>917</v>
      </c>
      <c r="G90" s="59" t="s">
        <v>923</v>
      </c>
      <c r="H90" s="68" t="str">
        <f t="shared" si="28"/>
        <v>EMX1</v>
      </c>
      <c r="I90" s="68">
        <f t="shared" si="29"/>
        <v>144</v>
      </c>
      <c r="J90" s="59" t="str">
        <f t="shared" si="30"/>
        <v>M1</v>
      </c>
      <c r="K90" s="68">
        <f t="shared" si="31"/>
        <v>165</v>
      </c>
      <c r="L90" s="59" t="str">
        <f t="shared" si="32"/>
        <v>PCM1</v>
      </c>
      <c r="M90" s="68">
        <f t="shared" si="33"/>
        <v>155</v>
      </c>
      <c r="N90" s="59" t="str">
        <f t="shared" si="34"/>
        <v>R021</v>
      </c>
      <c r="O90" s="68">
        <f t="shared" si="35"/>
        <v>159</v>
      </c>
      <c r="P90" s="68">
        <f>IF(LEN(D90)=0,"",IF(VLOOKUP(D90,tblClass_Child!G:J,4,FALSE)="Yes",0,I90))</f>
        <v>144</v>
      </c>
      <c r="Q90" s="59" t="s">
        <v>758</v>
      </c>
      <c r="R90" s="59">
        <f>IF(ISERROR(VLOOKUP(Q90,tblClass_Physical!$A:$B,2,FALSE)),0,VLOOKUP(Q90,tblClass_Physical!$A:$B,2,FALSE))</f>
        <v>8</v>
      </c>
      <c r="S90" s="59" t="s">
        <v>803</v>
      </c>
      <c r="T90" s="59"/>
      <c r="U90" s="59" t="str">
        <f>LEFT(B90,MIN(FIND({0,1,2,3,4,5,6,7,8,9},B90&amp;"0123456789"))-1)</f>
        <v>DV</v>
      </c>
      <c r="V90" s="44" t="str">
        <f>RIGHT(B90,LEN(B90)+1-MIN(FIND({0,1,2,3,4,5,6,7,8,9},B90&amp;"0123456789")))</f>
        <v>1173</v>
      </c>
      <c r="W90" s="68" t="str">
        <f t="shared" si="38"/>
        <v>DV_1173</v>
      </c>
      <c r="X90" s="45" t="str">
        <f>LEFT(B90,MIN(FIND({0,1,2,3,4,5,6,7,8,9},B90&amp;"0123456789"))-1)&amp;"n"&amp;RIGHT(B90,LEN(B90)-MIN(FIND({0,1,2,3,4,5,6,7,8,9},B90&amp;"0123456789")))</f>
        <v>DVn173</v>
      </c>
      <c r="Y90" s="45" t="str">
        <f t="shared" si="36"/>
        <v>POS2</v>
      </c>
      <c r="Z90" s="45" t="str">
        <f>IF(LEN(Y90)=0,"",VLOOKUP(X90,tblClass_Child!D:E,2,FALSE))</f>
        <v>POS_HEXINLET</v>
      </c>
      <c r="AA90" s="45" t="str">
        <f t="shared" si="37"/>
        <v>_pos_hexinlet</v>
      </c>
      <c r="AF90" s="305">
        <f>IF(ISERROR(VLOOKUP(Q90,tblClass_Physical!A:AJ,COLUMN(tblClass_Physical!AJ:AJ),FALSE)),"",VLOOKUP(Q90,tblClass_Physical!A:AJ,COLUMN(tblClass_Physical!AJ:AJ),FALSE))</f>
        <v>0</v>
      </c>
    </row>
    <row r="91" spans="1:32">
      <c r="A91" s="59" t="s">
        <v>847</v>
      </c>
      <c r="B91" s="59" t="s">
        <v>631</v>
      </c>
      <c r="C91" s="68">
        <v>90</v>
      </c>
      <c r="D91" s="59" t="s">
        <v>184</v>
      </c>
      <c r="E91" s="68">
        <f>IF(D91="",0,VLOOKUP(D91,tblClass!$B:$C,2,FALSE))</f>
        <v>32</v>
      </c>
      <c r="F91" s="59" t="s">
        <v>921</v>
      </c>
      <c r="G91" s="59" t="s">
        <v>923</v>
      </c>
      <c r="H91" s="68" t="str">
        <f t="shared" si="28"/>
        <v>EMX1</v>
      </c>
      <c r="I91" s="68">
        <f t="shared" si="29"/>
        <v>144</v>
      </c>
      <c r="J91" s="59" t="str">
        <f t="shared" si="30"/>
        <v>M1</v>
      </c>
      <c r="K91" s="68">
        <f t="shared" si="31"/>
        <v>165</v>
      </c>
      <c r="L91" s="59" t="str">
        <f t="shared" si="32"/>
        <v>PCM1</v>
      </c>
      <c r="M91" s="68">
        <f t="shared" si="33"/>
        <v>155</v>
      </c>
      <c r="N91" s="59" t="str">
        <f t="shared" si="34"/>
        <v>R021</v>
      </c>
      <c r="O91" s="68">
        <f t="shared" si="35"/>
        <v>159</v>
      </c>
      <c r="P91" s="68">
        <f>IF(LEN(D91)=0,"",IF(VLOOKUP(D91,tblClass_Child!G:J,4,FALSE)="Yes",0,I91))</f>
        <v>144</v>
      </c>
      <c r="Q91" s="59" t="s">
        <v>759</v>
      </c>
      <c r="R91" s="59">
        <f>IF(ISERROR(VLOOKUP(Q91,tblClass_Physical!$A:$B,2,FALSE)),0,VLOOKUP(Q91,tblClass_Physical!$A:$B,2,FALSE))</f>
        <v>18</v>
      </c>
      <c r="S91" s="59" t="s">
        <v>803</v>
      </c>
      <c r="U91" s="59" t="str">
        <f>LEFT(B91,MIN(FIND({0,1,2,3,4,5,6,7,8,9},B91&amp;"0123456789"))-1)</f>
        <v>ZSC</v>
      </c>
      <c r="V91" s="44" t="str">
        <f>RIGHT(B91,LEN(B91)+1-MIN(FIND({0,1,2,3,4,5,6,7,8,9},B91&amp;"0123456789")))</f>
        <v>1113</v>
      </c>
      <c r="W91" s="68" t="str">
        <f t="shared" si="38"/>
        <v>ZSC_1113</v>
      </c>
      <c r="X91" s="45" t="str">
        <f>LEFT(B91,MIN(FIND({0,1,2,3,4,5,6,7,8,9},B91&amp;"0123456789"))-1)&amp;"n"&amp;RIGHT(B91,LEN(B91)-MIN(FIND({0,1,2,3,4,5,6,7,8,9},B91&amp;"0123456789")))</f>
        <v>ZSCn113</v>
      </c>
      <c r="Y91" s="45" t="str">
        <f t="shared" si="36"/>
        <v>ZSC2</v>
      </c>
      <c r="Z91" s="45" t="str">
        <f>IF(LEN(Y91)=0,"",VLOOKUP(X91,tblClass_Child!D:E,2,FALSE))</f>
        <v>ZSC_FILTER</v>
      </c>
      <c r="AA91" s="45" t="str">
        <f t="shared" si="37"/>
        <v>_zsc_filter</v>
      </c>
      <c r="AF91" s="305">
        <f>IF(ISERROR(VLOOKUP(Q91,tblClass_Physical!A:AJ,COLUMN(tblClass_Physical!AJ:AJ),FALSE)),"",VLOOKUP(Q91,tblClass_Physical!A:AJ,COLUMN(tblClass_Physical!AJ:AJ),FALSE))</f>
        <v>0</v>
      </c>
    </row>
    <row r="92" spans="1:32">
      <c r="A92" s="59" t="s">
        <v>847</v>
      </c>
      <c r="B92" s="59" t="s">
        <v>632</v>
      </c>
      <c r="C92" s="68">
        <v>91</v>
      </c>
      <c r="D92" s="59" t="s">
        <v>184</v>
      </c>
      <c r="E92" s="68">
        <f>IF(D92="",0,VLOOKUP(D92,tblClass!$B:$C,2,FALSE))</f>
        <v>32</v>
      </c>
      <c r="F92" s="59" t="s">
        <v>922</v>
      </c>
      <c r="G92" s="59" t="s">
        <v>923</v>
      </c>
      <c r="H92" s="68" t="str">
        <f t="shared" si="28"/>
        <v>EMX1</v>
      </c>
      <c r="I92" s="68">
        <f t="shared" si="29"/>
        <v>144</v>
      </c>
      <c r="J92" s="59" t="str">
        <f t="shared" si="30"/>
        <v>M1</v>
      </c>
      <c r="K92" s="68">
        <f t="shared" si="31"/>
        <v>165</v>
      </c>
      <c r="L92" s="59" t="str">
        <f t="shared" si="32"/>
        <v>PCM1</v>
      </c>
      <c r="M92" s="68">
        <f t="shared" si="33"/>
        <v>155</v>
      </c>
      <c r="N92" s="59" t="str">
        <f t="shared" si="34"/>
        <v>R021</v>
      </c>
      <c r="O92" s="68">
        <f t="shared" si="35"/>
        <v>159</v>
      </c>
      <c r="P92" s="68">
        <f>IF(LEN(D92)=0,"",IF(VLOOKUP(D92,tblClass_Child!G:J,4,FALSE)="Yes",0,I92))</f>
        <v>144</v>
      </c>
      <c r="Q92" s="59" t="s">
        <v>759</v>
      </c>
      <c r="R92" s="59">
        <f>IF(ISERROR(VLOOKUP(Q92,tblClass_Physical!$A:$B,2,FALSE)),0,VLOOKUP(Q92,tblClass_Physical!$A:$B,2,FALSE))</f>
        <v>18</v>
      </c>
      <c r="S92" s="59" t="s">
        <v>803</v>
      </c>
      <c r="U92" s="59" t="str">
        <f>LEFT(B92,MIN(FIND({0,1,2,3,4,5,6,7,8,9},B92&amp;"0123456789"))-1)</f>
        <v>ZSC</v>
      </c>
      <c r="V92" s="44" t="str">
        <f>RIGHT(B92,LEN(B92)+1-MIN(FIND({0,1,2,3,4,5,6,7,8,9},B92&amp;"0123456789")))</f>
        <v>1115</v>
      </c>
      <c r="W92" s="68" t="str">
        <f t="shared" si="38"/>
        <v>ZSC_1115</v>
      </c>
      <c r="X92" s="45" t="str">
        <f>LEFT(B92,MIN(FIND({0,1,2,3,4,5,6,7,8,9},B92&amp;"0123456789"))-1)&amp;"n"&amp;RIGHT(B92,LEN(B92)-MIN(FIND({0,1,2,3,4,5,6,7,8,9},B92&amp;"0123456789")))</f>
        <v>ZSCn115</v>
      </c>
      <c r="Y92" s="45" t="str">
        <f t="shared" si="36"/>
        <v>ZSC2</v>
      </c>
      <c r="Z92" s="45" t="str">
        <f>IF(LEN(Y92)=0,"",VLOOKUP(X92,tblClass_Child!D:E,2,FALSE))</f>
        <v>ZSC_CIPSIP</v>
      </c>
      <c r="AA92" s="45" t="str">
        <f t="shared" si="37"/>
        <v>_zsc_cipsip</v>
      </c>
      <c r="AF92" s="305">
        <f>IF(ISERROR(VLOOKUP(Q92,tblClass_Physical!A:AJ,COLUMN(tblClass_Physical!AJ:AJ),FALSE)),"",VLOOKUP(Q92,tblClass_Physical!A:AJ,COLUMN(tblClass_Physical!AJ:AJ),FALSE))</f>
        <v>0</v>
      </c>
    </row>
    <row r="93" spans="1:32">
      <c r="A93" s="59" t="s">
        <v>847</v>
      </c>
      <c r="B93" s="59" t="s">
        <v>808</v>
      </c>
      <c r="C93" s="68">
        <v>92</v>
      </c>
      <c r="D93" s="59" t="s">
        <v>177</v>
      </c>
      <c r="E93" s="68">
        <f>IF(D93="",0,VLOOKUP(D93,tblClass!$B:$C,2,FALSE))</f>
        <v>26</v>
      </c>
      <c r="F93" s="59" t="s">
        <v>602</v>
      </c>
      <c r="G93" s="59" t="s">
        <v>643</v>
      </c>
      <c r="H93" s="68" t="str">
        <f t="shared" si="28"/>
        <v>EMX4</v>
      </c>
      <c r="I93" s="68">
        <f t="shared" si="29"/>
        <v>151</v>
      </c>
      <c r="J93" s="59" t="str">
        <f t="shared" si="30"/>
        <v>S1</v>
      </c>
      <c r="K93" s="68">
        <f t="shared" si="31"/>
        <v>167</v>
      </c>
      <c r="L93" s="59" t="str">
        <f t="shared" si="32"/>
        <v>PCS1</v>
      </c>
      <c r="M93" s="68">
        <f t="shared" si="33"/>
        <v>157</v>
      </c>
      <c r="N93" s="59" t="str">
        <f t="shared" si="34"/>
        <v>R024</v>
      </c>
      <c r="O93" s="68">
        <f t="shared" si="35"/>
        <v>161</v>
      </c>
      <c r="P93" s="68">
        <f>IF(LEN(D93)=0,"",IF(VLOOKUP(D93,tblClass_Child!G:J,4,FALSE)="Yes",0,I93))</f>
        <v>151</v>
      </c>
      <c r="Q93" s="59" t="s">
        <v>2134</v>
      </c>
      <c r="R93" s="59">
        <f>IF(ISERROR(VLOOKUP(Q93,tblClass_Physical!$A:$B,2,FALSE)),0,VLOOKUP(Q93,tblClass_Physical!$A:$B,2,FALSE))</f>
        <v>34</v>
      </c>
      <c r="S93" s="59" t="s">
        <v>583</v>
      </c>
      <c r="U93" s="59" t="str">
        <f>LEFT(B93,MIN(FIND({0,1,2,3,4,5,6,7,8,9},B93&amp;"0123456789"))-1)</f>
        <v>BAV</v>
      </c>
      <c r="V93" s="44" t="str">
        <f>RIGHT(B93,LEN(B93)+1-MIN(FIND({0,1,2,3,4,5,6,7,8,9},B93&amp;"0123456789")))</f>
        <v>3143</v>
      </c>
      <c r="W93" s="68" t="str">
        <f t="shared" si="38"/>
        <v>BAV_3143</v>
      </c>
      <c r="X93" s="45" t="s">
        <v>2214</v>
      </c>
      <c r="Y93" s="45" t="str">
        <f t="shared" si="36"/>
        <v>POS4</v>
      </c>
      <c r="Z93" s="45" t="str">
        <f>IF(LEN(Y93)=0,"",VLOOKUP(X93,tblClass_Child!D:E,2,FALSE))</f>
        <v>POS_SIP</v>
      </c>
      <c r="AA93" s="45" t="str">
        <f t="shared" si="37"/>
        <v>_pos_sip</v>
      </c>
      <c r="AF93" s="305">
        <f>IF(ISERROR(VLOOKUP(Q93,tblClass_Physical!A:AJ,COLUMN(tblClass_Physical!AJ:AJ),FALSE)),"",VLOOKUP(Q93,tblClass_Physical!A:AJ,COLUMN(tblClass_Physical!AJ:AJ),FALSE))</f>
        <v>0</v>
      </c>
    </row>
    <row r="94" spans="1:32">
      <c r="A94" s="59" t="s">
        <v>847</v>
      </c>
      <c r="B94" s="59" t="s">
        <v>809</v>
      </c>
      <c r="C94" s="68">
        <v>93</v>
      </c>
      <c r="D94" s="59" t="s">
        <v>177</v>
      </c>
      <c r="E94" s="68">
        <f>IF(D94="",0,VLOOKUP(D94,tblClass!$B:$C,2,FALSE))</f>
        <v>26</v>
      </c>
      <c r="F94" s="59" t="s">
        <v>603</v>
      </c>
      <c r="G94" s="59" t="s">
        <v>643</v>
      </c>
      <c r="H94" s="68" t="str">
        <f t="shared" si="28"/>
        <v>EMX4</v>
      </c>
      <c r="I94" s="68">
        <f t="shared" si="29"/>
        <v>151</v>
      </c>
      <c r="J94" s="59" t="str">
        <f t="shared" si="30"/>
        <v>S1</v>
      </c>
      <c r="K94" s="68">
        <f t="shared" si="31"/>
        <v>167</v>
      </c>
      <c r="L94" s="59" t="str">
        <f t="shared" si="32"/>
        <v>PCS1</v>
      </c>
      <c r="M94" s="68">
        <f t="shared" si="33"/>
        <v>157</v>
      </c>
      <c r="N94" s="59" t="str">
        <f t="shared" si="34"/>
        <v>R024</v>
      </c>
      <c r="O94" s="68">
        <f t="shared" si="35"/>
        <v>161</v>
      </c>
      <c r="P94" s="68">
        <f>IF(LEN(D94)=0,"",IF(VLOOKUP(D94,tblClass_Child!G:J,4,FALSE)="Yes",0,I94))</f>
        <v>151</v>
      </c>
      <c r="Q94" s="59" t="s">
        <v>2136</v>
      </c>
      <c r="R94" s="59">
        <f>IF(ISERROR(VLOOKUP(Q94,tblClass_Physical!$A:$B,2,FALSE)),0,VLOOKUP(Q94,tblClass_Physical!$A:$B,2,FALSE))</f>
        <v>35</v>
      </c>
      <c r="S94" s="59" t="s">
        <v>583</v>
      </c>
      <c r="U94" s="59" t="str">
        <f>LEFT(B94,MIN(FIND({0,1,2,3,4,5,6,7,8,9},B94&amp;"0123456789"))-1)</f>
        <v>BAV</v>
      </c>
      <c r="V94" s="44" t="str">
        <f>RIGHT(B94,LEN(B94)+1-MIN(FIND({0,1,2,3,4,5,6,7,8,9},B94&amp;"0123456789")))</f>
        <v>3145</v>
      </c>
      <c r="W94" s="68" t="str">
        <f t="shared" si="38"/>
        <v>BAV_3145</v>
      </c>
      <c r="X94" s="45" t="s">
        <v>2213</v>
      </c>
      <c r="Y94" s="45" t="str">
        <f t="shared" si="36"/>
        <v>POS4</v>
      </c>
      <c r="Z94" s="45" t="str">
        <f>IF(LEN(Y94)=0,"",VLOOKUP(X94,tblClass_Child!D:E,2,FALSE))</f>
        <v>POS_CIP</v>
      </c>
      <c r="AA94" s="45" t="str">
        <f t="shared" si="37"/>
        <v>_pos_cip</v>
      </c>
      <c r="AF94" s="305">
        <f>IF(ISERROR(VLOOKUP(Q94,tblClass_Physical!A:AJ,COLUMN(tblClass_Physical!AJ:AJ),FALSE)),"",VLOOKUP(Q94,tblClass_Physical!A:AJ,COLUMN(tblClass_Physical!AJ:AJ),FALSE))</f>
        <v>0</v>
      </c>
    </row>
    <row r="95" spans="1:32">
      <c r="A95" s="59" t="s">
        <v>847</v>
      </c>
      <c r="B95" s="59" t="s">
        <v>579</v>
      </c>
      <c r="C95" s="68">
        <v>94</v>
      </c>
      <c r="D95" s="59" t="s">
        <v>175</v>
      </c>
      <c r="E95" s="68">
        <f>IF(D95="",0,VLOOKUP(D95,tblClass!$B:$C,2,FALSE))</f>
        <v>30</v>
      </c>
      <c r="F95" s="59" t="s">
        <v>580</v>
      </c>
      <c r="G95" s="59" t="s">
        <v>643</v>
      </c>
      <c r="H95" s="68" t="str">
        <f t="shared" si="28"/>
        <v>EMX4</v>
      </c>
      <c r="I95" s="68">
        <f t="shared" si="29"/>
        <v>151</v>
      </c>
      <c r="J95" s="59" t="str">
        <f t="shared" si="30"/>
        <v>S1</v>
      </c>
      <c r="K95" s="68">
        <f t="shared" si="31"/>
        <v>167</v>
      </c>
      <c r="L95" s="59" t="str">
        <f t="shared" si="32"/>
        <v>PCS1</v>
      </c>
      <c r="M95" s="68">
        <f t="shared" si="33"/>
        <v>157</v>
      </c>
      <c r="N95" s="59" t="str">
        <f t="shared" si="34"/>
        <v>R024</v>
      </c>
      <c r="O95" s="68">
        <f t="shared" si="35"/>
        <v>161</v>
      </c>
      <c r="P95" s="68">
        <f>IF(LEN(D95)=0,"",IF(VLOOKUP(D95,tblClass_Child!G:J,4,FALSE)="Yes",0,I95))</f>
        <v>151</v>
      </c>
      <c r="Q95" s="59" t="s">
        <v>1441</v>
      </c>
      <c r="R95" s="59">
        <f>IF(ISERROR(VLOOKUP(Q95,tblClass_Physical!$A:$B,2,FALSE)),0,VLOOKUP(Q95,tblClass_Physical!$A:$B,2,FALSE))</f>
        <v>43</v>
      </c>
      <c r="S95" s="59" t="s">
        <v>583</v>
      </c>
      <c r="U95" s="59" t="str">
        <f>LEFT(B95,MIN(FIND({0,1,2,3,4,5,6,7,8,9},B95&amp;"0123456789"))-1)</f>
        <v>TI</v>
      </c>
      <c r="V95" s="44" t="str">
        <f>RIGHT(B95,LEN(B95)+1-MIN(FIND({0,1,2,3,4,5,6,7,8,9},B95&amp;"0123456789")))</f>
        <v>3107</v>
      </c>
      <c r="W95" s="68" t="str">
        <f t="shared" si="38"/>
        <v>TI_3107</v>
      </c>
      <c r="X95" s="45" t="s">
        <v>2215</v>
      </c>
      <c r="Y95" s="45" t="str">
        <f t="shared" si="36"/>
        <v>TI2</v>
      </c>
      <c r="Z95" s="45" t="str">
        <f>IF(LEN(Y95)=0,"",VLOOKUP(X95,tblClass_Child!D:E,2,FALSE))</f>
        <v>TI_DRAIN</v>
      </c>
      <c r="AA95" s="45" t="str">
        <f t="shared" si="37"/>
        <v>_ti_drain</v>
      </c>
      <c r="AF95" s="305">
        <f>IF(ISERROR(VLOOKUP(Q95,tblClass_Physical!A:AJ,COLUMN(tblClass_Physical!AJ:AJ),FALSE)),"",VLOOKUP(Q95,tblClass_Physical!A:AJ,COLUMN(tblClass_Physical!AJ:AJ),FALSE))</f>
        <v>0</v>
      </c>
    </row>
    <row r="96" spans="1:32">
      <c r="A96" s="59" t="s">
        <v>847</v>
      </c>
      <c r="B96" s="59" t="s">
        <v>576</v>
      </c>
      <c r="C96" s="68">
        <v>95</v>
      </c>
      <c r="D96" s="59" t="s">
        <v>196</v>
      </c>
      <c r="E96" s="68">
        <f>IF(D96="",0,VLOOKUP(D96,tblClass!$B:$C,2,FALSE))</f>
        <v>24</v>
      </c>
      <c r="F96" s="59" t="s">
        <v>2059</v>
      </c>
      <c r="G96" s="59" t="s">
        <v>645</v>
      </c>
      <c r="H96" s="68" t="str">
        <f t="shared" si="28"/>
        <v>EMX2</v>
      </c>
      <c r="I96" s="68">
        <f t="shared" si="29"/>
        <v>152</v>
      </c>
      <c r="J96" s="59" t="str">
        <f t="shared" si="30"/>
        <v>S1</v>
      </c>
      <c r="K96" s="68">
        <f t="shared" si="31"/>
        <v>167</v>
      </c>
      <c r="L96" s="59" t="str">
        <f t="shared" si="32"/>
        <v>PCS1</v>
      </c>
      <c r="M96" s="68">
        <f t="shared" si="33"/>
        <v>157</v>
      </c>
      <c r="N96" s="59" t="str">
        <f t="shared" si="34"/>
        <v>R024</v>
      </c>
      <c r="O96" s="68">
        <f t="shared" si="35"/>
        <v>161</v>
      </c>
      <c r="P96" s="68">
        <f>IF(LEN(D96)=0,"",IF(VLOOKUP(D96,tblClass_Child!G:J,4,FALSE)="Yes",0,I96))</f>
        <v>152</v>
      </c>
      <c r="Q96" s="59" t="s">
        <v>758</v>
      </c>
      <c r="R96" s="59">
        <f>IF(ISERROR(VLOOKUP(Q96,tblClass_Physical!$A:$B,2,FALSE)),0,VLOOKUP(Q96,tblClass_Physical!$A:$B,2,FALSE))</f>
        <v>8</v>
      </c>
      <c r="S96" s="59" t="s">
        <v>583</v>
      </c>
      <c r="U96" s="59" t="str">
        <f>LEFT(B96,MIN(FIND({0,1,2,3,4,5,6,7,8,9},B96&amp;"0123456789"))-1)</f>
        <v>DV</v>
      </c>
      <c r="V96" s="44" t="str">
        <f>RIGHT(B96,LEN(B96)+1-MIN(FIND({0,1,2,3,4,5,6,7,8,9},B96&amp;"0123456789")))</f>
        <v>3123</v>
      </c>
      <c r="W96" s="68" t="str">
        <f t="shared" si="38"/>
        <v>DV_3123</v>
      </c>
      <c r="X96" s="45" t="str">
        <f>LEFT(B96,MIN(FIND({0,1,2,3,4,5,6,7,8,9},B96&amp;"0123456789"))-1)&amp;"n"&amp;RIGHT(B96,LEN(B96)-MIN(FIND({0,1,2,3,4,5,6,7,8,9},B96&amp;"0123456789")))</f>
        <v>DVn123</v>
      </c>
      <c r="Y96" s="45" t="str">
        <f t="shared" si="36"/>
        <v>POS2</v>
      </c>
      <c r="Z96" s="45" t="str">
        <f>IF(LEN(Y96)=0,"",VLOOKUP(X96,tblClass_Child!D:E,2,FALSE))</f>
        <v>POS_VESSEL</v>
      </c>
      <c r="AA96" s="45" t="str">
        <f t="shared" si="37"/>
        <v>_pos_vessel</v>
      </c>
      <c r="AF96" s="305">
        <f>IF(ISERROR(VLOOKUP(Q96,tblClass_Physical!A:AJ,COLUMN(tblClass_Physical!AJ:AJ),FALSE)),"",VLOOKUP(Q96,tblClass_Physical!A:AJ,COLUMN(tblClass_Physical!AJ:AJ),FALSE))</f>
        <v>0</v>
      </c>
    </row>
    <row r="97" spans="1:32">
      <c r="A97" s="59" t="s">
        <v>847</v>
      </c>
      <c r="B97" s="59" t="s">
        <v>577</v>
      </c>
      <c r="C97" s="68">
        <v>96</v>
      </c>
      <c r="D97" s="59" t="s">
        <v>196</v>
      </c>
      <c r="E97" s="68">
        <f>IF(D97="",0,VLOOKUP(D97,tblClass!$B:$C,2,FALSE))</f>
        <v>24</v>
      </c>
      <c r="F97" s="59" t="s">
        <v>2060</v>
      </c>
      <c r="G97" s="59" t="s">
        <v>645</v>
      </c>
      <c r="H97" s="68" t="str">
        <f t="shared" si="28"/>
        <v>EMX2</v>
      </c>
      <c r="I97" s="68">
        <f t="shared" si="29"/>
        <v>152</v>
      </c>
      <c r="J97" s="59" t="str">
        <f t="shared" si="30"/>
        <v>S1</v>
      </c>
      <c r="K97" s="68">
        <f t="shared" si="31"/>
        <v>167</v>
      </c>
      <c r="L97" s="59" t="str">
        <f t="shared" si="32"/>
        <v>PCS1</v>
      </c>
      <c r="M97" s="68">
        <f t="shared" si="33"/>
        <v>157</v>
      </c>
      <c r="N97" s="59" t="str">
        <f t="shared" si="34"/>
        <v>R024</v>
      </c>
      <c r="O97" s="68">
        <f t="shared" si="35"/>
        <v>161</v>
      </c>
      <c r="P97" s="68">
        <f>IF(LEN(D97)=0,"",IF(VLOOKUP(D97,tblClass_Child!G:J,4,FALSE)="Yes",0,I97))</f>
        <v>152</v>
      </c>
      <c r="Q97" s="59" t="s">
        <v>758</v>
      </c>
      <c r="R97" s="59">
        <f>IF(ISERROR(VLOOKUP(Q97,tblClass_Physical!$A:$B,2,FALSE)),0,VLOOKUP(Q97,tblClass_Physical!$A:$B,2,FALSE))</f>
        <v>8</v>
      </c>
      <c r="S97" s="59" t="s">
        <v>583</v>
      </c>
      <c r="U97" s="59" t="str">
        <f>LEFT(B97,MIN(FIND({0,1,2,3,4,5,6,7,8,9},B97&amp;"0123456789"))-1)</f>
        <v>DV</v>
      </c>
      <c r="V97" s="44" t="str">
        <f>RIGHT(B97,LEN(B97)+1-MIN(FIND({0,1,2,3,4,5,6,7,8,9},B97&amp;"0123456789")))</f>
        <v>3125</v>
      </c>
      <c r="W97" s="68" t="str">
        <f t="shared" si="38"/>
        <v>DV_3125</v>
      </c>
      <c r="X97" s="45" t="str">
        <f>LEFT(B97,MIN(FIND({0,1,2,3,4,5,6,7,8,9},B97&amp;"0123456789"))-1)&amp;"n"&amp;RIGHT(B97,LEN(B97)-MIN(FIND({0,1,2,3,4,5,6,7,8,9},B97&amp;"0123456789")))</f>
        <v>DVn125</v>
      </c>
      <c r="Y97" s="45" t="str">
        <f t="shared" si="36"/>
        <v>POS2</v>
      </c>
      <c r="Z97" s="45" t="str">
        <f>IF(LEN(Y97)=0,"",VLOOKUP(X97,tblClass_Child!D:E,2,FALSE))</f>
        <v>POS_SMFL</v>
      </c>
      <c r="AA97" s="45" t="str">
        <f t="shared" si="37"/>
        <v>_pos_smfl</v>
      </c>
      <c r="AF97" s="305">
        <f>IF(ISERROR(VLOOKUP(Q97,tblClass_Physical!A:AJ,COLUMN(tblClass_Physical!AJ:AJ),FALSE)),"",VLOOKUP(Q97,tblClass_Physical!A:AJ,COLUMN(tblClass_Physical!AJ:AJ),FALSE))</f>
        <v>0</v>
      </c>
    </row>
    <row r="98" spans="1:32">
      <c r="A98" s="59" t="s">
        <v>847</v>
      </c>
      <c r="B98" s="59" t="s">
        <v>578</v>
      </c>
      <c r="C98" s="68">
        <v>97</v>
      </c>
      <c r="D98" s="59" t="s">
        <v>196</v>
      </c>
      <c r="E98" s="68">
        <f>IF(D98="",0,VLOOKUP(D98,tblClass!$B:$C,2,FALSE))</f>
        <v>24</v>
      </c>
      <c r="F98" s="59" t="s">
        <v>2061</v>
      </c>
      <c r="G98" s="59" t="s">
        <v>645</v>
      </c>
      <c r="H98" s="68" t="str">
        <f t="shared" ref="H98:H129" si="39">IF(LEN(G98)=0,0,VLOOKUP(G98,$B:$D,3,FALSE))</f>
        <v>EMX2</v>
      </c>
      <c r="I98" s="68">
        <f t="shared" ref="I98:I129" si="40">IF(LEN(G98)=0,0,VLOOKUP(G98,$B:$C,2,FALSE))</f>
        <v>152</v>
      </c>
      <c r="J98" s="59" t="str">
        <f t="shared" ref="J98:J129" si="41">IF(LEN(G98)=0,"",IF(VLOOKUP(G98,$B:$G,6,FALSE)=0,"",VLOOKUP(G98,$B:$G,6,FALSE)))</f>
        <v>S1</v>
      </c>
      <c r="K98" s="68">
        <f t="shared" ref="K98:K129" si="42">IF(LEN(J98)=0,0,VLOOKUP(J98,$B:$C,2,FALSE))</f>
        <v>167</v>
      </c>
      <c r="L98" s="59" t="str">
        <f t="shared" ref="L98:L129" si="43">IF(LEN(J98)=0,"",IF(VLOOKUP(J98,$B:$G,6,FALSE)=0,"",VLOOKUP(J98,$B:$G,6,FALSE)))</f>
        <v>PCS1</v>
      </c>
      <c r="M98" s="68">
        <f t="shared" ref="M98:M129" si="44">IF(LEN(L98)=0,0,VLOOKUP(L98,$B:$C,2,FALSE))</f>
        <v>157</v>
      </c>
      <c r="N98" s="59" t="str">
        <f t="shared" ref="N98:N129" si="45">IF(LEN(L98)=0,"",IF(VLOOKUP(L98,$B:$G,6,FALSE)=0,"",VLOOKUP(L98,$B:$G,6,FALSE)))</f>
        <v>R024</v>
      </c>
      <c r="O98" s="68">
        <f t="shared" ref="O98:O129" si="46">IF(LEN(N98)=0,0,VLOOKUP(N98,$B:$C,2,FALSE))</f>
        <v>161</v>
      </c>
      <c r="P98" s="68">
        <f>IF(LEN(D98)=0,"",IF(VLOOKUP(D98,tblClass_Child!G:J,4,FALSE)="Yes",0,I98))</f>
        <v>152</v>
      </c>
      <c r="Q98" s="59" t="s">
        <v>758</v>
      </c>
      <c r="R98" s="59">
        <f>IF(ISERROR(VLOOKUP(Q98,tblClass_Physical!$A:$B,2,FALSE)),0,VLOOKUP(Q98,tblClass_Physical!$A:$B,2,FALSE))</f>
        <v>8</v>
      </c>
      <c r="S98" s="59" t="s">
        <v>583</v>
      </c>
      <c r="U98" s="59" t="str">
        <f>LEFT(B98,MIN(FIND({0,1,2,3,4,5,6,7,8,9},B98&amp;"0123456789"))-1)</f>
        <v>DV</v>
      </c>
      <c r="V98" s="44" t="str">
        <f>RIGHT(B98,LEN(B98)+1-MIN(FIND({0,1,2,3,4,5,6,7,8,9},B98&amp;"0123456789")))</f>
        <v>3127</v>
      </c>
      <c r="W98" s="68" t="str">
        <f t="shared" si="38"/>
        <v>DV_3127</v>
      </c>
      <c r="X98" s="45" t="str">
        <f>LEFT(B98,MIN(FIND({0,1,2,3,4,5,6,7,8,9},B98&amp;"0123456789"))-1)&amp;"n"&amp;RIGHT(B98,LEN(B98)-MIN(FIND({0,1,2,3,4,5,6,7,8,9},B98&amp;"0123456789")))</f>
        <v>DVn127</v>
      </c>
      <c r="Y98" s="45" t="str">
        <f t="shared" si="36"/>
        <v>POS2</v>
      </c>
      <c r="Z98" s="45" t="str">
        <f>IF(LEN(Y98)=0,"",VLOOKUP(X98,tblClass_Child!D:E,2,FALSE))</f>
        <v>POS_DRAIN</v>
      </c>
      <c r="AA98" s="45" t="str">
        <f t="shared" si="37"/>
        <v>_pos_drain</v>
      </c>
      <c r="AF98" s="305">
        <f>IF(ISERROR(VLOOKUP(Q98,tblClass_Physical!A:AJ,COLUMN(tblClass_Physical!AJ:AJ),FALSE)),"",VLOOKUP(Q98,tblClass_Physical!A:AJ,COLUMN(tblClass_Physical!AJ:AJ),FALSE))</f>
        <v>0</v>
      </c>
    </row>
    <row r="99" spans="1:32">
      <c r="A99" s="59" t="s">
        <v>847</v>
      </c>
      <c r="B99" s="59" t="s">
        <v>810</v>
      </c>
      <c r="C99" s="68">
        <v>98</v>
      </c>
      <c r="D99" s="59" t="s">
        <v>196</v>
      </c>
      <c r="E99" s="68">
        <f>IF(D99="",0,VLOOKUP(D99,tblClass!$B:$C,2,FALSE))</f>
        <v>24</v>
      </c>
      <c r="F99" s="59" t="s">
        <v>2062</v>
      </c>
      <c r="G99" s="59" t="s">
        <v>645</v>
      </c>
      <c r="H99" s="68" t="str">
        <f t="shared" si="39"/>
        <v>EMX2</v>
      </c>
      <c r="I99" s="68">
        <f t="shared" si="40"/>
        <v>152</v>
      </c>
      <c r="J99" s="59" t="str">
        <f t="shared" si="41"/>
        <v>S1</v>
      </c>
      <c r="K99" s="68">
        <f t="shared" si="42"/>
        <v>167</v>
      </c>
      <c r="L99" s="59" t="str">
        <f t="shared" si="43"/>
        <v>PCS1</v>
      </c>
      <c r="M99" s="68">
        <f t="shared" si="44"/>
        <v>157</v>
      </c>
      <c r="N99" s="59" t="str">
        <f t="shared" si="45"/>
        <v>R024</v>
      </c>
      <c r="O99" s="68">
        <f t="shared" si="46"/>
        <v>161</v>
      </c>
      <c r="P99" s="68">
        <f>IF(LEN(D99)=0,"",IF(VLOOKUP(D99,tblClass_Child!G:J,4,FALSE)="Yes",0,I99))</f>
        <v>152</v>
      </c>
      <c r="Q99" s="59" t="s">
        <v>758</v>
      </c>
      <c r="R99" s="59">
        <f>IF(ISERROR(VLOOKUP(Q99,tblClass_Physical!$A:$B,2,FALSE)),0,VLOOKUP(Q99,tblClass_Physical!$A:$B,2,FALSE))</f>
        <v>8</v>
      </c>
      <c r="S99" s="59" t="s">
        <v>583</v>
      </c>
      <c r="U99" s="59" t="str">
        <f>LEFT(B99,MIN(FIND({0,1,2,3,4,5,6,7,8,9},B99&amp;"0123456789"))-1)</f>
        <v>DV</v>
      </c>
      <c r="V99" s="44" t="str">
        <f>RIGHT(B99,LEN(B99)+1-MIN(FIND({0,1,2,3,4,5,6,7,8,9},B99&amp;"0123456789")))</f>
        <v>3129</v>
      </c>
      <c r="W99" s="68" t="str">
        <f t="shared" si="38"/>
        <v>DV_3129</v>
      </c>
      <c r="X99" s="45" t="str">
        <f>LEFT(B99,MIN(FIND({0,1,2,3,4,5,6,7,8,9},B99&amp;"0123456789"))-1)&amp;"n"&amp;RIGHT(B99,LEN(B99)-MIN(FIND({0,1,2,3,4,5,6,7,8,9},B99&amp;"0123456789")))</f>
        <v>DVn129</v>
      </c>
      <c r="Y99" s="45" t="str">
        <f t="shared" si="36"/>
        <v>POS2</v>
      </c>
      <c r="Z99" s="45" t="str">
        <f>IF(LEN(Y99)=0,"",VLOOKUP(X99,tblClass_Child!D:E,2,FALSE))</f>
        <v>POS_FILL</v>
      </c>
      <c r="AA99" s="45" t="str">
        <f t="shared" si="37"/>
        <v>_pos_fill</v>
      </c>
      <c r="AF99" s="305">
        <f>IF(ISERROR(VLOOKUP(Q99,tblClass_Physical!A:AJ,COLUMN(tblClass_Physical!AJ:AJ),FALSE)),"",VLOOKUP(Q99,tblClass_Physical!A:AJ,COLUMN(tblClass_Physical!AJ:AJ),FALSE))</f>
        <v>0</v>
      </c>
    </row>
    <row r="100" spans="1:32">
      <c r="A100" s="59" t="s">
        <v>847</v>
      </c>
      <c r="B100" s="59" t="s">
        <v>1357</v>
      </c>
      <c r="C100" s="68">
        <v>99</v>
      </c>
      <c r="D100" s="59" t="s">
        <v>184</v>
      </c>
      <c r="E100" s="68">
        <f>IF(D100="",0,VLOOKUP(D100,tblClass!$B:$C,2,FALSE))</f>
        <v>32</v>
      </c>
      <c r="F100" s="59" t="s">
        <v>1360</v>
      </c>
      <c r="G100" s="59" t="s">
        <v>645</v>
      </c>
      <c r="H100" s="68" t="str">
        <f t="shared" si="39"/>
        <v>EMX2</v>
      </c>
      <c r="I100" s="68">
        <f t="shared" si="40"/>
        <v>152</v>
      </c>
      <c r="J100" s="59" t="str">
        <f t="shared" si="41"/>
        <v>S1</v>
      </c>
      <c r="K100" s="68">
        <f t="shared" si="42"/>
        <v>167</v>
      </c>
      <c r="L100" s="59" t="str">
        <f t="shared" si="43"/>
        <v>PCS1</v>
      </c>
      <c r="M100" s="68">
        <f t="shared" si="44"/>
        <v>157</v>
      </c>
      <c r="N100" s="59" t="str">
        <f t="shared" si="45"/>
        <v>R024</v>
      </c>
      <c r="O100" s="68">
        <f t="shared" si="46"/>
        <v>161</v>
      </c>
      <c r="P100" s="68">
        <f>IF(LEN(D100)=0,"",IF(VLOOKUP(D100,tblClass_Child!G:J,4,FALSE)="Yes",0,I100))</f>
        <v>152</v>
      </c>
      <c r="Q100" s="59" t="s">
        <v>759</v>
      </c>
      <c r="R100" s="59">
        <f>IF(ISERROR(VLOOKUP(Q100,tblClass_Physical!$A:$B,2,FALSE)),0,VLOOKUP(Q100,tblClass_Physical!$A:$B,2,FALSE))</f>
        <v>18</v>
      </c>
      <c r="S100" s="59" t="s">
        <v>583</v>
      </c>
      <c r="U100" s="59" t="str">
        <f>LEFT(B100,MIN(FIND({0,1,2,3,4,5,6,7,8,9},B100&amp;"0123456789"))-1)</f>
        <v>ZSC</v>
      </c>
      <c r="V100" s="44" t="str">
        <f>RIGHT(B100,LEN(B100)+1-MIN(FIND({0,1,2,3,4,5,6,7,8,9},B100&amp;"0123456789")))</f>
        <v>3115</v>
      </c>
      <c r="W100" s="68" t="str">
        <f t="shared" si="38"/>
        <v>ZSC_3115</v>
      </c>
      <c r="X100" s="45" t="str">
        <f>LEFT(B100,MIN(FIND({0,1,2,3,4,5,6,7,8,9},B100&amp;"0123456789"))-1)&amp;"n"&amp;RIGHT(B100,LEN(B100)-MIN(FIND({0,1,2,3,4,5,6,7,8,9},B100&amp;"0123456789")))</f>
        <v>ZSCn115</v>
      </c>
      <c r="Y100" s="45" t="str">
        <f t="shared" si="36"/>
        <v>ZSC2</v>
      </c>
      <c r="Z100" s="45" t="str">
        <f>IF(LEN(Y100)=0,"",VLOOKUP(X100,tblClass_Child!D:E,2,FALSE))</f>
        <v>ZSC_CIPSIP</v>
      </c>
      <c r="AA100" s="45" t="str">
        <f t="shared" si="37"/>
        <v>_zsc_cipsip</v>
      </c>
      <c r="AF100" s="305">
        <f>IF(ISERROR(VLOOKUP(Q100,tblClass_Physical!A:AJ,COLUMN(tblClass_Physical!AJ:AJ),FALSE)),"",VLOOKUP(Q100,tblClass_Physical!A:AJ,COLUMN(tblClass_Physical!AJ:AJ),FALSE))</f>
        <v>0</v>
      </c>
    </row>
    <row r="101" spans="1:32">
      <c r="A101" s="59" t="s">
        <v>847</v>
      </c>
      <c r="B101" s="59" t="s">
        <v>1359</v>
      </c>
      <c r="C101" s="68">
        <v>100</v>
      </c>
      <c r="D101" s="59" t="s">
        <v>184</v>
      </c>
      <c r="E101" s="68">
        <f>IF(D101="",0,VLOOKUP(D101,tblClass!$B:$C,2,FALSE))</f>
        <v>32</v>
      </c>
      <c r="F101" s="59" t="s">
        <v>1361</v>
      </c>
      <c r="G101" s="59" t="s">
        <v>645</v>
      </c>
      <c r="H101" s="68" t="str">
        <f t="shared" si="39"/>
        <v>EMX2</v>
      </c>
      <c r="I101" s="68">
        <f t="shared" si="40"/>
        <v>152</v>
      </c>
      <c r="J101" s="59" t="str">
        <f t="shared" si="41"/>
        <v>S1</v>
      </c>
      <c r="K101" s="68">
        <f t="shared" si="42"/>
        <v>167</v>
      </c>
      <c r="L101" s="59" t="str">
        <f t="shared" si="43"/>
        <v>PCS1</v>
      </c>
      <c r="M101" s="68">
        <f t="shared" si="44"/>
        <v>157</v>
      </c>
      <c r="N101" s="59" t="str">
        <f t="shared" si="45"/>
        <v>R024</v>
      </c>
      <c r="O101" s="68">
        <f t="shared" si="46"/>
        <v>161</v>
      </c>
      <c r="P101" s="68">
        <f>IF(LEN(D101)=0,"",IF(VLOOKUP(D101,tblClass_Child!G:J,4,FALSE)="Yes",0,I101))</f>
        <v>152</v>
      </c>
      <c r="Q101" s="59" t="s">
        <v>759</v>
      </c>
      <c r="R101" s="59">
        <f>IF(ISERROR(VLOOKUP(Q101,tblClass_Physical!$A:$B,2,FALSE)),0,VLOOKUP(Q101,tblClass_Physical!$A:$B,2,FALSE))</f>
        <v>18</v>
      </c>
      <c r="S101" s="59" t="s">
        <v>583</v>
      </c>
      <c r="U101" s="59" t="str">
        <f>LEFT(B101,MIN(FIND({0,1,2,3,4,5,6,7,8,9},B101&amp;"0123456789"))-1)</f>
        <v>ZSC</v>
      </c>
      <c r="V101" s="44" t="str">
        <f>RIGHT(B101,LEN(B101)+1-MIN(FIND({0,1,2,3,4,5,6,7,8,9},B101&amp;"0123456789")))</f>
        <v>3117</v>
      </c>
      <c r="W101" s="68" t="str">
        <f t="shared" si="38"/>
        <v>ZSC_3117</v>
      </c>
      <c r="X101" s="45" t="str">
        <f>LEFT(B101,MIN(FIND({0,1,2,3,4,5,6,7,8,9},B101&amp;"0123456789"))-1)&amp;"n"&amp;RIGHT(B101,LEN(B101)-MIN(FIND({0,1,2,3,4,5,6,7,8,9},B101&amp;"0123456789")))</f>
        <v>ZSCn117</v>
      </c>
      <c r="Y101" s="45" t="str">
        <f t="shared" si="36"/>
        <v>ZSC2</v>
      </c>
      <c r="Z101" s="45" t="str">
        <f>IF(LEN(Y101)=0,"",VLOOKUP(X101,tblClass_Child!D:E,2,FALSE))</f>
        <v>ZSC_BFS2</v>
      </c>
      <c r="AA101" s="45" t="str">
        <f t="shared" si="37"/>
        <v>_zsc_bfs2</v>
      </c>
      <c r="AF101" s="305">
        <f>IF(ISERROR(VLOOKUP(Q101,tblClass_Physical!A:AJ,COLUMN(tblClass_Physical!AJ:AJ),FALSE)),"",VLOOKUP(Q101,tblClass_Physical!A:AJ,COLUMN(tblClass_Physical!AJ:AJ),FALSE))</f>
        <v>0</v>
      </c>
    </row>
    <row r="102" spans="1:32" s="236" customFormat="1">
      <c r="A102" s="236" t="s">
        <v>847</v>
      </c>
      <c r="B102" s="236" t="s">
        <v>1009</v>
      </c>
      <c r="C102" s="68">
        <v>101</v>
      </c>
      <c r="E102" s="237">
        <f>IF(D102="",0,VLOOKUP(D102,tblClass!$B:$C,2,FALSE))</f>
        <v>0</v>
      </c>
      <c r="F102" s="236" t="s">
        <v>1897</v>
      </c>
      <c r="G102" s="236" t="s">
        <v>3</v>
      </c>
      <c r="H102" s="237" t="str">
        <f t="shared" si="39"/>
        <v>MX</v>
      </c>
      <c r="I102" s="237">
        <f t="shared" si="40"/>
        <v>165</v>
      </c>
      <c r="J102" s="236" t="str">
        <f t="shared" si="41"/>
        <v>PCM1</v>
      </c>
      <c r="K102" s="237">
        <f t="shared" si="42"/>
        <v>155</v>
      </c>
      <c r="L102" s="236" t="str">
        <f t="shared" si="43"/>
        <v>R021</v>
      </c>
      <c r="M102" s="237">
        <f t="shared" si="44"/>
        <v>159</v>
      </c>
      <c r="N102" s="236" t="str">
        <f t="shared" si="45"/>
        <v>MPF</v>
      </c>
      <c r="O102" s="237">
        <f t="shared" si="46"/>
        <v>164</v>
      </c>
      <c r="P102" s="237" t="str">
        <f>IF(LEN(D102)=0,"",IF(VLOOKUP(D102,tblClass_Child!G:J,4,FALSE)="Yes",0,I102))</f>
        <v/>
      </c>
      <c r="Q102" s="238" t="s">
        <v>1515</v>
      </c>
      <c r="R102" s="236">
        <f>IF(ISERROR(VLOOKUP(Q102,tblClass_Physical!$A:$B,2,FALSE)),0,VLOOKUP(Q102,tblClass_Physical!$A:$B,2,FALSE))</f>
        <v>46</v>
      </c>
      <c r="S102" s="236" t="s">
        <v>803</v>
      </c>
      <c r="U102" s="236" t="str">
        <f>LEFT(B102,MIN(FIND({0,1,2,3,4,5,6,7,8,9},B102&amp;"0123456789"))-1)</f>
        <v>FILT</v>
      </c>
      <c r="V102" s="239" t="str">
        <f>RIGHT(B102,LEN(B102)+1-MIN(FIND({0,1,2,3,4,5,6,7,8,9},B102&amp;"0123456789")))</f>
        <v>14</v>
      </c>
      <c r="W102" s="237" t="str">
        <f t="shared" si="38"/>
        <v>FILT_14</v>
      </c>
      <c r="X102" s="317" t="str">
        <f>LEFT(B102,MIN(FIND({0,1,2,3,4,5,6,7,8,9},B102&amp;"0123456789"))-1)&amp;"n"&amp;RIGHT(B102,LEN(B102)-MIN(FIND({0,1,2,3,4,5,6,7,8,9},B102&amp;"0123456789")))</f>
        <v>FILTn4</v>
      </c>
      <c r="Y102" s="240" t="str">
        <f t="shared" si="36"/>
        <v/>
      </c>
      <c r="Z102" s="240" t="str">
        <f>IF(LEN(Y102)=0,"",VLOOKUP(X102,tblClass_Child!D:E,2,FALSE))</f>
        <v/>
      </c>
      <c r="AA102" s="240" t="str">
        <f t="shared" si="37"/>
        <v/>
      </c>
      <c r="AF102" s="305">
        <f>IF(ISERROR(VLOOKUP(Q102,tblClass_Physical!A:AJ,COLUMN(tblClass_Physical!AJ:AJ),FALSE)),"",VLOOKUP(Q102,tblClass_Physical!A:AJ,COLUMN(tblClass_Physical!AJ:AJ),FALSE))</f>
        <v>0</v>
      </c>
    </row>
    <row r="103" spans="1:32">
      <c r="A103" s="59" t="s">
        <v>847</v>
      </c>
      <c r="B103" s="59" t="s">
        <v>1003</v>
      </c>
      <c r="C103" s="68">
        <v>102</v>
      </c>
      <c r="E103" s="68">
        <f>IF(D103="",0,VLOOKUP(D103,tblClass!$B:$C,2,FALSE))</f>
        <v>0</v>
      </c>
      <c r="F103" s="59" t="s">
        <v>1004</v>
      </c>
      <c r="G103" s="59" t="s">
        <v>3</v>
      </c>
      <c r="H103" s="68" t="str">
        <f t="shared" si="39"/>
        <v>MX</v>
      </c>
      <c r="I103" s="68">
        <f t="shared" si="40"/>
        <v>165</v>
      </c>
      <c r="J103" s="59" t="str">
        <f t="shared" si="41"/>
        <v>PCM1</v>
      </c>
      <c r="K103" s="68">
        <f t="shared" si="42"/>
        <v>155</v>
      </c>
      <c r="L103" s="59" t="str">
        <f t="shared" si="43"/>
        <v>R021</v>
      </c>
      <c r="M103" s="68">
        <f t="shared" si="44"/>
        <v>159</v>
      </c>
      <c r="N103" s="59" t="str">
        <f t="shared" si="45"/>
        <v>MPF</v>
      </c>
      <c r="O103" s="68">
        <f t="shared" si="46"/>
        <v>164</v>
      </c>
      <c r="P103" s="68" t="str">
        <f>IF(LEN(D103)=0,"",IF(VLOOKUP(D103,tblClass_Child!G:J,4,FALSE)="Yes",0,I103))</f>
        <v/>
      </c>
      <c r="Q103" s="59" t="s">
        <v>1516</v>
      </c>
      <c r="R103" s="59">
        <f>IF(ISERROR(VLOOKUP(Q103,tblClass_Physical!$A:$B,2,FALSE)),0,VLOOKUP(Q103,tblClass_Physical!$A:$B,2,FALSE))</f>
        <v>47</v>
      </c>
      <c r="S103" s="59" t="s">
        <v>803</v>
      </c>
      <c r="U103" s="59" t="str">
        <f>LEFT(B103,MIN(FIND({0,1,2,3,4,5,6,7,8,9},B103&amp;"0123456789"))-1)</f>
        <v>FILT</v>
      </c>
      <c r="V103" s="44" t="str">
        <f>RIGHT(B103,LEN(B103)+1-MIN(FIND({0,1,2,3,4,5,6,7,8,9},B103&amp;"0123456789")))</f>
        <v>11</v>
      </c>
      <c r="W103" s="68" t="str">
        <f t="shared" si="38"/>
        <v>FILT_11</v>
      </c>
      <c r="X103" s="317" t="str">
        <f>LEFT(B103,MIN(FIND({0,1,2,3,4,5,6,7,8,9},B103&amp;"0123456789"))-1)&amp;"n"&amp;RIGHT(B103,LEN(B103)-MIN(FIND({0,1,2,3,4,5,6,7,8,9},B103&amp;"0123456789")))</f>
        <v>FILTn1</v>
      </c>
      <c r="Y103" s="45" t="str">
        <f t="shared" si="36"/>
        <v/>
      </c>
      <c r="Z103" s="45" t="str">
        <f>IF(LEN(Y103)=0,"",VLOOKUP(X103,tblClass_Child!D:E,2,FALSE))</f>
        <v/>
      </c>
      <c r="AA103" s="45" t="str">
        <f t="shared" si="37"/>
        <v/>
      </c>
      <c r="AF103" s="305">
        <f>IF(ISERROR(VLOOKUP(Q103,tblClass_Physical!A:AJ,COLUMN(tblClass_Physical!AJ:AJ),FALSE)),"",VLOOKUP(Q103,tblClass_Physical!A:AJ,COLUMN(tblClass_Physical!AJ:AJ),FALSE))</f>
        <v>0</v>
      </c>
    </row>
    <row r="104" spans="1:32" s="236" customFormat="1">
      <c r="A104" s="236" t="s">
        <v>847</v>
      </c>
      <c r="B104" s="236" t="s">
        <v>1011</v>
      </c>
      <c r="C104" s="68">
        <v>103</v>
      </c>
      <c r="E104" s="237">
        <f>IF(D104="",0,VLOOKUP(D104,tblClass!$B:$C,2,FALSE))</f>
        <v>0</v>
      </c>
      <c r="F104" s="236" t="s">
        <v>1898</v>
      </c>
      <c r="G104" s="236" t="s">
        <v>5</v>
      </c>
      <c r="H104" s="237" t="str">
        <f t="shared" si="39"/>
        <v>SY</v>
      </c>
      <c r="I104" s="237">
        <f t="shared" si="40"/>
        <v>167</v>
      </c>
      <c r="J104" s="236" t="str">
        <f t="shared" si="41"/>
        <v>PCS1</v>
      </c>
      <c r="K104" s="237">
        <f t="shared" si="42"/>
        <v>157</v>
      </c>
      <c r="L104" s="236" t="str">
        <f t="shared" si="43"/>
        <v>R024</v>
      </c>
      <c r="M104" s="237">
        <f t="shared" si="44"/>
        <v>161</v>
      </c>
      <c r="N104" s="236" t="str">
        <f t="shared" si="45"/>
        <v>MPF</v>
      </c>
      <c r="O104" s="237">
        <f t="shared" si="46"/>
        <v>164</v>
      </c>
      <c r="P104" s="237" t="str">
        <f>IF(LEN(D104)=0,"",IF(VLOOKUP(D104,tblClass_Child!G:J,4,FALSE)="Yes",0,I104))</f>
        <v/>
      </c>
      <c r="Q104" s="238" t="s">
        <v>1515</v>
      </c>
      <c r="R104" s="236">
        <f>IF(ISERROR(VLOOKUP(Q104,tblClass_Physical!$A:$B,2,FALSE)),0,VLOOKUP(Q104,tblClass_Physical!$A:$B,2,FALSE))</f>
        <v>46</v>
      </c>
      <c r="S104" s="236" t="s">
        <v>583</v>
      </c>
      <c r="U104" s="236" t="str">
        <f>LEFT(B104,MIN(FIND({0,1,2,3,4,5,6,7,8,9},B104&amp;"0123456789"))-1)</f>
        <v>FILT</v>
      </c>
      <c r="V104" s="239" t="str">
        <f>RIGHT(B104,LEN(B104)+1-MIN(FIND({0,1,2,3,4,5,6,7,8,9},B104&amp;"0123456789")))</f>
        <v>31</v>
      </c>
      <c r="W104" s="237" t="str">
        <f t="shared" si="38"/>
        <v>FILT_31</v>
      </c>
      <c r="X104" s="317" t="str">
        <f>LEFT(B104,MIN(FIND({0,1,2,3,4,5,6,7,8,9},B104&amp;"0123456789"))-1)&amp;"n"&amp;RIGHT(B104,LEN(B104)-MIN(FIND({0,1,2,3,4,5,6,7,8,9},B104&amp;"0123456789")))</f>
        <v>FILTn1</v>
      </c>
      <c r="Y104" s="240" t="str">
        <f t="shared" si="36"/>
        <v/>
      </c>
      <c r="Z104" s="240" t="str">
        <f>IF(LEN(Y104)=0,"",VLOOKUP(X104,tblClass_Child!D:E,2,FALSE))</f>
        <v/>
      </c>
      <c r="AA104" s="240" t="str">
        <f t="shared" si="37"/>
        <v/>
      </c>
      <c r="AF104" s="305">
        <f>IF(ISERROR(VLOOKUP(Q104,tblClass_Physical!A:AJ,COLUMN(tblClass_Physical!AJ:AJ),FALSE)),"",VLOOKUP(Q104,tblClass_Physical!A:AJ,COLUMN(tblClass_Physical!AJ:AJ),FALSE))</f>
        <v>0</v>
      </c>
    </row>
    <row r="105" spans="1:32">
      <c r="A105" s="59" t="s">
        <v>847</v>
      </c>
      <c r="B105" s="59" t="s">
        <v>1005</v>
      </c>
      <c r="C105" s="68">
        <v>104</v>
      </c>
      <c r="E105" s="68">
        <f>IF(D105="",0,VLOOKUP(D105,tblClass!$B:$C,2,FALSE))</f>
        <v>0</v>
      </c>
      <c r="F105" s="59" t="s">
        <v>1006</v>
      </c>
      <c r="G105" s="59" t="s">
        <v>3</v>
      </c>
      <c r="H105" s="68" t="str">
        <f t="shared" si="39"/>
        <v>MX</v>
      </c>
      <c r="I105" s="68">
        <f t="shared" si="40"/>
        <v>165</v>
      </c>
      <c r="J105" s="59" t="str">
        <f t="shared" si="41"/>
        <v>PCM1</v>
      </c>
      <c r="K105" s="68">
        <f t="shared" si="42"/>
        <v>155</v>
      </c>
      <c r="L105" s="59" t="str">
        <f t="shared" si="43"/>
        <v>R021</v>
      </c>
      <c r="M105" s="68">
        <f t="shared" si="44"/>
        <v>159</v>
      </c>
      <c r="N105" s="59" t="str">
        <f t="shared" si="45"/>
        <v>MPF</v>
      </c>
      <c r="O105" s="68">
        <f t="shared" si="46"/>
        <v>164</v>
      </c>
      <c r="P105" s="68" t="str">
        <f>IF(LEN(D105)=0,"",IF(VLOOKUP(D105,tblClass_Child!G:J,4,FALSE)="Yes",0,I105))</f>
        <v/>
      </c>
      <c r="Q105" s="59" t="s">
        <v>1517</v>
      </c>
      <c r="R105" s="59">
        <f>IF(ISERROR(VLOOKUP(Q105,tblClass_Physical!$A:$B,2,FALSE)),0,VLOOKUP(Q105,tblClass_Physical!$A:$B,2,FALSE))</f>
        <v>48</v>
      </c>
      <c r="S105" s="59" t="s">
        <v>803</v>
      </c>
      <c r="U105" s="59" t="str">
        <f>LEFT(B105,MIN(FIND({0,1,2,3,4,5,6,7,8,9},B105&amp;"0123456789"))-1)</f>
        <v>FILT</v>
      </c>
      <c r="V105" s="44" t="str">
        <f>RIGHT(B105,LEN(B105)+1-MIN(FIND({0,1,2,3,4,5,6,7,8,9},B105&amp;"0123456789")))</f>
        <v>12</v>
      </c>
      <c r="W105" s="68" t="str">
        <f t="shared" si="38"/>
        <v>FILT_12</v>
      </c>
      <c r="X105" s="317" t="str">
        <f>LEFT(B105,MIN(FIND({0,1,2,3,4,5,6,7,8,9},B105&amp;"0123456789"))-1)&amp;"n"&amp;RIGHT(B105,LEN(B105)-MIN(FIND({0,1,2,3,4,5,6,7,8,9},B105&amp;"0123456789")))</f>
        <v>FILTn2</v>
      </c>
      <c r="Y105" s="45" t="str">
        <f t="shared" si="36"/>
        <v/>
      </c>
      <c r="Z105" s="45" t="str">
        <f>IF(LEN(Y105)=0,"",VLOOKUP(X105,tblClass_Child!D:E,2,FALSE))</f>
        <v/>
      </c>
      <c r="AA105" s="45" t="str">
        <f t="shared" si="37"/>
        <v/>
      </c>
      <c r="AF105" s="305">
        <f>IF(ISERROR(VLOOKUP(Q105,tblClass_Physical!A:AJ,COLUMN(tblClass_Physical!AJ:AJ),FALSE)),"",VLOOKUP(Q105,tblClass_Physical!A:AJ,COLUMN(tblClass_Physical!AJ:AJ),FALSE))</f>
        <v>0</v>
      </c>
    </row>
    <row r="106" spans="1:32">
      <c r="A106" s="59" t="s">
        <v>847</v>
      </c>
      <c r="B106" s="59" t="s">
        <v>1007</v>
      </c>
      <c r="C106" s="68">
        <v>105</v>
      </c>
      <c r="E106" s="68">
        <f>IF(D106="",0,VLOOKUP(D106,tblClass!$B:$C,2,FALSE))</f>
        <v>0</v>
      </c>
      <c r="F106" s="59" t="s">
        <v>1008</v>
      </c>
      <c r="G106" s="59" t="s">
        <v>3</v>
      </c>
      <c r="H106" s="68" t="str">
        <f t="shared" si="39"/>
        <v>MX</v>
      </c>
      <c r="I106" s="68">
        <f t="shared" si="40"/>
        <v>165</v>
      </c>
      <c r="J106" s="59" t="str">
        <f t="shared" si="41"/>
        <v>PCM1</v>
      </c>
      <c r="K106" s="68">
        <f t="shared" si="42"/>
        <v>155</v>
      </c>
      <c r="L106" s="59" t="str">
        <f t="shared" si="43"/>
        <v>R021</v>
      </c>
      <c r="M106" s="68">
        <f t="shared" si="44"/>
        <v>159</v>
      </c>
      <c r="N106" s="59" t="str">
        <f t="shared" si="45"/>
        <v>MPF</v>
      </c>
      <c r="O106" s="68">
        <f t="shared" si="46"/>
        <v>164</v>
      </c>
      <c r="P106" s="68" t="str">
        <f>IF(LEN(D106)=0,"",IF(VLOOKUP(D106,tblClass_Child!G:J,4,FALSE)="Yes",0,I106))</f>
        <v/>
      </c>
      <c r="Q106" s="60" t="s">
        <v>1519</v>
      </c>
      <c r="R106" s="59">
        <f>IF(ISERROR(VLOOKUP(Q106,tblClass_Physical!$A:$B,2,FALSE)),0,VLOOKUP(Q106,tblClass_Physical!$A:$B,2,FALSE))</f>
        <v>49</v>
      </c>
      <c r="S106" s="59" t="s">
        <v>803</v>
      </c>
      <c r="U106" s="59" t="str">
        <f>LEFT(B106,MIN(FIND({0,1,2,3,4,5,6,7,8,9},B106&amp;"0123456789"))-1)</f>
        <v>FILT</v>
      </c>
      <c r="V106" s="44" t="str">
        <f>RIGHT(B106,LEN(B106)+1-MIN(FIND({0,1,2,3,4,5,6,7,8,9},B106&amp;"0123456789")))</f>
        <v>13</v>
      </c>
      <c r="W106" s="68" t="str">
        <f t="shared" si="38"/>
        <v>FILT_13</v>
      </c>
      <c r="X106" s="317" t="str">
        <f>LEFT(B106,MIN(FIND({0,1,2,3,4,5,6,7,8,9},B106&amp;"0123456789"))-1)&amp;"n"&amp;RIGHT(B106,LEN(B106)-MIN(FIND({0,1,2,3,4,5,6,7,8,9},B106&amp;"0123456789")))</f>
        <v>FILTn3</v>
      </c>
      <c r="Y106" s="45" t="str">
        <f t="shared" si="36"/>
        <v/>
      </c>
      <c r="Z106" s="45" t="str">
        <f>IF(LEN(Y106)=0,"",VLOOKUP(X106,tblClass_Child!D:E,2,FALSE))</f>
        <v/>
      </c>
      <c r="AA106" s="45" t="str">
        <f t="shared" si="37"/>
        <v/>
      </c>
      <c r="AF106" s="305">
        <f>IF(ISERROR(VLOOKUP(Q106,tblClass_Physical!A:AJ,COLUMN(tblClass_Physical!AJ:AJ),FALSE)),"",VLOOKUP(Q106,tblClass_Physical!A:AJ,COLUMN(tblClass_Physical!AJ:AJ),FALSE))</f>
        <v>0</v>
      </c>
    </row>
    <row r="107" spans="1:32">
      <c r="A107" s="59" t="s">
        <v>847</v>
      </c>
      <c r="B107" s="59" t="s">
        <v>562</v>
      </c>
      <c r="C107" s="68">
        <v>106</v>
      </c>
      <c r="D107" s="59" t="s">
        <v>586</v>
      </c>
      <c r="E107" s="68">
        <f>IF(D107="",0,VLOOKUP(D107,tblClass!$B:$C,2,FALSE))</f>
        <v>0</v>
      </c>
      <c r="F107" s="59" t="s">
        <v>209</v>
      </c>
      <c r="G107" s="59" t="s">
        <v>3</v>
      </c>
      <c r="H107" s="68" t="str">
        <f t="shared" si="39"/>
        <v>MX</v>
      </c>
      <c r="I107" s="68">
        <f t="shared" si="40"/>
        <v>165</v>
      </c>
      <c r="J107" s="59" t="str">
        <f t="shared" si="41"/>
        <v>PCM1</v>
      </c>
      <c r="K107" s="68">
        <f t="shared" si="42"/>
        <v>155</v>
      </c>
      <c r="L107" s="59" t="str">
        <f t="shared" si="43"/>
        <v>R021</v>
      </c>
      <c r="M107" s="68">
        <f t="shared" si="44"/>
        <v>159</v>
      </c>
      <c r="N107" s="59" t="str">
        <f t="shared" si="45"/>
        <v>MPF</v>
      </c>
      <c r="O107" s="68">
        <f t="shared" si="46"/>
        <v>164</v>
      </c>
      <c r="P107" s="68" t="str">
        <f>IF(LEN(D107)=0,"",IF(VLOOKUP(D107,tblClass_Child!G:J,4,FALSE)="Yes",0,I107))</f>
        <v/>
      </c>
      <c r="Q107" s="59" t="s">
        <v>743</v>
      </c>
      <c r="R107" s="59">
        <f>IF(ISERROR(VLOOKUP(Q107,tblClass_Physical!$A:$B,2,FALSE)),0,VLOOKUP(Q107,tblClass_Physical!$A:$B,2,FALSE))</f>
        <v>12</v>
      </c>
      <c r="S107" s="59" t="s">
        <v>803</v>
      </c>
      <c r="U107" s="59" t="str">
        <f>LEFT(B107,MIN(FIND({0,1,2,3,4,5,6,7,8,9},B107&amp;"0123456789"))-1)</f>
        <v>AF</v>
      </c>
      <c r="V107" s="44" t="str">
        <f>RIGHT(B107,LEN(B107)+1-MIN(FIND({0,1,2,3,4,5,6,7,8,9},B107&amp;"0123456789")))</f>
        <v>1101</v>
      </c>
      <c r="W107" s="68" t="str">
        <f t="shared" si="38"/>
        <v>AF_1101</v>
      </c>
      <c r="X107" s="317" t="str">
        <f>LEFT(B107,MIN(FIND({0,1,2,3,4,5,6,7,8,9},B107&amp;"0123456789"))-1)&amp;"n"&amp;RIGHT(B107,LEN(B107)-MIN(FIND({0,1,2,3,4,5,6,7,8,9},B107&amp;"0123456789")))</f>
        <v>AFn101</v>
      </c>
      <c r="Y107" s="45" t="str">
        <f t="shared" si="36"/>
        <v/>
      </c>
      <c r="Z107" s="45" t="str">
        <f>IF(LEN(Y107)=0,"",VLOOKUP(X107,tblClass_Child!D:E,2,FALSE))</f>
        <v/>
      </c>
      <c r="AA107" s="45" t="str">
        <f t="shared" si="37"/>
        <v/>
      </c>
      <c r="AF107" s="305">
        <f>IF(ISERROR(VLOOKUP(Q107,tblClass_Physical!A:AJ,COLUMN(tblClass_Physical!AJ:AJ),FALSE)),"",VLOOKUP(Q107,tblClass_Physical!A:AJ,COLUMN(tblClass_Physical!AJ:AJ),FALSE))</f>
        <v>0</v>
      </c>
    </row>
    <row r="108" spans="1:32">
      <c r="A108" s="59" t="s">
        <v>847</v>
      </c>
      <c r="B108" s="59" t="s">
        <v>563</v>
      </c>
      <c r="C108" s="68">
        <v>107</v>
      </c>
      <c r="D108" s="59" t="s">
        <v>586</v>
      </c>
      <c r="E108" s="68">
        <f>IF(D108="",0,VLOOKUP(D108,tblClass!$B:$C,2,FALSE))</f>
        <v>0</v>
      </c>
      <c r="F108" s="59" t="s">
        <v>208</v>
      </c>
      <c r="G108" s="59" t="s">
        <v>5</v>
      </c>
      <c r="H108" s="68" t="str">
        <f t="shared" si="39"/>
        <v>SY</v>
      </c>
      <c r="I108" s="68">
        <f t="shared" si="40"/>
        <v>167</v>
      </c>
      <c r="J108" s="59" t="str">
        <f t="shared" si="41"/>
        <v>PCS1</v>
      </c>
      <c r="K108" s="68">
        <f t="shared" si="42"/>
        <v>157</v>
      </c>
      <c r="L108" s="59" t="str">
        <f t="shared" si="43"/>
        <v>R024</v>
      </c>
      <c r="M108" s="68">
        <f t="shared" si="44"/>
        <v>161</v>
      </c>
      <c r="N108" s="59" t="str">
        <f t="shared" si="45"/>
        <v>MPF</v>
      </c>
      <c r="O108" s="68">
        <f t="shared" si="46"/>
        <v>164</v>
      </c>
      <c r="P108" s="68" t="str">
        <f>IF(LEN(D108)=0,"",IF(VLOOKUP(D108,tblClass_Child!G:J,4,FALSE)="Yes",0,I108))</f>
        <v/>
      </c>
      <c r="Q108" s="59" t="s">
        <v>743</v>
      </c>
      <c r="R108" s="59">
        <f>IF(ISERROR(VLOOKUP(Q108,tblClass_Physical!$A:$B,2,FALSE)),0,VLOOKUP(Q108,tblClass_Physical!$A:$B,2,FALSE))</f>
        <v>12</v>
      </c>
      <c r="S108" s="59" t="s">
        <v>804</v>
      </c>
      <c r="U108" s="59" t="str">
        <f>LEFT(B108,MIN(FIND({0,1,2,3,4,5,6,7,8,9},B108&amp;"0123456789"))-1)</f>
        <v>AF</v>
      </c>
      <c r="V108" s="44" t="str">
        <f>RIGHT(B108,LEN(B108)+1-MIN(FIND({0,1,2,3,4,5,6,7,8,9},B108&amp;"0123456789")))</f>
        <v>3101</v>
      </c>
      <c r="W108" s="68" t="str">
        <f t="shared" si="38"/>
        <v>AF_3101</v>
      </c>
      <c r="X108" s="317" t="str">
        <f>LEFT(B108,MIN(FIND({0,1,2,3,4,5,6,7,8,9},B108&amp;"0123456789"))-1)&amp;"n"&amp;RIGHT(B108,LEN(B108)-MIN(FIND({0,1,2,3,4,5,6,7,8,9},B108&amp;"0123456789")))</f>
        <v>AFn101</v>
      </c>
      <c r="Y108" s="45" t="str">
        <f t="shared" si="36"/>
        <v/>
      </c>
      <c r="Z108" s="45" t="str">
        <f>IF(LEN(Y108)=0,"",VLOOKUP(X108,tblClass_Child!D:E,2,FALSE))</f>
        <v/>
      </c>
      <c r="AA108" s="45" t="str">
        <f t="shared" si="37"/>
        <v/>
      </c>
      <c r="AF108" s="305">
        <f>IF(ISERROR(VLOOKUP(Q108,tblClass_Physical!A:AJ,COLUMN(tblClass_Physical!AJ:AJ),FALSE)),"",VLOOKUP(Q108,tblClass_Physical!A:AJ,COLUMN(tblClass_Physical!AJ:AJ),FALSE))</f>
        <v>0</v>
      </c>
    </row>
    <row r="109" spans="1:32">
      <c r="A109" s="59" t="s">
        <v>847</v>
      </c>
      <c r="B109" s="59" t="s">
        <v>516</v>
      </c>
      <c r="C109" s="68">
        <v>108</v>
      </c>
      <c r="E109" s="68">
        <f>IF(D109="",0,VLOOKUP(D109,tblClass!$B:$C,2,FALSE))</f>
        <v>0</v>
      </c>
      <c r="F109" s="59" t="s">
        <v>663</v>
      </c>
      <c r="G109" s="59" t="s">
        <v>3</v>
      </c>
      <c r="H109" s="68" t="str">
        <f t="shared" si="39"/>
        <v>MX</v>
      </c>
      <c r="I109" s="68">
        <f t="shared" si="40"/>
        <v>165</v>
      </c>
      <c r="J109" s="59" t="str">
        <f t="shared" si="41"/>
        <v>PCM1</v>
      </c>
      <c r="K109" s="68">
        <f t="shared" si="42"/>
        <v>155</v>
      </c>
      <c r="L109" s="59" t="str">
        <f t="shared" si="43"/>
        <v>R021</v>
      </c>
      <c r="M109" s="68">
        <f t="shared" si="44"/>
        <v>159</v>
      </c>
      <c r="N109" s="59" t="str">
        <f t="shared" si="45"/>
        <v>MPF</v>
      </c>
      <c r="O109" s="68">
        <f t="shared" si="46"/>
        <v>164</v>
      </c>
      <c r="P109" s="68" t="str">
        <f>IF(LEN(D109)=0,"",IF(VLOOKUP(D109,tblClass_Child!G:J,4,FALSE)="Yes",0,I109))</f>
        <v/>
      </c>
      <c r="Q109" s="59" t="s">
        <v>2152</v>
      </c>
      <c r="R109" s="59">
        <f>IF(ISERROR(VLOOKUP(Q109,tblClass_Physical!$A:$B,2,FALSE)),0,VLOOKUP(Q109,tblClass_Physical!$A:$B,2,FALSE))</f>
        <v>41</v>
      </c>
      <c r="S109" s="59" t="s">
        <v>803</v>
      </c>
      <c r="U109" s="59" t="str">
        <f>LEFT(B109,MIN(FIND({0,1,2,3,4,5,6,7,8,9},B109&amp;"0123456789"))-1)</f>
        <v>BAV</v>
      </c>
      <c r="V109" s="44" t="str">
        <f>RIGHT(B109,LEN(B109)+1-MIN(FIND({0,1,2,3,4,5,6,7,8,9},B109&amp;"0123456789")))</f>
        <v>1101</v>
      </c>
      <c r="W109" s="68" t="str">
        <f t="shared" si="38"/>
        <v>BAV_1101</v>
      </c>
      <c r="X109" s="317" t="str">
        <f>LEFT(B109,MIN(FIND({0,1,2,3,4,5,6,7,8,9},B109&amp;"0123456789"))-1)&amp;"n"&amp;RIGHT(B109,LEN(B109)-MIN(FIND({0,1,2,3,4,5,6,7,8,9},B109&amp;"0123456789")))</f>
        <v>BAVn101</v>
      </c>
      <c r="Y109" s="45" t="str">
        <f t="shared" si="36"/>
        <v/>
      </c>
      <c r="Z109" s="45" t="str">
        <f>IF(LEN(Y109)=0,"",VLOOKUP(X109,tblClass_Child!D:E,2,FALSE))</f>
        <v/>
      </c>
      <c r="AA109" s="45" t="str">
        <f t="shared" si="37"/>
        <v/>
      </c>
      <c r="AF109" s="305">
        <f>IF(ISERROR(VLOOKUP(Q109,tblClass_Physical!A:AJ,COLUMN(tblClass_Physical!AJ:AJ),FALSE)),"",VLOOKUP(Q109,tblClass_Physical!A:AJ,COLUMN(tblClass_Physical!AJ:AJ),FALSE))</f>
        <v>0</v>
      </c>
    </row>
    <row r="110" spans="1:32">
      <c r="A110" s="59" t="s">
        <v>847</v>
      </c>
      <c r="B110" s="59" t="s">
        <v>1363</v>
      </c>
      <c r="C110" s="68">
        <v>109</v>
      </c>
      <c r="D110" s="59" t="s">
        <v>586</v>
      </c>
      <c r="E110" s="68">
        <f>IF(D110="",0,VLOOKUP(D110,tblClass!$B:$C,2,FALSE))</f>
        <v>0</v>
      </c>
      <c r="F110" s="59" t="s">
        <v>2320</v>
      </c>
      <c r="G110" s="59" t="s">
        <v>3</v>
      </c>
      <c r="H110" s="68" t="str">
        <f t="shared" si="39"/>
        <v>MX</v>
      </c>
      <c r="I110" s="68">
        <f t="shared" si="40"/>
        <v>165</v>
      </c>
      <c r="J110" s="59" t="str">
        <f t="shared" si="41"/>
        <v>PCM1</v>
      </c>
      <c r="K110" s="68">
        <f t="shared" si="42"/>
        <v>155</v>
      </c>
      <c r="L110" s="59" t="str">
        <f t="shared" si="43"/>
        <v>R021</v>
      </c>
      <c r="M110" s="68">
        <f t="shared" si="44"/>
        <v>159</v>
      </c>
      <c r="N110" s="59" t="str">
        <f t="shared" si="45"/>
        <v>MPF</v>
      </c>
      <c r="O110" s="68">
        <f t="shared" si="46"/>
        <v>164</v>
      </c>
      <c r="P110" s="68" t="str">
        <f>IF(LEN(D110)=0,"",IF(VLOOKUP(D110,tblClass_Child!G:J,4,FALSE)="Yes",0,I110))</f>
        <v/>
      </c>
      <c r="Q110" s="59" t="s">
        <v>937</v>
      </c>
      <c r="R110" s="59">
        <f>IF(ISERROR(VLOOKUP(Q110,tblClass_Physical!$A:$B,2,FALSE)),0,VLOOKUP(Q110,tblClass_Physical!$A:$B,2,FALSE))</f>
        <v>36</v>
      </c>
      <c r="S110" s="59" t="s">
        <v>803</v>
      </c>
      <c r="U110" s="59" t="str">
        <f>LEFT(B110,MIN(FIND({0,1,2,3,4,5,6,7,8,9},B110&amp;"0123456789"))-1)</f>
        <v>BV</v>
      </c>
      <c r="V110" s="44" t="str">
        <f>RIGHT(B110,LEN(B110)+1-MIN(FIND({0,1,2,3,4,5,6,7,8,9},B110&amp;"0123456789")))</f>
        <v>1159</v>
      </c>
      <c r="W110" s="68" t="str">
        <f t="shared" si="38"/>
        <v>BV_1159</v>
      </c>
      <c r="X110" s="317" t="str">
        <f>LEFT(B110,MIN(FIND({0,1,2,3,4,5,6,7,8,9},B110&amp;"0123456789"))-1)&amp;"n"&amp;RIGHT(B110,LEN(B110)-MIN(FIND({0,1,2,3,4,5,6,7,8,9},B110&amp;"0123456789")))</f>
        <v>BVn159</v>
      </c>
      <c r="Y110" s="45" t="str">
        <f t="shared" si="36"/>
        <v/>
      </c>
      <c r="Z110" s="45" t="str">
        <f>IF(LEN(Y110)=0,"",VLOOKUP(X110,tblClass_Child!D:E,2,FALSE))</f>
        <v/>
      </c>
      <c r="AA110" s="45" t="str">
        <f t="shared" si="37"/>
        <v/>
      </c>
      <c r="AF110" s="305">
        <f>IF(ISERROR(VLOOKUP(Q110,tblClass_Physical!A:AJ,COLUMN(tblClass_Physical!AJ:AJ),FALSE)),"",VLOOKUP(Q110,tblClass_Physical!A:AJ,COLUMN(tblClass_Physical!AJ:AJ),FALSE))</f>
        <v>0</v>
      </c>
    </row>
    <row r="111" spans="1:32">
      <c r="A111" s="59" t="s">
        <v>847</v>
      </c>
      <c r="B111" s="59" t="s">
        <v>1362</v>
      </c>
      <c r="C111" s="68">
        <v>110</v>
      </c>
      <c r="D111" s="59" t="s">
        <v>586</v>
      </c>
      <c r="E111" s="68">
        <f>IF(D111="",0,VLOOKUP(D111,tblClass!$B:$C,2,FALSE))</f>
        <v>0</v>
      </c>
      <c r="F111" s="59" t="s">
        <v>2319</v>
      </c>
      <c r="G111" s="59" t="s">
        <v>3</v>
      </c>
      <c r="H111" s="68" t="str">
        <f t="shared" si="39"/>
        <v>MX</v>
      </c>
      <c r="I111" s="68">
        <f t="shared" si="40"/>
        <v>165</v>
      </c>
      <c r="J111" s="59" t="str">
        <f t="shared" si="41"/>
        <v>PCM1</v>
      </c>
      <c r="K111" s="68">
        <f t="shared" si="42"/>
        <v>155</v>
      </c>
      <c r="L111" s="59" t="str">
        <f t="shared" si="43"/>
        <v>R021</v>
      </c>
      <c r="M111" s="68">
        <f t="shared" si="44"/>
        <v>159</v>
      </c>
      <c r="N111" s="59" t="str">
        <f t="shared" si="45"/>
        <v>MPF</v>
      </c>
      <c r="O111" s="68">
        <f t="shared" si="46"/>
        <v>164</v>
      </c>
      <c r="P111" s="68" t="str">
        <f>IF(LEN(D111)=0,"",IF(VLOOKUP(D111,tblClass_Child!G:J,4,FALSE)="Yes",0,I111))</f>
        <v/>
      </c>
      <c r="Q111" s="59" t="s">
        <v>937</v>
      </c>
      <c r="R111" s="59">
        <f>IF(ISERROR(VLOOKUP(Q111,tblClass_Physical!$A:$B,2,FALSE)),0,VLOOKUP(Q111,tblClass_Physical!$A:$B,2,FALSE))</f>
        <v>36</v>
      </c>
      <c r="S111" s="59" t="s">
        <v>803</v>
      </c>
      <c r="U111" s="59" t="str">
        <f>LEFT(B111,MIN(FIND({0,1,2,3,4,5,6,7,8,9},B111&amp;"0123456789"))-1)</f>
        <v>BV</v>
      </c>
      <c r="V111" s="44" t="str">
        <f>RIGHT(B111,LEN(B111)+1-MIN(FIND({0,1,2,3,4,5,6,7,8,9},B111&amp;"0123456789")))</f>
        <v>1161</v>
      </c>
      <c r="W111" s="68" t="str">
        <f t="shared" si="38"/>
        <v>BV_1161</v>
      </c>
      <c r="X111" s="317" t="str">
        <f>LEFT(B111,MIN(FIND({0,1,2,3,4,5,6,7,8,9},B111&amp;"0123456789"))-1)&amp;"n"&amp;RIGHT(B111,LEN(B111)-MIN(FIND({0,1,2,3,4,5,6,7,8,9},B111&amp;"0123456789")))</f>
        <v>BVn161</v>
      </c>
      <c r="Y111" s="45" t="str">
        <f t="shared" si="36"/>
        <v/>
      </c>
      <c r="Z111" s="45" t="str">
        <f>IF(LEN(Y111)=0,"",VLOOKUP(X111,tblClass_Child!D:E,2,FALSE))</f>
        <v/>
      </c>
      <c r="AA111" s="45" t="str">
        <f t="shared" si="37"/>
        <v/>
      </c>
      <c r="AF111" s="305">
        <f>IF(ISERROR(VLOOKUP(Q111,tblClass_Physical!A:AJ,COLUMN(tblClass_Physical!AJ:AJ),FALSE)),"",VLOOKUP(Q111,tblClass_Physical!A:AJ,COLUMN(tblClass_Physical!AJ:AJ),FALSE))</f>
        <v>0</v>
      </c>
    </row>
    <row r="112" spans="1:32">
      <c r="A112" s="59" t="s">
        <v>847</v>
      </c>
      <c r="B112" s="59" t="s">
        <v>1539</v>
      </c>
      <c r="C112" s="68">
        <v>111</v>
      </c>
      <c r="E112" s="68">
        <f>IF(D112="",0,VLOOKUP(D112,tblClass!$B:$C,2,FALSE))</f>
        <v>0</v>
      </c>
      <c r="F112" s="59" t="s">
        <v>626</v>
      </c>
      <c r="G112" s="59" t="s">
        <v>3</v>
      </c>
      <c r="H112" s="68" t="str">
        <f t="shared" si="39"/>
        <v>MX</v>
      </c>
      <c r="I112" s="68">
        <f t="shared" si="40"/>
        <v>165</v>
      </c>
      <c r="J112" s="59" t="str">
        <f t="shared" si="41"/>
        <v>PCM1</v>
      </c>
      <c r="K112" s="68">
        <f t="shared" si="42"/>
        <v>155</v>
      </c>
      <c r="L112" s="59" t="str">
        <f t="shared" si="43"/>
        <v>R021</v>
      </c>
      <c r="M112" s="68">
        <f t="shared" si="44"/>
        <v>159</v>
      </c>
      <c r="N112" s="59" t="str">
        <f t="shared" si="45"/>
        <v>MPF</v>
      </c>
      <c r="O112" s="68">
        <f t="shared" si="46"/>
        <v>164</v>
      </c>
      <c r="P112" s="68" t="str">
        <f>IF(LEN(D112)=0,"",IF(VLOOKUP(D112,tblClass_Child!G:J,4,FALSE)="Yes",0,I112))</f>
        <v/>
      </c>
      <c r="Q112" s="59" t="s">
        <v>940</v>
      </c>
      <c r="R112" s="59">
        <f>IF(ISERROR(VLOOKUP(Q112,tblClass_Physical!$A:$B,2,FALSE)),0,VLOOKUP(Q112,tblClass_Physical!$A:$B,2,FALSE))</f>
        <v>51</v>
      </c>
      <c r="S112" s="59" t="s">
        <v>803</v>
      </c>
      <c r="U112" s="59" t="str">
        <f>LEFT(B112,MIN(FIND({0,1,2,3,4,5,6,7,8,9},B112&amp;"0123456789"))-1)</f>
        <v>BV</v>
      </c>
      <c r="V112" s="44" t="str">
        <f>RIGHT(B112,LEN(B112)+1-MIN(FIND({0,1,2,3,4,5,6,7,8,9},B112&amp;"0123456789")))</f>
        <v>1175</v>
      </c>
      <c r="W112" s="68" t="str">
        <f t="shared" si="38"/>
        <v>BV_1175</v>
      </c>
      <c r="X112" s="317" t="str">
        <f>LEFT(B112,MIN(FIND({0,1,2,3,4,5,6,7,8,9},B112&amp;"0123456789"))-1)&amp;"n"&amp;RIGHT(B112,LEN(B112)-MIN(FIND({0,1,2,3,4,5,6,7,8,9},B112&amp;"0123456789")))</f>
        <v>BVn175</v>
      </c>
      <c r="Y112" s="45" t="str">
        <f t="shared" si="36"/>
        <v/>
      </c>
      <c r="Z112" s="45" t="str">
        <f>IF(LEN(Y112)=0,"",VLOOKUP(X112,tblClass_Child!D:E,2,FALSE))</f>
        <v/>
      </c>
      <c r="AA112" s="45" t="str">
        <f t="shared" si="37"/>
        <v/>
      </c>
      <c r="AF112" s="305">
        <f>IF(ISERROR(VLOOKUP(Q112,tblClass_Physical!A:AJ,COLUMN(tblClass_Physical!AJ:AJ),FALSE)),"",VLOOKUP(Q112,tblClass_Physical!A:AJ,COLUMN(tblClass_Physical!AJ:AJ),FALSE))</f>
        <v>0</v>
      </c>
    </row>
    <row r="113" spans="1:32">
      <c r="A113" s="59" t="s">
        <v>847</v>
      </c>
      <c r="B113" s="59" t="s">
        <v>1538</v>
      </c>
      <c r="C113" s="68">
        <v>112</v>
      </c>
      <c r="E113" s="68">
        <f>IF(D113="",0,VLOOKUP(D113,tblClass!$B:$C,2,FALSE))</f>
        <v>0</v>
      </c>
      <c r="F113" s="59" t="s">
        <v>627</v>
      </c>
      <c r="G113" s="59" t="s">
        <v>3</v>
      </c>
      <c r="H113" s="68" t="str">
        <f t="shared" si="39"/>
        <v>MX</v>
      </c>
      <c r="I113" s="68">
        <f t="shared" si="40"/>
        <v>165</v>
      </c>
      <c r="J113" s="59" t="str">
        <f t="shared" si="41"/>
        <v>PCM1</v>
      </c>
      <c r="K113" s="68">
        <f t="shared" si="42"/>
        <v>155</v>
      </c>
      <c r="L113" s="59" t="str">
        <f t="shared" si="43"/>
        <v>R021</v>
      </c>
      <c r="M113" s="68">
        <f t="shared" si="44"/>
        <v>159</v>
      </c>
      <c r="N113" s="59" t="str">
        <f t="shared" si="45"/>
        <v>MPF</v>
      </c>
      <c r="O113" s="68">
        <f t="shared" si="46"/>
        <v>164</v>
      </c>
      <c r="P113" s="68" t="str">
        <f>IF(LEN(D113)=0,"",IF(VLOOKUP(D113,tblClass_Child!G:J,4,FALSE)="Yes",0,I113))</f>
        <v/>
      </c>
      <c r="Q113" s="59" t="s">
        <v>940</v>
      </c>
      <c r="R113" s="59">
        <f>IF(ISERROR(VLOOKUP(Q113,tblClass_Physical!$A:$B,2,FALSE)),0,VLOOKUP(Q113,tblClass_Physical!$A:$B,2,FALSE))</f>
        <v>51</v>
      </c>
      <c r="S113" s="59" t="s">
        <v>803</v>
      </c>
      <c r="U113" s="59" t="str">
        <f>LEFT(B113,MIN(FIND({0,1,2,3,4,5,6,7,8,9},B113&amp;"0123456789"))-1)</f>
        <v>BV</v>
      </c>
      <c r="V113" s="44" t="str">
        <f>RIGHT(B113,LEN(B113)+1-MIN(FIND({0,1,2,3,4,5,6,7,8,9},B113&amp;"0123456789")))</f>
        <v>1177</v>
      </c>
      <c r="W113" s="68" t="str">
        <f t="shared" si="38"/>
        <v>BV_1177</v>
      </c>
      <c r="X113" s="317" t="str">
        <f>LEFT(B113,MIN(FIND({0,1,2,3,4,5,6,7,8,9},B113&amp;"0123456789"))-1)&amp;"n"&amp;RIGHT(B113,LEN(B113)-MIN(FIND({0,1,2,3,4,5,6,7,8,9},B113&amp;"0123456789")))</f>
        <v>BVn177</v>
      </c>
      <c r="Y113" s="45" t="str">
        <f t="shared" si="36"/>
        <v/>
      </c>
      <c r="Z113" s="45" t="str">
        <f>IF(LEN(Y113)=0,"",VLOOKUP(X113,tblClass_Child!D:E,2,FALSE))</f>
        <v/>
      </c>
      <c r="AA113" s="45" t="str">
        <f t="shared" si="37"/>
        <v/>
      </c>
      <c r="AF113" s="305">
        <f>IF(ISERROR(VLOOKUP(Q113,tblClass_Physical!A:AJ,COLUMN(tblClass_Physical!AJ:AJ),FALSE)),"",VLOOKUP(Q113,tblClass_Physical!A:AJ,COLUMN(tblClass_Physical!AJ:AJ),FALSE))</f>
        <v>0</v>
      </c>
    </row>
    <row r="114" spans="1:32">
      <c r="A114" s="59" t="s">
        <v>847</v>
      </c>
      <c r="B114" s="59" t="s">
        <v>811</v>
      </c>
      <c r="C114" s="68">
        <v>113</v>
      </c>
      <c r="E114" s="68">
        <f>IF(D114="",0,VLOOKUP(D114,tblClass!$B:$C,2,FALSE))</f>
        <v>0</v>
      </c>
      <c r="F114" s="59" t="s">
        <v>590</v>
      </c>
      <c r="G114" s="59" t="s">
        <v>3</v>
      </c>
      <c r="H114" s="68" t="str">
        <f t="shared" si="39"/>
        <v>MX</v>
      </c>
      <c r="I114" s="68">
        <f t="shared" si="40"/>
        <v>165</v>
      </c>
      <c r="J114" s="59" t="str">
        <f t="shared" si="41"/>
        <v>PCM1</v>
      </c>
      <c r="K114" s="68">
        <f t="shared" si="42"/>
        <v>155</v>
      </c>
      <c r="L114" s="59" t="str">
        <f t="shared" si="43"/>
        <v>R021</v>
      </c>
      <c r="M114" s="68">
        <f t="shared" si="44"/>
        <v>159</v>
      </c>
      <c r="N114" s="59" t="str">
        <f t="shared" si="45"/>
        <v>MPF</v>
      </c>
      <c r="O114" s="68">
        <f t="shared" si="46"/>
        <v>164</v>
      </c>
      <c r="P114" s="68" t="str">
        <f>IF(LEN(D114)=0,"",IF(VLOOKUP(D114,tblClass_Child!G:J,4,FALSE)="Yes",0,I114))</f>
        <v/>
      </c>
      <c r="Q114" s="59" t="s">
        <v>939</v>
      </c>
      <c r="R114" s="59">
        <f>IF(ISERROR(VLOOKUP(Q114,tblClass_Physical!$A:$B,2,FALSE)),0,VLOOKUP(Q114,tblClass_Physical!$A:$B,2,FALSE))</f>
        <v>37</v>
      </c>
      <c r="S114" s="59" t="s">
        <v>803</v>
      </c>
      <c r="U114" s="59" t="str">
        <f>LEFT(B114,MIN(FIND({0,1,2,3,4,5,6,7,8,9},B114&amp;"0123456789"))-1)</f>
        <v>GV</v>
      </c>
      <c r="V114" s="44" t="str">
        <f>RIGHT(B114,LEN(B114)+1-MIN(FIND({0,1,2,3,4,5,6,7,8,9},B114&amp;"0123456789")))</f>
        <v>1165</v>
      </c>
      <c r="W114" s="68" t="str">
        <f t="shared" si="38"/>
        <v>GV_1165</v>
      </c>
      <c r="X114" s="317" t="str">
        <f>LEFT(B114,MIN(FIND({0,1,2,3,4,5,6,7,8,9},B114&amp;"0123456789"))-1)&amp;"n"&amp;RIGHT(B114,LEN(B114)-MIN(FIND({0,1,2,3,4,5,6,7,8,9},B114&amp;"0123456789")))</f>
        <v>GVn165</v>
      </c>
      <c r="Y114" s="45" t="str">
        <f t="shared" si="36"/>
        <v/>
      </c>
      <c r="Z114" s="45" t="str">
        <f>IF(LEN(Y114)=0,"",VLOOKUP(X114,tblClass_Child!D:E,2,FALSE))</f>
        <v/>
      </c>
      <c r="AA114" s="45" t="str">
        <f t="shared" si="37"/>
        <v/>
      </c>
      <c r="AF114" s="305">
        <f>IF(ISERROR(VLOOKUP(Q114,tblClass_Physical!A:AJ,COLUMN(tblClass_Physical!AJ:AJ),FALSE)),"",VLOOKUP(Q114,tblClass_Physical!A:AJ,COLUMN(tblClass_Physical!AJ:AJ),FALSE))</f>
        <v>0</v>
      </c>
    </row>
    <row r="115" spans="1:32">
      <c r="A115" s="59" t="s">
        <v>847</v>
      </c>
      <c r="B115" s="59" t="s">
        <v>530</v>
      </c>
      <c r="C115" s="68">
        <v>114</v>
      </c>
      <c r="E115" s="68">
        <f>IF(D115="",0,VLOOKUP(D115,tblClass!$B:$C,2,FALSE))</f>
        <v>0</v>
      </c>
      <c r="F115" s="59" t="s">
        <v>207</v>
      </c>
      <c r="G115" s="59" t="s">
        <v>3</v>
      </c>
      <c r="H115" s="68" t="str">
        <f t="shared" si="39"/>
        <v>MX</v>
      </c>
      <c r="I115" s="68">
        <f t="shared" si="40"/>
        <v>165</v>
      </c>
      <c r="J115" s="59" t="str">
        <f t="shared" si="41"/>
        <v>PCM1</v>
      </c>
      <c r="K115" s="68">
        <f t="shared" si="42"/>
        <v>155</v>
      </c>
      <c r="L115" s="59" t="str">
        <f t="shared" si="43"/>
        <v>R021</v>
      </c>
      <c r="M115" s="68">
        <f t="shared" si="44"/>
        <v>159</v>
      </c>
      <c r="N115" s="59" t="str">
        <f t="shared" si="45"/>
        <v>MPF</v>
      </c>
      <c r="O115" s="68">
        <f t="shared" si="46"/>
        <v>164</v>
      </c>
      <c r="P115" s="68" t="str">
        <f>IF(LEN(D115)=0,"",IF(VLOOKUP(D115,tblClass_Child!G:J,4,FALSE)="Yes",0,I115))</f>
        <v/>
      </c>
      <c r="Q115" s="59" t="s">
        <v>760</v>
      </c>
      <c r="R115" s="59">
        <f>IF(ISERROR(VLOOKUP(Q115,tblClass_Physical!$A:$B,2,FALSE)),0,VLOOKUP(Q115,tblClass_Physical!$A:$B,2,FALSE))</f>
        <v>52</v>
      </c>
      <c r="S115" s="59" t="s">
        <v>803</v>
      </c>
      <c r="U115" s="59" t="str">
        <f>LEFT(B115,MIN(FIND({0,1,2,3,4,5,6,7,8,9},B115&amp;"0123456789"))-1)</f>
        <v>LC</v>
      </c>
      <c r="V115" s="44" t="str">
        <f>RIGHT(B115,LEN(B115)+1-MIN(FIND({0,1,2,3,4,5,6,7,8,9},B115&amp;"0123456789")))</f>
        <v>1101</v>
      </c>
      <c r="W115" s="68" t="str">
        <f t="shared" si="38"/>
        <v>LC_1101</v>
      </c>
      <c r="X115" s="317" t="str">
        <f>LEFT(B115,MIN(FIND({0,1,2,3,4,5,6,7,8,9},B115&amp;"0123456789"))-1)&amp;"n"&amp;RIGHT(B115,LEN(B115)-MIN(FIND({0,1,2,3,4,5,6,7,8,9},B115&amp;"0123456789")))</f>
        <v>LCn101</v>
      </c>
      <c r="Y115" s="45" t="str">
        <f t="shared" si="36"/>
        <v/>
      </c>
      <c r="Z115" s="45" t="str">
        <f>IF(LEN(Y115)=0,"",VLOOKUP(X115,tblClass_Child!D:E,2,FALSE))</f>
        <v/>
      </c>
      <c r="AA115" s="45" t="str">
        <f t="shared" si="37"/>
        <v/>
      </c>
      <c r="AF115" s="305">
        <f>IF(ISERROR(VLOOKUP(Q115,tblClass_Physical!A:AJ,COLUMN(tblClass_Physical!AJ:AJ),FALSE)),"",VLOOKUP(Q115,tblClass_Physical!A:AJ,COLUMN(tblClass_Physical!AJ:AJ),FALSE))</f>
        <v>0</v>
      </c>
    </row>
    <row r="116" spans="1:32">
      <c r="A116" s="59" t="s">
        <v>847</v>
      </c>
      <c r="B116" s="59" t="s">
        <v>531</v>
      </c>
      <c r="C116" s="68">
        <v>115</v>
      </c>
      <c r="E116" s="68">
        <f>IF(D116="",0,VLOOKUP(D116,tblClass!$B:$C,2,FALSE))</f>
        <v>0</v>
      </c>
      <c r="F116" s="59" t="s">
        <v>207</v>
      </c>
      <c r="G116" s="59" t="s">
        <v>3</v>
      </c>
      <c r="H116" s="68" t="str">
        <f t="shared" si="39"/>
        <v>MX</v>
      </c>
      <c r="I116" s="68">
        <f t="shared" si="40"/>
        <v>165</v>
      </c>
      <c r="J116" s="59" t="str">
        <f t="shared" si="41"/>
        <v>PCM1</v>
      </c>
      <c r="K116" s="68">
        <f t="shared" si="42"/>
        <v>155</v>
      </c>
      <c r="L116" s="59" t="str">
        <f t="shared" si="43"/>
        <v>R021</v>
      </c>
      <c r="M116" s="68">
        <f t="shared" si="44"/>
        <v>159</v>
      </c>
      <c r="N116" s="59" t="str">
        <f t="shared" si="45"/>
        <v>MPF</v>
      </c>
      <c r="O116" s="68">
        <f t="shared" si="46"/>
        <v>164</v>
      </c>
      <c r="P116" s="68" t="str">
        <f>IF(LEN(D116)=0,"",IF(VLOOKUP(D116,tblClass_Child!G:J,4,FALSE)="Yes",0,I116))</f>
        <v/>
      </c>
      <c r="Q116" s="59" t="s">
        <v>760</v>
      </c>
      <c r="R116" s="59">
        <f>IF(ISERROR(VLOOKUP(Q116,tblClass_Physical!$A:$B,2,FALSE)),0,VLOOKUP(Q116,tblClass_Physical!$A:$B,2,FALSE))</f>
        <v>52</v>
      </c>
      <c r="S116" s="59" t="s">
        <v>803</v>
      </c>
      <c r="U116" s="59" t="str">
        <f>LEFT(B116,MIN(FIND({0,1,2,3,4,5,6,7,8,9},B116&amp;"0123456789"))-1)</f>
        <v>LC</v>
      </c>
      <c r="V116" s="44" t="str">
        <f>RIGHT(B116,LEN(B116)+1-MIN(FIND({0,1,2,3,4,5,6,7,8,9},B116&amp;"0123456789")))</f>
        <v>1103</v>
      </c>
      <c r="W116" s="68" t="str">
        <f t="shared" si="38"/>
        <v>LC_1103</v>
      </c>
      <c r="X116" s="317" t="str">
        <f>LEFT(B116,MIN(FIND({0,1,2,3,4,5,6,7,8,9},B116&amp;"0123456789"))-1)&amp;"n"&amp;RIGHT(B116,LEN(B116)-MIN(FIND({0,1,2,3,4,5,6,7,8,9},B116&amp;"0123456789")))</f>
        <v>LCn103</v>
      </c>
      <c r="Y116" s="45" t="str">
        <f t="shared" si="36"/>
        <v/>
      </c>
      <c r="Z116" s="45" t="str">
        <f>IF(LEN(Y116)=0,"",VLOOKUP(X116,tblClass_Child!D:E,2,FALSE))</f>
        <v/>
      </c>
      <c r="AA116" s="45" t="str">
        <f t="shared" si="37"/>
        <v/>
      </c>
      <c r="AF116" s="305">
        <f>IF(ISERROR(VLOOKUP(Q116,tblClass_Physical!A:AJ,COLUMN(tblClass_Physical!AJ:AJ),FALSE)),"",VLOOKUP(Q116,tblClass_Physical!A:AJ,COLUMN(tblClass_Physical!AJ:AJ),FALSE))</f>
        <v>0</v>
      </c>
    </row>
    <row r="117" spans="1:32">
      <c r="A117" s="59" t="s">
        <v>847</v>
      </c>
      <c r="B117" s="59" t="s">
        <v>1529</v>
      </c>
      <c r="C117" s="68">
        <v>116</v>
      </c>
      <c r="E117" s="68">
        <f>IF(D117="",0,VLOOKUP(D117,tblClass!$B:$C,2,FALSE))</f>
        <v>0</v>
      </c>
      <c r="F117" s="59" t="s">
        <v>207</v>
      </c>
      <c r="G117" s="59" t="s">
        <v>3</v>
      </c>
      <c r="H117" s="68" t="str">
        <f t="shared" si="39"/>
        <v>MX</v>
      </c>
      <c r="I117" s="68">
        <f t="shared" si="40"/>
        <v>165</v>
      </c>
      <c r="J117" s="59" t="str">
        <f t="shared" si="41"/>
        <v>PCM1</v>
      </c>
      <c r="K117" s="68">
        <f t="shared" si="42"/>
        <v>155</v>
      </c>
      <c r="L117" s="59" t="str">
        <f t="shared" si="43"/>
        <v>R021</v>
      </c>
      <c r="M117" s="68">
        <f t="shared" si="44"/>
        <v>159</v>
      </c>
      <c r="N117" s="59" t="str">
        <f t="shared" si="45"/>
        <v>MPF</v>
      </c>
      <c r="O117" s="68">
        <f t="shared" si="46"/>
        <v>164</v>
      </c>
      <c r="P117" s="68" t="str">
        <f>IF(LEN(D117)=0,"",IF(VLOOKUP(D117,tblClass_Child!G:J,4,FALSE)="Yes",0,I117))</f>
        <v/>
      </c>
      <c r="Q117" s="59" t="s">
        <v>760</v>
      </c>
      <c r="R117" s="59">
        <f>IF(ISERROR(VLOOKUP(Q117,tblClass_Physical!$A:$B,2,FALSE)),0,VLOOKUP(Q117,tblClass_Physical!$A:$B,2,FALSE))</f>
        <v>52</v>
      </c>
      <c r="S117" s="59" t="s">
        <v>803</v>
      </c>
      <c r="U117" s="59" t="str">
        <f>LEFT(B117,MIN(FIND({0,1,2,3,4,5,6,7,8,9},B117&amp;"0123456789"))-1)</f>
        <v>LC</v>
      </c>
      <c r="V117" s="44" t="str">
        <f>RIGHT(B117,LEN(B117)+1-MIN(FIND({0,1,2,3,4,5,6,7,8,9},B117&amp;"0123456789")))</f>
        <v>1102</v>
      </c>
      <c r="W117" s="68" t="str">
        <f t="shared" si="38"/>
        <v>LC_1102</v>
      </c>
      <c r="X117" s="317" t="str">
        <f>LEFT(B117,MIN(FIND({0,1,2,3,4,5,6,7,8,9},B117&amp;"0123456789"))-1)&amp;"n"&amp;RIGHT(B117,LEN(B117)-MIN(FIND({0,1,2,3,4,5,6,7,8,9},B117&amp;"0123456789")))</f>
        <v>LCn102</v>
      </c>
      <c r="Y117" s="45" t="str">
        <f t="shared" si="36"/>
        <v/>
      </c>
      <c r="Z117" s="45" t="str">
        <f>IF(LEN(Y117)=0,"",VLOOKUP(X117,tblClass_Child!D:E,2,FALSE))</f>
        <v/>
      </c>
      <c r="AA117" s="45" t="str">
        <f t="shared" si="37"/>
        <v/>
      </c>
      <c r="AF117" s="305">
        <f>IF(ISERROR(VLOOKUP(Q117,tblClass_Physical!A:AJ,COLUMN(tblClass_Physical!AJ:AJ),FALSE)),"",VLOOKUP(Q117,tblClass_Physical!A:AJ,COLUMN(tblClass_Physical!AJ:AJ),FALSE))</f>
        <v>0</v>
      </c>
    </row>
    <row r="118" spans="1:32">
      <c r="A118" s="59" t="s">
        <v>847</v>
      </c>
      <c r="B118" s="59" t="s">
        <v>625</v>
      </c>
      <c r="C118" s="68">
        <v>117</v>
      </c>
      <c r="E118" s="68">
        <f>IF(D118="",0,VLOOKUP(D118,tblClass!$B:$C,2,FALSE))</f>
        <v>0</v>
      </c>
      <c r="F118" s="59" t="s">
        <v>202</v>
      </c>
      <c r="G118" s="59" t="s">
        <v>3</v>
      </c>
      <c r="H118" s="68" t="str">
        <f t="shared" si="39"/>
        <v>MX</v>
      </c>
      <c r="I118" s="68">
        <f t="shared" si="40"/>
        <v>165</v>
      </c>
      <c r="J118" s="59" t="str">
        <f t="shared" si="41"/>
        <v>PCM1</v>
      </c>
      <c r="K118" s="68">
        <f t="shared" si="42"/>
        <v>155</v>
      </c>
      <c r="L118" s="59" t="str">
        <f t="shared" si="43"/>
        <v>R021</v>
      </c>
      <c r="M118" s="68">
        <f t="shared" si="44"/>
        <v>159</v>
      </c>
      <c r="N118" s="59" t="str">
        <f t="shared" si="45"/>
        <v>MPF</v>
      </c>
      <c r="O118" s="68">
        <f t="shared" si="46"/>
        <v>164</v>
      </c>
      <c r="P118" s="68" t="str">
        <f>IF(LEN(D118)=0,"",IF(VLOOKUP(D118,tblClass_Child!G:J,4,FALSE)="Yes",0,I118))</f>
        <v/>
      </c>
      <c r="Q118" s="59" t="s">
        <v>747</v>
      </c>
      <c r="R118" s="59">
        <f>IF(ISERROR(VLOOKUP(Q118,tblClass_Physical!$A:$B,2,FALSE)),0,VLOOKUP(Q118,tblClass_Physical!$A:$B,2,FALSE))</f>
        <v>16</v>
      </c>
      <c r="S118" s="59" t="s">
        <v>803</v>
      </c>
      <c r="U118" s="59" t="str">
        <f>LEFT(B118,MIN(FIND({0,1,2,3,4,5,6,7,8,9},B118&amp;"0123456789"))-1)</f>
        <v>PG</v>
      </c>
      <c r="V118" s="44" t="str">
        <f>RIGHT(B118,LEN(B118)+1-MIN(FIND({0,1,2,3,4,5,6,7,8,9},B118&amp;"0123456789")))</f>
        <v>1101</v>
      </c>
      <c r="W118" s="68" t="str">
        <f t="shared" si="38"/>
        <v>PG_1101</v>
      </c>
      <c r="X118" s="317" t="str">
        <f>LEFT(B118,MIN(FIND({0,1,2,3,4,5,6,7,8,9},B118&amp;"0123456789"))-1)&amp;"n"&amp;RIGHT(B118,LEN(B118)-MIN(FIND({0,1,2,3,4,5,6,7,8,9},B118&amp;"0123456789")))</f>
        <v>PGn101</v>
      </c>
      <c r="Y118" s="45" t="str">
        <f t="shared" si="36"/>
        <v/>
      </c>
      <c r="Z118" s="45" t="str">
        <f>IF(LEN(Y118)=0,"",VLOOKUP(X118,tblClass_Child!D:E,2,FALSE))</f>
        <v/>
      </c>
      <c r="AA118" s="45" t="str">
        <f t="shared" si="37"/>
        <v/>
      </c>
      <c r="AF118" s="305">
        <f>IF(ISERROR(VLOOKUP(Q118,tblClass_Physical!A:AJ,COLUMN(tblClass_Physical!AJ:AJ),FALSE)),"",VLOOKUP(Q118,tblClass_Physical!A:AJ,COLUMN(tblClass_Physical!AJ:AJ),FALSE))</f>
        <v>0</v>
      </c>
    </row>
    <row r="119" spans="1:32">
      <c r="A119" s="59" t="s">
        <v>847</v>
      </c>
      <c r="B119" s="59" t="s">
        <v>624</v>
      </c>
      <c r="C119" s="68">
        <v>118</v>
      </c>
      <c r="E119" s="68">
        <f>IF(D119="",0,VLOOKUP(D119,tblClass!$B:$C,2,FALSE))</f>
        <v>0</v>
      </c>
      <c r="F119" s="59" t="s">
        <v>201</v>
      </c>
      <c r="G119" s="59" t="s">
        <v>5</v>
      </c>
      <c r="H119" s="68" t="str">
        <f t="shared" si="39"/>
        <v>SY</v>
      </c>
      <c r="I119" s="68">
        <f t="shared" si="40"/>
        <v>167</v>
      </c>
      <c r="J119" s="59" t="str">
        <f t="shared" si="41"/>
        <v>PCS1</v>
      </c>
      <c r="K119" s="68">
        <f t="shared" si="42"/>
        <v>157</v>
      </c>
      <c r="L119" s="59" t="str">
        <f t="shared" si="43"/>
        <v>R024</v>
      </c>
      <c r="M119" s="68">
        <f t="shared" si="44"/>
        <v>161</v>
      </c>
      <c r="N119" s="59" t="str">
        <f t="shared" si="45"/>
        <v>MPF</v>
      </c>
      <c r="O119" s="68">
        <f t="shared" si="46"/>
        <v>164</v>
      </c>
      <c r="P119" s="68" t="str">
        <f>IF(LEN(D119)=0,"",IF(VLOOKUP(D119,tblClass_Child!G:J,4,FALSE)="Yes",0,I119))</f>
        <v/>
      </c>
      <c r="Q119" s="59" t="s">
        <v>747</v>
      </c>
      <c r="R119" s="59">
        <f>IF(ISERROR(VLOOKUP(Q119,tblClass_Physical!$A:$B,2,FALSE)),0,VLOOKUP(Q119,tblClass_Physical!$A:$B,2,FALSE))</f>
        <v>16</v>
      </c>
      <c r="S119" s="59" t="s">
        <v>804</v>
      </c>
      <c r="U119" s="59" t="str">
        <f>LEFT(B119,MIN(FIND({0,1,2,3,4,5,6,7,8,9},B119&amp;"0123456789"))-1)</f>
        <v>PG</v>
      </c>
      <c r="V119" s="44" t="str">
        <f>RIGHT(B119,LEN(B119)+1-MIN(FIND({0,1,2,3,4,5,6,7,8,9},B119&amp;"0123456789")))</f>
        <v>3101</v>
      </c>
      <c r="W119" s="68" t="str">
        <f t="shared" si="38"/>
        <v>PG_3101</v>
      </c>
      <c r="X119" s="317" t="str">
        <f>LEFT(B119,MIN(FIND({0,1,2,3,4,5,6,7,8,9},B119&amp;"0123456789"))-1)&amp;"n"&amp;RIGHT(B119,LEN(B119)-MIN(FIND({0,1,2,3,4,5,6,7,8,9},B119&amp;"0123456789")))</f>
        <v>PGn101</v>
      </c>
      <c r="Y119" s="45" t="str">
        <f t="shared" si="36"/>
        <v/>
      </c>
      <c r="Z119" s="45" t="str">
        <f>IF(LEN(Y119)=0,"",VLOOKUP(X119,tblClass_Child!D:E,2,FALSE))</f>
        <v/>
      </c>
      <c r="AA119" s="45" t="str">
        <f t="shared" si="37"/>
        <v/>
      </c>
      <c r="AF119" s="305">
        <f>IF(ISERROR(VLOOKUP(Q119,tblClass_Physical!A:AJ,COLUMN(tblClass_Physical!AJ:AJ),FALSE)),"",VLOOKUP(Q119,tblClass_Physical!A:AJ,COLUMN(tblClass_Physical!AJ:AJ),FALSE))</f>
        <v>0</v>
      </c>
    </row>
    <row r="120" spans="1:32">
      <c r="A120" s="59" t="s">
        <v>847</v>
      </c>
      <c r="B120" s="59" t="s">
        <v>533</v>
      </c>
      <c r="C120" s="68">
        <v>119</v>
      </c>
      <c r="D120" s="59" t="s">
        <v>586</v>
      </c>
      <c r="E120" s="68">
        <f>IF(D120="",0,VLOOKUP(D120,tblClass!$B:$C,2,FALSE))</f>
        <v>0</v>
      </c>
      <c r="F120" s="59" t="s">
        <v>535</v>
      </c>
      <c r="G120" s="59" t="s">
        <v>3</v>
      </c>
      <c r="H120" s="68" t="str">
        <f t="shared" si="39"/>
        <v>MX</v>
      </c>
      <c r="I120" s="68">
        <f t="shared" si="40"/>
        <v>165</v>
      </c>
      <c r="J120" s="59" t="str">
        <f t="shared" si="41"/>
        <v>PCM1</v>
      </c>
      <c r="K120" s="68">
        <f t="shared" si="42"/>
        <v>155</v>
      </c>
      <c r="L120" s="59" t="str">
        <f t="shared" si="43"/>
        <v>R021</v>
      </c>
      <c r="M120" s="68">
        <f t="shared" si="44"/>
        <v>159</v>
      </c>
      <c r="N120" s="59" t="str">
        <f t="shared" si="45"/>
        <v>MPF</v>
      </c>
      <c r="O120" s="68">
        <f t="shared" si="46"/>
        <v>164</v>
      </c>
      <c r="P120" s="68" t="str">
        <f>IF(LEN(D120)=0,"",IF(VLOOKUP(D120,tblClass_Child!G:J,4,FALSE)="Yes",0,I120))</f>
        <v/>
      </c>
      <c r="Q120" s="59" t="s">
        <v>755</v>
      </c>
      <c r="R120" s="59">
        <f>IF(ISERROR(VLOOKUP(Q120,tblClass_Physical!$A:$B,2,FALSE)),0,VLOOKUP(Q120,tblClass_Physical!$A:$B,2,FALSE))</f>
        <v>25</v>
      </c>
      <c r="S120" s="59" t="s">
        <v>803</v>
      </c>
      <c r="U120" s="59" t="str">
        <f>LEFT(B120,MIN(FIND({0,1,2,3,4,5,6,7,8,9},B120&amp;"0123456789"))-1)</f>
        <v>ST</v>
      </c>
      <c r="V120" s="44" t="str">
        <f>RIGHT(B120,LEN(B120)+1-MIN(FIND({0,1,2,3,4,5,6,7,8,9},B120&amp;"0123456789")))</f>
        <v>1101</v>
      </c>
      <c r="W120" s="68" t="str">
        <f t="shared" si="38"/>
        <v>ST_1101</v>
      </c>
      <c r="X120" s="317" t="str">
        <f>LEFT(B120,MIN(FIND({0,1,2,3,4,5,6,7,8,9},B120&amp;"0123456789"))-1)&amp;"n"&amp;RIGHT(B120,LEN(B120)-MIN(FIND({0,1,2,3,4,5,6,7,8,9},B120&amp;"0123456789")))</f>
        <v>STn101</v>
      </c>
      <c r="Y120" s="45" t="str">
        <f t="shared" si="36"/>
        <v/>
      </c>
      <c r="Z120" s="45" t="str">
        <f>IF(LEN(Y120)=0,"",VLOOKUP(X120,tblClass_Child!D:E,2,FALSE))</f>
        <v/>
      </c>
      <c r="AA120" s="45" t="str">
        <f t="shared" si="37"/>
        <v/>
      </c>
      <c r="AF120" s="305">
        <f>IF(ISERROR(VLOOKUP(Q120,tblClass_Physical!A:AJ,COLUMN(tblClass_Physical!AJ:AJ),FALSE)),"",VLOOKUP(Q120,tblClass_Physical!A:AJ,COLUMN(tblClass_Physical!AJ:AJ),FALSE))</f>
        <v>0</v>
      </c>
    </row>
    <row r="121" spans="1:32">
      <c r="A121" s="59" t="s">
        <v>847</v>
      </c>
      <c r="B121" s="59" t="s">
        <v>534</v>
      </c>
      <c r="C121" s="68">
        <v>120</v>
      </c>
      <c r="D121" s="59" t="s">
        <v>586</v>
      </c>
      <c r="E121" s="68">
        <f>IF(D121="",0,VLOOKUP(D121,tblClass!$B:$C,2,FALSE))</f>
        <v>0</v>
      </c>
      <c r="F121" s="59" t="s">
        <v>206</v>
      </c>
      <c r="G121" s="59" t="s">
        <v>3</v>
      </c>
      <c r="H121" s="68" t="str">
        <f t="shared" si="39"/>
        <v>MX</v>
      </c>
      <c r="I121" s="68">
        <f t="shared" si="40"/>
        <v>165</v>
      </c>
      <c r="J121" s="59" t="str">
        <f t="shared" si="41"/>
        <v>PCM1</v>
      </c>
      <c r="K121" s="68">
        <f t="shared" si="42"/>
        <v>155</v>
      </c>
      <c r="L121" s="59" t="str">
        <f t="shared" si="43"/>
        <v>R021</v>
      </c>
      <c r="M121" s="68">
        <f t="shared" si="44"/>
        <v>159</v>
      </c>
      <c r="N121" s="59" t="str">
        <f t="shared" si="45"/>
        <v>MPF</v>
      </c>
      <c r="O121" s="68">
        <f t="shared" si="46"/>
        <v>164</v>
      </c>
      <c r="P121" s="68" t="str">
        <f>IF(LEN(D121)=0,"",IF(VLOOKUP(D121,tblClass_Child!G:J,4,FALSE)="Yes",0,I121))</f>
        <v/>
      </c>
      <c r="Q121" s="59" t="s">
        <v>755</v>
      </c>
      <c r="R121" s="59">
        <f>IF(ISERROR(VLOOKUP(Q121,tblClass_Physical!$A:$B,2,FALSE)),0,VLOOKUP(Q121,tblClass_Physical!$A:$B,2,FALSE))</f>
        <v>25</v>
      </c>
      <c r="S121" s="59" t="s">
        <v>803</v>
      </c>
      <c r="U121" s="59" t="str">
        <f>LEFT(B121,MIN(FIND({0,1,2,3,4,5,6,7,8,9},B121&amp;"0123456789"))-1)</f>
        <v>ST</v>
      </c>
      <c r="V121" s="44" t="str">
        <f>RIGHT(B121,LEN(B121)+1-MIN(FIND({0,1,2,3,4,5,6,7,8,9},B121&amp;"0123456789")))</f>
        <v>1103</v>
      </c>
      <c r="W121" s="68" t="str">
        <f t="shared" si="38"/>
        <v>ST_1103</v>
      </c>
      <c r="X121" s="317" t="str">
        <f>LEFT(B121,MIN(FIND({0,1,2,3,4,5,6,7,8,9},B121&amp;"0123456789"))-1)&amp;"n"&amp;RIGHT(B121,LEN(B121)-MIN(FIND({0,1,2,3,4,5,6,7,8,9},B121&amp;"0123456789")))</f>
        <v>STn103</v>
      </c>
      <c r="Y121" s="45" t="str">
        <f t="shared" si="36"/>
        <v/>
      </c>
      <c r="Z121" s="45" t="str">
        <f>IF(LEN(Y121)=0,"",VLOOKUP(X121,tblClass_Child!D:E,2,FALSE))</f>
        <v/>
      </c>
      <c r="AA121" s="45" t="str">
        <f t="shared" si="37"/>
        <v/>
      </c>
      <c r="AF121" s="305">
        <f>IF(ISERROR(VLOOKUP(Q121,tblClass_Physical!A:AJ,COLUMN(tblClass_Physical!AJ:AJ),FALSE)),"",VLOOKUP(Q121,tblClass_Physical!A:AJ,COLUMN(tblClass_Physical!AJ:AJ),FALSE))</f>
        <v>0</v>
      </c>
    </row>
    <row r="122" spans="1:32">
      <c r="A122" s="59" t="s">
        <v>847</v>
      </c>
      <c r="B122" s="59" t="s">
        <v>895</v>
      </c>
      <c r="C122" s="68">
        <v>121</v>
      </c>
      <c r="D122" s="59" t="s">
        <v>586</v>
      </c>
      <c r="E122" s="68">
        <f>IF(D122="",0,VLOOKUP(D122,tblClass!$B:$C,2,FALSE))</f>
        <v>0</v>
      </c>
      <c r="F122" s="59" t="s">
        <v>628</v>
      </c>
      <c r="G122" s="59" t="s">
        <v>3</v>
      </c>
      <c r="H122" s="68" t="str">
        <f t="shared" si="39"/>
        <v>MX</v>
      </c>
      <c r="I122" s="68">
        <f t="shared" si="40"/>
        <v>165</v>
      </c>
      <c r="J122" s="59" t="str">
        <f t="shared" si="41"/>
        <v>PCM1</v>
      </c>
      <c r="K122" s="68">
        <f t="shared" si="42"/>
        <v>155</v>
      </c>
      <c r="L122" s="59" t="str">
        <f t="shared" si="43"/>
        <v>R021</v>
      </c>
      <c r="M122" s="68">
        <f t="shared" si="44"/>
        <v>159</v>
      </c>
      <c r="N122" s="59" t="str">
        <f t="shared" si="45"/>
        <v>MPF</v>
      </c>
      <c r="O122" s="68">
        <f t="shared" si="46"/>
        <v>164</v>
      </c>
      <c r="P122" s="68" t="str">
        <f>IF(LEN(D122)=0,"",IF(VLOOKUP(D122,tblClass_Child!G:J,4,FALSE)="Yes",0,I122))</f>
        <v/>
      </c>
      <c r="Q122" s="59" t="s">
        <v>755</v>
      </c>
      <c r="R122" s="59">
        <f>IF(ISERROR(VLOOKUP(Q122,tblClass_Physical!$A:$B,2,FALSE)),0,VLOOKUP(Q122,tblClass_Physical!$A:$B,2,FALSE))</f>
        <v>25</v>
      </c>
      <c r="S122" s="59" t="s">
        <v>803</v>
      </c>
      <c r="U122" s="59" t="str">
        <f>LEFT(B122,MIN(FIND({0,1,2,3,4,5,6,7,8,9},B122&amp;"0123456789"))-1)</f>
        <v>ST</v>
      </c>
      <c r="V122" s="44" t="str">
        <f>RIGHT(B122,LEN(B122)+1-MIN(FIND({0,1,2,3,4,5,6,7,8,9},B122&amp;"0123456789")))</f>
        <v>1105</v>
      </c>
      <c r="W122" s="68" t="str">
        <f t="shared" si="38"/>
        <v>ST_1105</v>
      </c>
      <c r="X122" s="317" t="str">
        <f>LEFT(B122,MIN(FIND({0,1,2,3,4,5,6,7,8,9},B122&amp;"0123456789"))-1)&amp;"n"&amp;RIGHT(B122,LEN(B122)-MIN(FIND({0,1,2,3,4,5,6,7,8,9},B122&amp;"0123456789")))</f>
        <v>STn105</v>
      </c>
      <c r="Y122" s="45" t="str">
        <f t="shared" si="36"/>
        <v/>
      </c>
      <c r="Z122" s="45" t="str">
        <f>IF(LEN(Y122)=0,"",VLOOKUP(X122,tblClass_Child!D:E,2,FALSE))</f>
        <v/>
      </c>
      <c r="AA122" s="45" t="str">
        <f t="shared" si="37"/>
        <v/>
      </c>
      <c r="AF122" s="305">
        <f>IF(ISERROR(VLOOKUP(Q122,tblClass_Physical!A:AJ,COLUMN(tblClass_Physical!AJ:AJ),FALSE)),"",VLOOKUP(Q122,tblClass_Physical!A:AJ,COLUMN(tblClass_Physical!AJ:AJ),FALSE))</f>
        <v>0</v>
      </c>
    </row>
    <row r="123" spans="1:32">
      <c r="A123" s="59" t="s">
        <v>847</v>
      </c>
      <c r="B123" s="59" t="s">
        <v>772</v>
      </c>
      <c r="C123" s="68">
        <v>122</v>
      </c>
      <c r="E123" s="68">
        <f>IF(D123="",0,VLOOKUP(D123,tblClass!$B:$C,2,FALSE))</f>
        <v>0</v>
      </c>
      <c r="F123" s="59" t="s">
        <v>894</v>
      </c>
      <c r="G123" s="59" t="s">
        <v>3</v>
      </c>
      <c r="H123" s="68" t="str">
        <f t="shared" si="39"/>
        <v>MX</v>
      </c>
      <c r="I123" s="68">
        <f t="shared" si="40"/>
        <v>165</v>
      </c>
      <c r="J123" s="59" t="str">
        <f t="shared" si="41"/>
        <v>PCM1</v>
      </c>
      <c r="K123" s="68">
        <f t="shared" si="42"/>
        <v>155</v>
      </c>
      <c r="L123" s="59" t="str">
        <f t="shared" si="43"/>
        <v>R021</v>
      </c>
      <c r="M123" s="68">
        <f t="shared" si="44"/>
        <v>159</v>
      </c>
      <c r="N123" s="59" t="str">
        <f t="shared" si="45"/>
        <v>MPF</v>
      </c>
      <c r="O123" s="68">
        <f t="shared" si="46"/>
        <v>164</v>
      </c>
      <c r="P123" s="68" t="str">
        <f>IF(LEN(D123)=0,"",IF(VLOOKUP(D123,tblClass_Child!G:J,4,FALSE)="Yes",0,I123))</f>
        <v/>
      </c>
      <c r="Q123" s="59" t="s">
        <v>755</v>
      </c>
      <c r="R123" s="59">
        <f>IF(ISERROR(VLOOKUP(Q123,tblClass_Physical!$A:$B,2,FALSE)),0,VLOOKUP(Q123,tblClass_Physical!$A:$B,2,FALSE))</f>
        <v>25</v>
      </c>
      <c r="S123" s="59" t="s">
        <v>803</v>
      </c>
      <c r="U123" s="59" t="str">
        <f>LEFT(B123,MIN(FIND({0,1,2,3,4,5,6,7,8,9},B123&amp;"0123456789"))-1)</f>
        <v>ST</v>
      </c>
      <c r="V123" s="44" t="str">
        <f>RIGHT(B123,LEN(B123)+1-MIN(FIND({0,1,2,3,4,5,6,7,8,9},B123&amp;"0123456789")))</f>
        <v>1107</v>
      </c>
      <c r="W123" s="68" t="str">
        <f t="shared" si="38"/>
        <v>ST_1107</v>
      </c>
      <c r="X123" s="317" t="str">
        <f>LEFT(B123,MIN(FIND({0,1,2,3,4,5,6,7,8,9},B123&amp;"0123456789"))-1)&amp;"n"&amp;RIGHT(B123,LEN(B123)-MIN(FIND({0,1,2,3,4,5,6,7,8,9},B123&amp;"0123456789")))</f>
        <v>STn107</v>
      </c>
      <c r="Y123" s="45" t="str">
        <f t="shared" si="36"/>
        <v/>
      </c>
      <c r="Z123" s="45" t="str">
        <f>IF(LEN(Y123)=0,"",VLOOKUP(X123,tblClass_Child!D:E,2,FALSE))</f>
        <v/>
      </c>
      <c r="AA123" s="45" t="str">
        <f t="shared" si="37"/>
        <v/>
      </c>
      <c r="AF123" s="305">
        <f>IF(ISERROR(VLOOKUP(Q123,tblClass_Physical!A:AJ,COLUMN(tblClass_Physical!AJ:AJ),FALSE)),"",VLOOKUP(Q123,tblClass_Physical!A:AJ,COLUMN(tblClass_Physical!AJ:AJ),FALSE))</f>
        <v>0</v>
      </c>
    </row>
    <row r="124" spans="1:32">
      <c r="A124" s="59" t="s">
        <v>847</v>
      </c>
      <c r="B124" s="59" t="s">
        <v>558</v>
      </c>
      <c r="C124" s="68">
        <v>123</v>
      </c>
      <c r="D124" s="59" t="s">
        <v>586</v>
      </c>
      <c r="E124" s="68">
        <f>IF(D124="",0,VLOOKUP(D124,tblClass!$B:$C,2,FALSE))</f>
        <v>0</v>
      </c>
      <c r="F124" s="59" t="s">
        <v>559</v>
      </c>
      <c r="G124" s="59" t="s">
        <v>5</v>
      </c>
      <c r="H124" s="68" t="str">
        <f t="shared" si="39"/>
        <v>SY</v>
      </c>
      <c r="I124" s="68">
        <f t="shared" si="40"/>
        <v>167</v>
      </c>
      <c r="J124" s="59" t="str">
        <f t="shared" si="41"/>
        <v>PCS1</v>
      </c>
      <c r="K124" s="68">
        <f t="shared" si="42"/>
        <v>157</v>
      </c>
      <c r="L124" s="59" t="str">
        <f t="shared" si="43"/>
        <v>R024</v>
      </c>
      <c r="M124" s="68">
        <f t="shared" si="44"/>
        <v>161</v>
      </c>
      <c r="N124" s="59" t="str">
        <f t="shared" si="45"/>
        <v>MPF</v>
      </c>
      <c r="O124" s="68">
        <f t="shared" si="46"/>
        <v>164</v>
      </c>
      <c r="P124" s="68" t="str">
        <f>IF(LEN(D124)=0,"",IF(VLOOKUP(D124,tblClass_Child!G:J,4,FALSE)="Yes",0,I124))</f>
        <v/>
      </c>
      <c r="Q124" s="59" t="s">
        <v>755</v>
      </c>
      <c r="R124" s="59">
        <f>IF(ISERROR(VLOOKUP(Q124,tblClass_Physical!$A:$B,2,FALSE)),0,VLOOKUP(Q124,tblClass_Physical!$A:$B,2,FALSE))</f>
        <v>25</v>
      </c>
      <c r="S124" s="59" t="s">
        <v>804</v>
      </c>
      <c r="U124" s="59" t="str">
        <f>LEFT(B124,MIN(FIND({0,1,2,3,4,5,6,7,8,9},B124&amp;"0123456789"))-1)</f>
        <v>ST</v>
      </c>
      <c r="V124" s="44" t="str">
        <f>RIGHT(B124,LEN(B124)+1-MIN(FIND({0,1,2,3,4,5,6,7,8,9},B124&amp;"0123456789")))</f>
        <v>3101</v>
      </c>
      <c r="W124" s="68" t="str">
        <f t="shared" si="38"/>
        <v>ST_3101</v>
      </c>
      <c r="X124" s="317" t="str">
        <f>LEFT(B124,MIN(FIND({0,1,2,3,4,5,6,7,8,9},B124&amp;"0123456789"))-1)&amp;"n"&amp;RIGHT(B124,LEN(B124)-MIN(FIND({0,1,2,3,4,5,6,7,8,9},B124&amp;"0123456789")))</f>
        <v>STn101</v>
      </c>
      <c r="Y124" s="45" t="str">
        <f t="shared" si="36"/>
        <v/>
      </c>
      <c r="Z124" s="45" t="str">
        <f>IF(LEN(Y124)=0,"",VLOOKUP(X124,tblClass_Child!D:E,2,FALSE))</f>
        <v/>
      </c>
      <c r="AA124" s="45" t="str">
        <f t="shared" si="37"/>
        <v/>
      </c>
      <c r="AF124" s="305">
        <f>IF(ISERROR(VLOOKUP(Q124,tblClass_Physical!A:AJ,COLUMN(tblClass_Physical!AJ:AJ),FALSE)),"",VLOOKUP(Q124,tblClass_Physical!A:AJ,COLUMN(tblClass_Physical!AJ:AJ),FALSE))</f>
        <v>0</v>
      </c>
    </row>
    <row r="125" spans="1:32">
      <c r="A125" s="59" t="s">
        <v>847</v>
      </c>
      <c r="B125" s="59" t="s">
        <v>556</v>
      </c>
      <c r="C125" s="68">
        <v>124</v>
      </c>
      <c r="D125" s="59" t="s">
        <v>586</v>
      </c>
      <c r="E125" s="68">
        <f>IF(D125="",0,VLOOKUP(D125,tblClass!$B:$C,2,FALSE))</f>
        <v>0</v>
      </c>
      <c r="F125" s="59" t="s">
        <v>205</v>
      </c>
      <c r="G125" s="59" t="s">
        <v>5</v>
      </c>
      <c r="H125" s="68" t="str">
        <f t="shared" si="39"/>
        <v>SY</v>
      </c>
      <c r="I125" s="68">
        <f t="shared" si="40"/>
        <v>167</v>
      </c>
      <c r="J125" s="59" t="str">
        <f t="shared" si="41"/>
        <v>PCS1</v>
      </c>
      <c r="K125" s="68">
        <f t="shared" si="42"/>
        <v>157</v>
      </c>
      <c r="L125" s="59" t="str">
        <f t="shared" si="43"/>
        <v>R024</v>
      </c>
      <c r="M125" s="68">
        <f t="shared" si="44"/>
        <v>161</v>
      </c>
      <c r="N125" s="59" t="str">
        <f t="shared" si="45"/>
        <v>MPF</v>
      </c>
      <c r="O125" s="68">
        <f t="shared" si="46"/>
        <v>164</v>
      </c>
      <c r="P125" s="68" t="str">
        <f>IF(LEN(D125)=0,"",IF(VLOOKUP(D125,tblClass_Child!G:J,4,FALSE)="Yes",0,I125))</f>
        <v/>
      </c>
      <c r="Q125" s="59" t="s">
        <v>755</v>
      </c>
      <c r="R125" s="59">
        <f>IF(ISERROR(VLOOKUP(Q125,tblClass_Physical!$A:$B,2,FALSE)),0,VLOOKUP(Q125,tblClass_Physical!$A:$B,2,FALSE))</f>
        <v>25</v>
      </c>
      <c r="S125" s="59" t="s">
        <v>804</v>
      </c>
      <c r="U125" s="59" t="str">
        <f>LEFT(B125,MIN(FIND({0,1,2,3,4,5,6,7,8,9},B125&amp;"0123456789"))-1)</f>
        <v>ST</v>
      </c>
      <c r="V125" s="44" t="str">
        <f>RIGHT(B125,LEN(B125)+1-MIN(FIND({0,1,2,3,4,5,6,7,8,9},B125&amp;"0123456789")))</f>
        <v>3103</v>
      </c>
      <c r="W125" s="68" t="str">
        <f t="shared" si="38"/>
        <v>ST_3103</v>
      </c>
      <c r="X125" s="317" t="str">
        <f>LEFT(B125,MIN(FIND({0,1,2,3,4,5,6,7,8,9},B125&amp;"0123456789"))-1)&amp;"n"&amp;RIGHT(B125,LEN(B125)-MIN(FIND({0,1,2,3,4,5,6,7,8,9},B125&amp;"0123456789")))</f>
        <v>STn103</v>
      </c>
      <c r="Y125" s="45" t="str">
        <f t="shared" si="36"/>
        <v/>
      </c>
      <c r="Z125" s="45" t="str">
        <f>IF(LEN(Y125)=0,"",VLOOKUP(X125,tblClass_Child!D:E,2,FALSE))</f>
        <v/>
      </c>
      <c r="AA125" s="45" t="str">
        <f t="shared" si="37"/>
        <v/>
      </c>
      <c r="AF125" s="305">
        <f>IF(ISERROR(VLOOKUP(Q125,tblClass_Physical!A:AJ,COLUMN(tblClass_Physical!AJ:AJ),FALSE)),"",VLOOKUP(Q125,tblClass_Physical!A:AJ,COLUMN(tblClass_Physical!AJ:AJ),FALSE))</f>
        <v>0</v>
      </c>
    </row>
    <row r="126" spans="1:32">
      <c r="A126" s="59" t="s">
        <v>847</v>
      </c>
      <c r="B126" s="59" t="s">
        <v>557</v>
      </c>
      <c r="C126" s="68">
        <v>125</v>
      </c>
      <c r="D126" s="59" t="s">
        <v>586</v>
      </c>
      <c r="E126" s="68">
        <f>IF(D126="",0,VLOOKUP(D126,tblClass!$B:$C,2,FALSE))</f>
        <v>0</v>
      </c>
      <c r="F126" s="59" t="s">
        <v>616</v>
      </c>
      <c r="G126" s="59" t="s">
        <v>5</v>
      </c>
      <c r="H126" s="68" t="str">
        <f t="shared" si="39"/>
        <v>SY</v>
      </c>
      <c r="I126" s="68">
        <f t="shared" si="40"/>
        <v>167</v>
      </c>
      <c r="J126" s="59" t="str">
        <f t="shared" si="41"/>
        <v>PCS1</v>
      </c>
      <c r="K126" s="68">
        <f t="shared" si="42"/>
        <v>157</v>
      </c>
      <c r="L126" s="59" t="str">
        <f t="shared" si="43"/>
        <v>R024</v>
      </c>
      <c r="M126" s="68">
        <f t="shared" si="44"/>
        <v>161</v>
      </c>
      <c r="N126" s="59" t="str">
        <f t="shared" si="45"/>
        <v>MPF</v>
      </c>
      <c r="O126" s="68">
        <f t="shared" si="46"/>
        <v>164</v>
      </c>
      <c r="P126" s="68" t="str">
        <f>IF(LEN(D126)=0,"",IF(VLOOKUP(D126,tblClass_Child!G:J,4,FALSE)="Yes",0,I126))</f>
        <v/>
      </c>
      <c r="Q126" s="59" t="s">
        <v>755</v>
      </c>
      <c r="R126" s="59">
        <f>IF(ISERROR(VLOOKUP(Q126,tblClass_Physical!$A:$B,2,FALSE)),0,VLOOKUP(Q126,tblClass_Physical!$A:$B,2,FALSE))</f>
        <v>25</v>
      </c>
      <c r="S126" s="59" t="s">
        <v>804</v>
      </c>
      <c r="U126" s="59" t="str">
        <f>LEFT(B126,MIN(FIND({0,1,2,3,4,5,6,7,8,9},B126&amp;"0123456789"))-1)</f>
        <v>ST</v>
      </c>
      <c r="V126" s="44" t="str">
        <f>RIGHT(B126,LEN(B126)+1-MIN(FIND({0,1,2,3,4,5,6,7,8,9},B126&amp;"0123456789")))</f>
        <v>3105</v>
      </c>
      <c r="W126" s="68" t="str">
        <f t="shared" si="38"/>
        <v>ST_3105</v>
      </c>
      <c r="X126" s="317" t="str">
        <f>LEFT(B126,MIN(FIND({0,1,2,3,4,5,6,7,8,9},B126&amp;"0123456789"))-1)&amp;"n"&amp;RIGHT(B126,LEN(B126)-MIN(FIND({0,1,2,3,4,5,6,7,8,9},B126&amp;"0123456789")))</f>
        <v>STn105</v>
      </c>
      <c r="Y126" s="45" t="str">
        <f t="shared" si="36"/>
        <v/>
      </c>
      <c r="Z126" s="45" t="str">
        <f>IF(LEN(Y126)=0,"",VLOOKUP(X126,tblClass_Child!D:E,2,FALSE))</f>
        <v/>
      </c>
      <c r="AA126" s="45" t="str">
        <f t="shared" si="37"/>
        <v/>
      </c>
      <c r="AF126" s="305">
        <f>IF(ISERROR(VLOOKUP(Q126,tblClass_Physical!A:AJ,COLUMN(tblClass_Physical!AJ:AJ),FALSE)),"",VLOOKUP(Q126,tblClass_Physical!A:AJ,COLUMN(tblClass_Physical!AJ:AJ),FALSE))</f>
        <v>0</v>
      </c>
    </row>
    <row r="127" spans="1:32">
      <c r="A127" s="59" t="s">
        <v>847</v>
      </c>
      <c r="B127" s="59" t="s">
        <v>524</v>
      </c>
      <c r="C127" s="68">
        <v>126</v>
      </c>
      <c r="E127" s="68">
        <f>IF(D127="",0,VLOOKUP(D127,tblClass!$B:$C,2,FALSE))</f>
        <v>0</v>
      </c>
      <c r="F127" s="59" t="s">
        <v>200</v>
      </c>
      <c r="G127" s="59" t="s">
        <v>3</v>
      </c>
      <c r="H127" s="68" t="str">
        <f t="shared" si="39"/>
        <v>MX</v>
      </c>
      <c r="I127" s="68">
        <f t="shared" si="40"/>
        <v>165</v>
      </c>
      <c r="J127" s="59" t="str">
        <f t="shared" si="41"/>
        <v>PCM1</v>
      </c>
      <c r="K127" s="68">
        <f t="shared" si="42"/>
        <v>155</v>
      </c>
      <c r="L127" s="59" t="str">
        <f t="shared" si="43"/>
        <v>R021</v>
      </c>
      <c r="M127" s="68">
        <f t="shared" si="44"/>
        <v>159</v>
      </c>
      <c r="N127" s="59" t="str">
        <f t="shared" si="45"/>
        <v>MPF</v>
      </c>
      <c r="O127" s="68">
        <f t="shared" si="46"/>
        <v>164</v>
      </c>
      <c r="P127" s="68" t="str">
        <f>IF(LEN(D127)=0,"",IF(VLOOKUP(D127,tblClass_Child!G:J,4,FALSE)="Yes",0,I127))</f>
        <v/>
      </c>
      <c r="Q127" s="59" t="s">
        <v>745</v>
      </c>
      <c r="R127" s="59">
        <f>IF(ISERROR(VLOOKUP(Q127,tblClass_Physical!$A:$B,2,FALSE)),0,VLOOKUP(Q127,tblClass_Physical!$A:$B,2,FALSE))</f>
        <v>23</v>
      </c>
      <c r="S127" s="59" t="s">
        <v>803</v>
      </c>
      <c r="U127" s="59" t="str">
        <f>LEFT(B127,MIN(FIND({0,1,2,3,4,5,6,7,8,9},B127&amp;"0123456789"))-1)</f>
        <v>XLC</v>
      </c>
      <c r="V127" s="44" t="str">
        <f>RIGHT(B127,LEN(B127)+1-MIN(FIND({0,1,2,3,4,5,6,7,8,9},B127&amp;"0123456789")))</f>
        <v>1101</v>
      </c>
      <c r="W127" s="68" t="str">
        <f t="shared" si="38"/>
        <v>XLC_1101</v>
      </c>
      <c r="X127" s="317" t="str">
        <f>LEFT(B127,MIN(FIND({0,1,2,3,4,5,6,7,8,9},B127&amp;"0123456789"))-1)&amp;"n"&amp;RIGHT(B127,LEN(B127)-MIN(FIND({0,1,2,3,4,5,6,7,8,9},B127&amp;"0123456789")))</f>
        <v>XLCn101</v>
      </c>
      <c r="Y127" s="45" t="str">
        <f t="shared" si="36"/>
        <v/>
      </c>
      <c r="Z127" s="45" t="str">
        <f>IF(LEN(Y127)=0,"",VLOOKUP(X127,tblClass_Child!D:E,2,FALSE))</f>
        <v/>
      </c>
      <c r="AA127" s="45" t="str">
        <f t="shared" si="37"/>
        <v/>
      </c>
      <c r="AF127" s="305">
        <f>IF(ISERROR(VLOOKUP(Q127,tblClass_Physical!A:AJ,COLUMN(tblClass_Physical!AJ:AJ),FALSE)),"",VLOOKUP(Q127,tblClass_Physical!A:AJ,COLUMN(tblClass_Physical!AJ:AJ),FALSE))</f>
        <v>0</v>
      </c>
    </row>
    <row r="128" spans="1:32">
      <c r="A128" s="59" t="s">
        <v>847</v>
      </c>
      <c r="B128" s="59" t="s">
        <v>546</v>
      </c>
      <c r="C128" s="68">
        <v>127</v>
      </c>
      <c r="E128" s="68">
        <f>IF(D128="",0,VLOOKUP(D128,tblClass!$B:$C,2,FALSE))</f>
        <v>0</v>
      </c>
      <c r="F128" s="59" t="s">
        <v>199</v>
      </c>
      <c r="G128" s="59" t="s">
        <v>5</v>
      </c>
      <c r="H128" s="68" t="str">
        <f t="shared" si="39"/>
        <v>SY</v>
      </c>
      <c r="I128" s="68">
        <f t="shared" si="40"/>
        <v>167</v>
      </c>
      <c r="J128" s="59" t="str">
        <f t="shared" si="41"/>
        <v>PCS1</v>
      </c>
      <c r="K128" s="68">
        <f t="shared" si="42"/>
        <v>157</v>
      </c>
      <c r="L128" s="59" t="str">
        <f t="shared" si="43"/>
        <v>R024</v>
      </c>
      <c r="M128" s="68">
        <f t="shared" si="44"/>
        <v>161</v>
      </c>
      <c r="N128" s="59" t="str">
        <f t="shared" si="45"/>
        <v>MPF</v>
      </c>
      <c r="O128" s="68">
        <f t="shared" si="46"/>
        <v>164</v>
      </c>
      <c r="P128" s="68" t="str">
        <f>IF(LEN(D128)=0,"",IF(VLOOKUP(D128,tblClass_Child!G:J,4,FALSE)="Yes",0,I128))</f>
        <v/>
      </c>
      <c r="Q128" s="59" t="s">
        <v>745</v>
      </c>
      <c r="R128" s="59">
        <f>IF(ISERROR(VLOOKUP(Q128,tblClass_Physical!$A:$B,2,FALSE)),0,VLOOKUP(Q128,tblClass_Physical!$A:$B,2,FALSE))</f>
        <v>23</v>
      </c>
      <c r="S128" s="59" t="s">
        <v>804</v>
      </c>
      <c r="U128" s="59" t="str">
        <f>LEFT(B128,MIN(FIND({0,1,2,3,4,5,6,7,8,9},B128&amp;"0123456789"))-1)</f>
        <v>XLC</v>
      </c>
      <c r="V128" s="44" t="str">
        <f>RIGHT(B128,LEN(B128)+1-MIN(FIND({0,1,2,3,4,5,6,7,8,9},B128&amp;"0123456789")))</f>
        <v>3101</v>
      </c>
      <c r="W128" s="68" t="str">
        <f t="shared" si="38"/>
        <v>XLC_3101</v>
      </c>
      <c r="X128" s="317" t="str">
        <f>LEFT(B128,MIN(FIND({0,1,2,3,4,5,6,7,8,9},B128&amp;"0123456789"))-1)&amp;"n"&amp;RIGHT(B128,LEN(B128)-MIN(FIND({0,1,2,3,4,5,6,7,8,9},B128&amp;"0123456789")))</f>
        <v>XLCn101</v>
      </c>
      <c r="Y128" s="45" t="str">
        <f t="shared" si="36"/>
        <v/>
      </c>
      <c r="Z128" s="45" t="str">
        <f>IF(LEN(Y128)=0,"",VLOOKUP(X128,tblClass_Child!D:E,2,FALSE))</f>
        <v/>
      </c>
      <c r="AA128" s="45" t="str">
        <f t="shared" si="37"/>
        <v/>
      </c>
      <c r="AF128" s="305">
        <f>IF(ISERROR(VLOOKUP(Q128,tblClass_Physical!A:AJ,COLUMN(tblClass_Physical!AJ:AJ),FALSE)),"",VLOOKUP(Q128,tblClass_Physical!A:AJ,COLUMN(tblClass_Physical!AJ:AJ),FALSE))</f>
        <v>0</v>
      </c>
    </row>
    <row r="129" spans="1:32">
      <c r="A129" s="59" t="s">
        <v>847</v>
      </c>
      <c r="B129" s="59" t="s">
        <v>564</v>
      </c>
      <c r="C129" s="68">
        <v>128</v>
      </c>
      <c r="E129" s="68">
        <f>IF(D129="",0,VLOOKUP(D129,tblClass!$B:$C,2,FALSE))</f>
        <v>0</v>
      </c>
      <c r="F129" s="59" t="s">
        <v>596</v>
      </c>
      <c r="G129" s="59" t="s">
        <v>3</v>
      </c>
      <c r="H129" s="68" t="str">
        <f t="shared" si="39"/>
        <v>MX</v>
      </c>
      <c r="I129" s="68">
        <f t="shared" si="40"/>
        <v>165</v>
      </c>
      <c r="J129" s="59" t="str">
        <f t="shared" si="41"/>
        <v>PCM1</v>
      </c>
      <c r="K129" s="68">
        <f t="shared" si="42"/>
        <v>155</v>
      </c>
      <c r="L129" s="59" t="str">
        <f t="shared" si="43"/>
        <v>R021</v>
      </c>
      <c r="M129" s="68">
        <f t="shared" si="44"/>
        <v>159</v>
      </c>
      <c r="N129" s="59" t="str">
        <f t="shared" si="45"/>
        <v>MPF</v>
      </c>
      <c r="O129" s="68">
        <f t="shared" si="46"/>
        <v>164</v>
      </c>
      <c r="P129" s="68" t="str">
        <f>IF(LEN(D129)=0,"",IF(VLOOKUP(D129,tblClass_Child!G:J,4,FALSE)="Yes",0,I129))</f>
        <v/>
      </c>
      <c r="Q129" s="59" t="s">
        <v>756</v>
      </c>
      <c r="R129" s="59">
        <f>IF(ISERROR(VLOOKUP(Q129,tblClass_Physical!$A:$B,2,FALSE)),0,VLOOKUP(Q129,tblClass_Physical!$A:$B,2,FALSE))</f>
        <v>22</v>
      </c>
      <c r="S129" s="59" t="s">
        <v>803</v>
      </c>
      <c r="U129" s="59" t="str">
        <f>LEFT(B129,MIN(FIND({0,1,2,3,4,5,6,7,8,9},B129&amp;"0123456789"))-1)</f>
        <v>XW</v>
      </c>
      <c r="V129" s="44" t="str">
        <f>RIGHT(B129,LEN(B129)+1-MIN(FIND({0,1,2,3,4,5,6,7,8,9},B129&amp;"0123456789")))</f>
        <v>1117</v>
      </c>
      <c r="W129" s="68" t="str">
        <f t="shared" si="38"/>
        <v>XW_1117</v>
      </c>
      <c r="X129" s="317" t="str">
        <f>LEFT(B129,MIN(FIND({0,1,2,3,4,5,6,7,8,9},B129&amp;"0123456789"))-1)&amp;"n"&amp;RIGHT(B129,LEN(B129)-MIN(FIND({0,1,2,3,4,5,6,7,8,9},B129&amp;"0123456789")))</f>
        <v>XWn117</v>
      </c>
      <c r="Y129" s="45" t="str">
        <f t="shared" si="36"/>
        <v/>
      </c>
      <c r="Z129" s="45" t="str">
        <f>IF(LEN(Y129)=0,"",VLOOKUP(X129,tblClass_Child!D:E,2,FALSE))</f>
        <v/>
      </c>
      <c r="AA129" s="45" t="str">
        <f t="shared" si="37"/>
        <v/>
      </c>
      <c r="AF129" s="305">
        <f>IF(ISERROR(VLOOKUP(Q129,tblClass_Physical!A:AJ,COLUMN(tblClass_Physical!AJ:AJ),FALSE)),"",VLOOKUP(Q129,tblClass_Physical!A:AJ,COLUMN(tblClass_Physical!AJ:AJ),FALSE))</f>
        <v>0</v>
      </c>
    </row>
    <row r="130" spans="1:32">
      <c r="A130" s="59" t="s">
        <v>847</v>
      </c>
      <c r="B130" s="59" t="s">
        <v>565</v>
      </c>
      <c r="C130" s="68">
        <v>129</v>
      </c>
      <c r="E130" s="68">
        <f>IF(D130="",0,VLOOKUP(D130,tblClass!$B:$C,2,FALSE))</f>
        <v>0</v>
      </c>
      <c r="F130" s="59" t="s">
        <v>597</v>
      </c>
      <c r="G130" s="59" t="s">
        <v>3</v>
      </c>
      <c r="H130" s="68" t="str">
        <f t="shared" ref="H130:H161" si="47">IF(LEN(G130)=0,0,VLOOKUP(G130,$B:$D,3,FALSE))</f>
        <v>MX</v>
      </c>
      <c r="I130" s="68">
        <f t="shared" ref="I130:I164" si="48">IF(LEN(G130)=0,0,VLOOKUP(G130,$B:$C,2,FALSE))</f>
        <v>165</v>
      </c>
      <c r="J130" s="59" t="str">
        <f t="shared" ref="J130:J164" si="49">IF(LEN(G130)=0,"",IF(VLOOKUP(G130,$B:$G,6,FALSE)=0,"",VLOOKUP(G130,$B:$G,6,FALSE)))</f>
        <v>PCM1</v>
      </c>
      <c r="K130" s="68">
        <f t="shared" ref="K130:K161" si="50">IF(LEN(J130)=0,0,VLOOKUP(J130,$B:$C,2,FALSE))</f>
        <v>155</v>
      </c>
      <c r="L130" s="59" t="str">
        <f t="shared" ref="L130:L164" si="51">IF(LEN(J130)=0,"",IF(VLOOKUP(J130,$B:$G,6,FALSE)=0,"",VLOOKUP(J130,$B:$G,6,FALSE)))</f>
        <v>R021</v>
      </c>
      <c r="M130" s="68">
        <f t="shared" ref="M130:M161" si="52">IF(LEN(L130)=0,0,VLOOKUP(L130,$B:$C,2,FALSE))</f>
        <v>159</v>
      </c>
      <c r="N130" s="59" t="str">
        <f t="shared" ref="N130:N164" si="53">IF(LEN(L130)=0,"",IF(VLOOKUP(L130,$B:$G,6,FALSE)=0,"",VLOOKUP(L130,$B:$G,6,FALSE)))</f>
        <v>MPF</v>
      </c>
      <c r="O130" s="68">
        <f t="shared" ref="O130:O161" si="54">IF(LEN(N130)=0,0,VLOOKUP(N130,$B:$C,2,FALSE))</f>
        <v>164</v>
      </c>
      <c r="P130" s="68" t="str">
        <f>IF(LEN(D130)=0,"",IF(VLOOKUP(D130,tblClass_Child!G:J,4,FALSE)="Yes",0,I130))</f>
        <v/>
      </c>
      <c r="Q130" s="59" t="s">
        <v>756</v>
      </c>
      <c r="R130" s="59">
        <f>IF(ISERROR(VLOOKUP(Q130,tblClass_Physical!$A:$B,2,FALSE)),0,VLOOKUP(Q130,tblClass_Physical!$A:$B,2,FALSE))</f>
        <v>22</v>
      </c>
      <c r="S130" s="59" t="s">
        <v>803</v>
      </c>
      <c r="U130" s="59" t="str">
        <f>LEFT(B130,MIN(FIND({0,1,2,3,4,5,6,7,8,9},B130&amp;"0123456789"))-1)</f>
        <v>XW</v>
      </c>
      <c r="V130" s="44" t="str">
        <f>RIGHT(B130,LEN(B130)+1-MIN(FIND({0,1,2,3,4,5,6,7,8,9},B130&amp;"0123456789")))</f>
        <v>1119</v>
      </c>
      <c r="W130" s="68" t="str">
        <f t="shared" si="38"/>
        <v>XW_1119</v>
      </c>
      <c r="X130" s="317" t="str">
        <f>LEFT(B130,MIN(FIND({0,1,2,3,4,5,6,7,8,9},B130&amp;"0123456789"))-1)&amp;"n"&amp;RIGHT(B130,LEN(B130)-MIN(FIND({0,1,2,3,4,5,6,7,8,9},B130&amp;"0123456789")))</f>
        <v>XWn119</v>
      </c>
      <c r="Y130" s="45" t="str">
        <f t="shared" si="36"/>
        <v/>
      </c>
      <c r="Z130" s="45" t="str">
        <f>IF(LEN(Y130)=0,"",VLOOKUP(X130,tblClass_Child!D:E,2,FALSE))</f>
        <v/>
      </c>
      <c r="AA130" s="45" t="str">
        <f t="shared" si="37"/>
        <v/>
      </c>
      <c r="AF130" s="305">
        <f>IF(ISERROR(VLOOKUP(Q130,tblClass_Physical!A:AJ,COLUMN(tblClass_Physical!AJ:AJ),FALSE)),"",VLOOKUP(Q130,tblClass_Physical!A:AJ,COLUMN(tblClass_Physical!AJ:AJ),FALSE))</f>
        <v>0</v>
      </c>
    </row>
    <row r="131" spans="1:32">
      <c r="A131" s="59" t="s">
        <v>847</v>
      </c>
      <c r="B131" s="59" t="s">
        <v>571</v>
      </c>
      <c r="C131" s="68">
        <v>130</v>
      </c>
      <c r="E131" s="68">
        <f>IF(D131="",0,VLOOKUP(D131,tblClass!$B:$C,2,FALSE))</f>
        <v>0</v>
      </c>
      <c r="F131" s="59" t="s">
        <v>610</v>
      </c>
      <c r="G131" s="59" t="s">
        <v>5</v>
      </c>
      <c r="H131" s="68" t="str">
        <f t="shared" si="47"/>
        <v>SY</v>
      </c>
      <c r="I131" s="68">
        <f t="shared" si="48"/>
        <v>167</v>
      </c>
      <c r="J131" s="59" t="str">
        <f t="shared" si="49"/>
        <v>PCS1</v>
      </c>
      <c r="K131" s="68">
        <f t="shared" si="50"/>
        <v>157</v>
      </c>
      <c r="L131" s="59" t="str">
        <f t="shared" si="51"/>
        <v>R024</v>
      </c>
      <c r="M131" s="68">
        <f t="shared" si="52"/>
        <v>161</v>
      </c>
      <c r="N131" s="59" t="str">
        <f t="shared" si="53"/>
        <v>MPF</v>
      </c>
      <c r="O131" s="68">
        <f t="shared" si="54"/>
        <v>164</v>
      </c>
      <c r="P131" s="68" t="str">
        <f>IF(LEN(D131)=0,"",IF(VLOOKUP(D131,tblClass_Child!G:J,4,FALSE)="Yes",0,I131))</f>
        <v/>
      </c>
      <c r="Q131" s="59" t="s">
        <v>756</v>
      </c>
      <c r="R131" s="59">
        <f>IF(ISERROR(VLOOKUP(Q131,tblClass_Physical!$A:$B,2,FALSE)),0,VLOOKUP(Q131,tblClass_Physical!$A:$B,2,FALSE))</f>
        <v>22</v>
      </c>
      <c r="S131" s="59" t="s">
        <v>804</v>
      </c>
      <c r="U131" s="59" t="str">
        <f>LEFT(B131,MIN(FIND({0,1,2,3,4,5,6,7,8,9},B131&amp;"0123456789"))-1)</f>
        <v>XW</v>
      </c>
      <c r="V131" s="44" t="str">
        <f>RIGHT(B131,LEN(B131)+1-MIN(FIND({0,1,2,3,4,5,6,7,8,9},B131&amp;"0123456789")))</f>
        <v>3117</v>
      </c>
      <c r="W131" s="68" t="str">
        <f t="shared" si="38"/>
        <v>XW_3117</v>
      </c>
      <c r="X131" s="317" t="str">
        <f>LEFT(B131,MIN(FIND({0,1,2,3,4,5,6,7,8,9},B131&amp;"0123456789"))-1)&amp;"n"&amp;RIGHT(B131,LEN(B131)-MIN(FIND({0,1,2,3,4,5,6,7,8,9},B131&amp;"0123456789")))</f>
        <v>XWn117</v>
      </c>
      <c r="Y131" s="45" t="str">
        <f t="shared" si="36"/>
        <v/>
      </c>
      <c r="Z131" s="45" t="str">
        <f>IF(LEN(Y131)=0,"",VLOOKUP(X131,tblClass_Child!D:E,2,FALSE))</f>
        <v/>
      </c>
      <c r="AA131" s="45" t="str">
        <f t="shared" si="37"/>
        <v/>
      </c>
      <c r="AF131" s="305">
        <f>IF(ISERROR(VLOOKUP(Q131,tblClass_Physical!A:AJ,COLUMN(tblClass_Physical!AJ:AJ),FALSE)),"",VLOOKUP(Q131,tblClass_Physical!A:AJ,COLUMN(tblClass_Physical!AJ:AJ),FALSE))</f>
        <v>0</v>
      </c>
    </row>
    <row r="132" spans="1:32">
      <c r="A132" s="59" t="s">
        <v>847</v>
      </c>
      <c r="B132" s="59" t="s">
        <v>572</v>
      </c>
      <c r="C132" s="68">
        <v>131</v>
      </c>
      <c r="E132" s="68">
        <f>IF(D132="",0,VLOOKUP(D132,tblClass!$B:$C,2,FALSE))</f>
        <v>0</v>
      </c>
      <c r="F132" s="59" t="s">
        <v>611</v>
      </c>
      <c r="G132" s="59" t="s">
        <v>5</v>
      </c>
      <c r="H132" s="68" t="str">
        <f t="shared" si="47"/>
        <v>SY</v>
      </c>
      <c r="I132" s="68">
        <f t="shared" si="48"/>
        <v>167</v>
      </c>
      <c r="J132" s="59" t="str">
        <f t="shared" si="49"/>
        <v>PCS1</v>
      </c>
      <c r="K132" s="68">
        <f t="shared" si="50"/>
        <v>157</v>
      </c>
      <c r="L132" s="59" t="str">
        <f t="shared" si="51"/>
        <v>R024</v>
      </c>
      <c r="M132" s="68">
        <f t="shared" si="52"/>
        <v>161</v>
      </c>
      <c r="N132" s="59" t="str">
        <f t="shared" si="53"/>
        <v>MPF</v>
      </c>
      <c r="O132" s="68">
        <f t="shared" si="54"/>
        <v>164</v>
      </c>
      <c r="P132" s="68" t="str">
        <f>IF(LEN(D132)=0,"",IF(VLOOKUP(D132,tblClass_Child!G:J,4,FALSE)="Yes",0,I132))</f>
        <v/>
      </c>
      <c r="Q132" s="59" t="s">
        <v>756</v>
      </c>
      <c r="R132" s="59">
        <f>IF(ISERROR(VLOOKUP(Q132,tblClass_Physical!$A:$B,2,FALSE)),0,VLOOKUP(Q132,tblClass_Physical!$A:$B,2,FALSE))</f>
        <v>22</v>
      </c>
      <c r="S132" s="59" t="s">
        <v>804</v>
      </c>
      <c r="U132" s="59" t="str">
        <f>LEFT(B132,MIN(FIND({0,1,2,3,4,5,6,7,8,9},B132&amp;"0123456789"))-1)</f>
        <v>XW</v>
      </c>
      <c r="V132" s="44" t="str">
        <f>RIGHT(B132,LEN(B132)+1-MIN(FIND({0,1,2,3,4,5,6,7,8,9},B132&amp;"0123456789")))</f>
        <v>3119</v>
      </c>
      <c r="W132" s="68" t="str">
        <f t="shared" si="38"/>
        <v>XW_3119</v>
      </c>
      <c r="X132" s="317" t="str">
        <f>LEFT(B132,MIN(FIND({0,1,2,3,4,5,6,7,8,9},B132&amp;"0123456789"))-1)&amp;"n"&amp;RIGHT(B132,LEN(B132)-MIN(FIND({0,1,2,3,4,5,6,7,8,9},B132&amp;"0123456789")))</f>
        <v>XWn119</v>
      </c>
      <c r="Y132" s="45" t="str">
        <f t="shared" si="36"/>
        <v/>
      </c>
      <c r="Z132" s="45" t="str">
        <f>IF(LEN(Y132)=0,"",VLOOKUP(X132,tblClass_Child!D:E,2,FALSE))</f>
        <v/>
      </c>
      <c r="AA132" s="45" t="str">
        <f t="shared" si="37"/>
        <v/>
      </c>
      <c r="AF132" s="305">
        <f>IF(ISERROR(VLOOKUP(Q132,tblClass_Physical!A:AJ,COLUMN(tblClass_Physical!AJ:AJ),FALSE)),"",VLOOKUP(Q132,tblClass_Physical!A:AJ,COLUMN(tblClass_Physical!AJ:AJ),FALSE))</f>
        <v>0</v>
      </c>
    </row>
    <row r="133" spans="1:32">
      <c r="A133" s="59" t="s">
        <v>847</v>
      </c>
      <c r="B133" s="59" t="s">
        <v>582</v>
      </c>
      <c r="C133" s="68">
        <v>132</v>
      </c>
      <c r="D133" s="59" t="s">
        <v>2065</v>
      </c>
      <c r="E133" s="68">
        <f>IF(D133="",0,VLOOKUP(D133,tblClass!$B:$C,2,FALSE))</f>
        <v>16</v>
      </c>
      <c r="F133" s="59" t="s">
        <v>2068</v>
      </c>
      <c r="G133" s="59" t="s">
        <v>637</v>
      </c>
      <c r="H133" s="68" t="str">
        <f t="shared" si="47"/>
        <v>EMX5</v>
      </c>
      <c r="I133" s="68">
        <f t="shared" si="48"/>
        <v>133</v>
      </c>
      <c r="J133" s="59" t="str">
        <f t="shared" si="49"/>
        <v>M1</v>
      </c>
      <c r="K133" s="68">
        <f t="shared" si="50"/>
        <v>165</v>
      </c>
      <c r="L133" s="59" t="str">
        <f t="shared" si="51"/>
        <v>PCM1</v>
      </c>
      <c r="M133" s="68">
        <f t="shared" si="52"/>
        <v>155</v>
      </c>
      <c r="N133" s="59" t="str">
        <f t="shared" si="53"/>
        <v>R021</v>
      </c>
      <c r="O133" s="68">
        <f t="shared" si="54"/>
        <v>159</v>
      </c>
      <c r="P133" s="68">
        <f>IF(LEN(D133)=0,"",IF(VLOOKUP(D133,tblClass_Child!G:J,4,FALSE)="Yes",0,I133))</f>
        <v>133</v>
      </c>
      <c r="R133" s="59">
        <f>IF(ISERROR(VLOOKUP(Q133,tblClass_Physical!$A:$B,2,FALSE)),0,VLOOKUP(Q133,tblClass_Physical!$A:$B,2,FALSE))</f>
        <v>0</v>
      </c>
      <c r="S133" s="59" t="s">
        <v>2063</v>
      </c>
      <c r="U133" s="59" t="str">
        <f>LEFT(B133,MIN(FIND({0,1,2,3,4,5,6,7,8,9},B133&amp;"0123456789"))-1)</f>
        <v>PB</v>
      </c>
      <c r="V133" s="44" t="str">
        <f>RIGHT(B133,LEN(B133)+1-MIN(FIND({0,1,2,3,4,5,6,7,8,9},B133&amp;"0123456789")))</f>
        <v>74101</v>
      </c>
      <c r="W133" s="68" t="str">
        <f t="shared" ref="W133:W167" si="55">U133&amp;"_"&amp;V133</f>
        <v>PB_74101</v>
      </c>
      <c r="X133" s="45" t="str">
        <f>LEFT(B133,MIN(FIND({0,1,2,3,4,5,6,7,8,9},B133&amp;"0123456789"))-1)&amp;"n"&amp;RIGHT(B133,LEN(B133)-MIN(FIND({0,1,2,3,4,5,6,7,8,9},B133&amp;"0123456789")))</f>
        <v>PBn4101</v>
      </c>
      <c r="Y133" s="45" t="str">
        <f t="shared" ref="Y133:Y164" si="56">IF(LEN(D133)=0,"",D133)</f>
        <v>DI2</v>
      </c>
      <c r="Z133" s="45" t="str">
        <f>IF(LEN(Y133)=0,"",VLOOKUP(X133,tblClass_Child!D:E,2,FALSE))</f>
        <v>DI_PAUSE</v>
      </c>
      <c r="AA133" s="45" t="str">
        <f t="shared" ref="AA133:AA164" si="57">IF(Z133="","","_"&amp;LOWER(Z133))</f>
        <v>_di_pause</v>
      </c>
      <c r="AF133" s="305" t="str">
        <f>IF(ISERROR(VLOOKUP(Q133,tblClass_Physical!A:AJ,COLUMN(tblClass_Physical!AJ:AJ),FALSE)),"",VLOOKUP(Q133,tblClass_Physical!A:AJ,COLUMN(tblClass_Physical!AJ:AJ),FALSE))</f>
        <v/>
      </c>
    </row>
    <row r="134" spans="1:32">
      <c r="A134" s="68" t="s">
        <v>20</v>
      </c>
      <c r="B134" s="68" t="s">
        <v>637</v>
      </c>
      <c r="C134" s="68">
        <v>133</v>
      </c>
      <c r="D134" s="68" t="s">
        <v>618</v>
      </c>
      <c r="E134" s="68">
        <f>IF(D134="",0,VLOOKUP(D134,tblClass!$B:$C,2,FALSE))</f>
        <v>48</v>
      </c>
      <c r="F134" s="68" t="s">
        <v>1573</v>
      </c>
      <c r="G134" s="68" t="s">
        <v>3</v>
      </c>
      <c r="H134" s="68" t="str">
        <f t="shared" si="47"/>
        <v>MX</v>
      </c>
      <c r="I134" s="68">
        <f t="shared" si="48"/>
        <v>165</v>
      </c>
      <c r="J134" s="59" t="str">
        <f t="shared" si="49"/>
        <v>PCM1</v>
      </c>
      <c r="K134" s="68">
        <f t="shared" si="50"/>
        <v>155</v>
      </c>
      <c r="L134" s="59" t="str">
        <f t="shared" si="51"/>
        <v>R021</v>
      </c>
      <c r="M134" s="68">
        <f t="shared" si="52"/>
        <v>159</v>
      </c>
      <c r="N134" s="59" t="str">
        <f t="shared" si="53"/>
        <v>MPF</v>
      </c>
      <c r="O134" s="68">
        <f t="shared" si="54"/>
        <v>164</v>
      </c>
      <c r="P134" s="68">
        <f>IF(LEN(D134)=0,"",IF(VLOOKUP(D134,tblClass_Child!G:J,4,FALSE)="Yes",0,I134))</f>
        <v>0</v>
      </c>
      <c r="Q134" s="68"/>
      <c r="R134" s="59">
        <f>IF(ISERROR(VLOOKUP(Q134,tblClass_Physical!$A:$B,2,FALSE)),0,VLOOKUP(Q134,tblClass_Physical!$A:$B,2,FALSE))</f>
        <v>0</v>
      </c>
      <c r="S134" s="59" t="s">
        <v>2063</v>
      </c>
      <c r="T134" s="68"/>
      <c r="U134" s="59" t="str">
        <f>LEFT(B134,MIN(FIND({0,1,2,3,4,5,6,7,8,9},B134&amp;"0123456789"))-1)</f>
        <v>EX</v>
      </c>
      <c r="V134" s="44" t="str">
        <f>RIGHT(B134,LEN(B134)+1-MIN(FIND({0,1,2,3,4,5,6,7,8,9},B134&amp;"0123456789")))</f>
        <v>7402</v>
      </c>
      <c r="W134" s="68" t="str">
        <f t="shared" si="55"/>
        <v>EX_7402</v>
      </c>
      <c r="X134" s="45" t="str">
        <f>LEFT(B134,MIN(FIND({0,1,2,3,4,5,6,7,8,9},B134&amp;"0123456789"))-1)&amp;"n"&amp;RIGHT(B134,LEN(B134)-MIN(FIND({0,1,2,3,4,5,6,7,8,9},B134&amp;"0123456789")))</f>
        <v>EXn402</v>
      </c>
      <c r="Y134" s="45" t="str">
        <f t="shared" si="56"/>
        <v>EMX5</v>
      </c>
      <c r="Z134" s="45" t="str">
        <f>IF(LEN(Y134)=0,"",VLOOKUP(X134,tblClass_Child!D:E,2,FALSE))</f>
        <v>EMX_FILL</v>
      </c>
      <c r="AA134" s="45" t="str">
        <f t="shared" si="57"/>
        <v>_emx_fill</v>
      </c>
      <c r="AF134" s="305" t="str">
        <f>IF(ISERROR(VLOOKUP(Q134,tblClass_Physical!A:AJ,COLUMN(tblClass_Physical!AJ:AJ),FALSE)),"",VLOOKUP(Q134,tblClass_Physical!A:AJ,COLUMN(tblClass_Physical!AJ:AJ),FALSE))</f>
        <v/>
      </c>
    </row>
    <row r="135" spans="1:32">
      <c r="A135" s="68" t="s">
        <v>20</v>
      </c>
      <c r="B135" s="68" t="s">
        <v>648</v>
      </c>
      <c r="C135" s="68">
        <v>134</v>
      </c>
      <c r="D135" s="68" t="s">
        <v>109</v>
      </c>
      <c r="E135" s="68">
        <f>IF(D135="",0,VLOOKUP(D135,tblClass!$B:$C,2,FALSE))</f>
        <v>33</v>
      </c>
      <c r="F135" s="68" t="s">
        <v>658</v>
      </c>
      <c r="G135" s="68" t="s">
        <v>3</v>
      </c>
      <c r="H135" s="68" t="str">
        <f t="shared" si="47"/>
        <v>MX</v>
      </c>
      <c r="I135" s="68">
        <f t="shared" si="48"/>
        <v>165</v>
      </c>
      <c r="J135" s="59" t="str">
        <f t="shared" si="49"/>
        <v>PCM1</v>
      </c>
      <c r="K135" s="68">
        <f t="shared" si="50"/>
        <v>155</v>
      </c>
      <c r="L135" s="59" t="str">
        <f t="shared" si="51"/>
        <v>R021</v>
      </c>
      <c r="M135" s="68">
        <f t="shared" si="52"/>
        <v>159</v>
      </c>
      <c r="N135" s="59" t="str">
        <f t="shared" si="53"/>
        <v>MPF</v>
      </c>
      <c r="O135" s="68">
        <f t="shared" si="54"/>
        <v>164</v>
      </c>
      <c r="P135" s="68">
        <f>IF(LEN(D135)=0,"",IF(VLOOKUP(D135,tblClass_Child!G:J,4,FALSE)="Yes",0,I135))</f>
        <v>165</v>
      </c>
      <c r="Q135" s="68"/>
      <c r="R135" s="59">
        <f>IF(ISERROR(VLOOKUP(Q135,tblClass_Physical!$A:$B,2,FALSE)),0,VLOOKUP(Q135,tblClass_Physical!$A:$B,2,FALSE))</f>
        <v>0</v>
      </c>
      <c r="S135" s="59" t="s">
        <v>803</v>
      </c>
      <c r="T135" s="68"/>
      <c r="U135" s="59" t="str">
        <f>LEFT(B135,MIN(FIND({0,1,2,3,4,5,6,7,8,9},B135&amp;"0123456789"))-1)</f>
        <v>EA</v>
      </c>
      <c r="V135" s="44" t="str">
        <f>RIGHT(B135,LEN(B135)+1-MIN(FIND({0,1,2,3,4,5,6,7,8,9},B135&amp;"0123456789")))</f>
        <v>1010</v>
      </c>
      <c r="W135" s="68" t="str">
        <f t="shared" si="55"/>
        <v>EA_1010</v>
      </c>
      <c r="X135" s="45" t="str">
        <f>LEFT(B135,MIN(FIND({0,1,2,3,4,5,6,7,8,9},B135&amp;"0123456789"))-1)&amp;"n"&amp;RIGHT(B135,LEN(B135)-MIN(FIND({0,1,2,3,4,5,6,7,8,9},B135&amp;"0123456789")))</f>
        <v>EAn010</v>
      </c>
      <c r="Y135" s="45" t="str">
        <f t="shared" si="56"/>
        <v>EMA1</v>
      </c>
      <c r="Z135" s="45" t="str">
        <f>IF(LEN(Y135)=0,"",VLOOKUP(X135,tblClass_Child!D:E,2,FALSE))</f>
        <v>EMA_VESSEL</v>
      </c>
      <c r="AA135" s="45" t="str">
        <f t="shared" si="57"/>
        <v>_ema_vessel</v>
      </c>
      <c r="AF135" s="305" t="str">
        <f>IF(ISERROR(VLOOKUP(Q135,tblClass_Physical!A:AJ,COLUMN(tblClass_Physical!AJ:AJ),FALSE)),"",VLOOKUP(Q135,tblClass_Physical!A:AJ,COLUMN(tblClass_Physical!AJ:AJ),FALSE))</f>
        <v/>
      </c>
    </row>
    <row r="136" spans="1:32">
      <c r="A136" s="68" t="s">
        <v>20</v>
      </c>
      <c r="B136" s="68" t="s">
        <v>19</v>
      </c>
      <c r="C136" s="68">
        <v>135</v>
      </c>
      <c r="D136" s="68" t="s">
        <v>113</v>
      </c>
      <c r="E136" s="68">
        <f>IF(D136="",0,VLOOKUP(D136,tblClass!$B:$C,2,FALSE))</f>
        <v>34</v>
      </c>
      <c r="F136" s="68" t="s">
        <v>657</v>
      </c>
      <c r="G136" s="68" t="s">
        <v>3</v>
      </c>
      <c r="H136" s="68" t="str">
        <f t="shared" si="47"/>
        <v>MX</v>
      </c>
      <c r="I136" s="68">
        <f t="shared" si="48"/>
        <v>165</v>
      </c>
      <c r="J136" s="59" t="str">
        <f t="shared" si="49"/>
        <v>PCM1</v>
      </c>
      <c r="K136" s="68">
        <f t="shared" si="50"/>
        <v>155</v>
      </c>
      <c r="L136" s="59" t="str">
        <f t="shared" si="51"/>
        <v>R021</v>
      </c>
      <c r="M136" s="68">
        <f t="shared" si="52"/>
        <v>159</v>
      </c>
      <c r="N136" s="59" t="str">
        <f t="shared" si="53"/>
        <v>MPF</v>
      </c>
      <c r="O136" s="68">
        <f t="shared" si="54"/>
        <v>164</v>
      </c>
      <c r="P136" s="68">
        <f>IF(LEN(D136)=0,"",IF(VLOOKUP(D136,tblClass_Child!G:J,4,FALSE)="Yes",0,I136))</f>
        <v>165</v>
      </c>
      <c r="Q136" s="68"/>
      <c r="R136" s="59">
        <f>IF(ISERROR(VLOOKUP(Q136,tblClass_Physical!$A:$B,2,FALSE)),0,VLOOKUP(Q136,tblClass_Physical!$A:$B,2,FALSE))</f>
        <v>0</v>
      </c>
      <c r="S136" s="59" t="s">
        <v>803</v>
      </c>
      <c r="T136" s="68"/>
      <c r="U136" s="59" t="str">
        <f>LEFT(B136,MIN(FIND({0,1,2,3,4,5,6,7,8,9},B136&amp;"0123456789"))-1)</f>
        <v>EC</v>
      </c>
      <c r="V136" s="44" t="str">
        <f>RIGHT(B136,LEN(B136)+1-MIN(FIND({0,1,2,3,4,5,6,7,8,9},B136&amp;"0123456789")))</f>
        <v>1001</v>
      </c>
      <c r="W136" s="68" t="str">
        <f t="shared" si="55"/>
        <v>EC_1001</v>
      </c>
      <c r="X136" s="45" t="str">
        <f>LEFT(B136,MIN(FIND({0,1,2,3,4,5,6,7,8,9},B136&amp;"0123456789"))-1)&amp;"n"&amp;RIGHT(B136,LEN(B136)-MIN(FIND({0,1,2,3,4,5,6,7,8,9},B136&amp;"0123456789")))</f>
        <v>ECn001</v>
      </c>
      <c r="Y136" s="45" t="str">
        <f t="shared" si="56"/>
        <v>EMC1</v>
      </c>
      <c r="Z136" s="45" t="str">
        <f>IF(LEN(Y136)=0,"",VLOOKUP(X136,tblClass_Child!D:E,2,FALSE))</f>
        <v>EMC_GAS</v>
      </c>
      <c r="AA136" s="45" t="str">
        <f t="shared" si="57"/>
        <v>_emc_gas</v>
      </c>
      <c r="AF136" s="305" t="str">
        <f>IF(ISERROR(VLOOKUP(Q136,tblClass_Physical!A:AJ,COLUMN(tblClass_Physical!AJ:AJ),FALSE)),"",VLOOKUP(Q136,tblClass_Physical!A:AJ,COLUMN(tblClass_Physical!AJ:AJ),FALSE))</f>
        <v/>
      </c>
    </row>
    <row r="137" spans="1:32">
      <c r="A137" s="68" t="s">
        <v>20</v>
      </c>
      <c r="B137" s="68" t="s">
        <v>18</v>
      </c>
      <c r="C137" s="68">
        <v>136</v>
      </c>
      <c r="D137" s="68" t="s">
        <v>112</v>
      </c>
      <c r="E137" s="68">
        <f>IF(D137="",0,VLOOKUP(D137,tblClass!$B:$C,2,FALSE))</f>
        <v>35</v>
      </c>
      <c r="F137" s="68" t="s">
        <v>585</v>
      </c>
      <c r="G137" s="68" t="s">
        <v>3</v>
      </c>
      <c r="H137" s="68" t="str">
        <f t="shared" si="47"/>
        <v>MX</v>
      </c>
      <c r="I137" s="68">
        <f t="shared" si="48"/>
        <v>165</v>
      </c>
      <c r="J137" s="59" t="str">
        <f t="shared" si="49"/>
        <v>PCM1</v>
      </c>
      <c r="K137" s="68">
        <f t="shared" si="50"/>
        <v>155</v>
      </c>
      <c r="L137" s="59" t="str">
        <f t="shared" si="51"/>
        <v>R021</v>
      </c>
      <c r="M137" s="68">
        <f t="shared" si="52"/>
        <v>159</v>
      </c>
      <c r="N137" s="59" t="str">
        <f t="shared" si="53"/>
        <v>MPF</v>
      </c>
      <c r="O137" s="68">
        <f t="shared" si="54"/>
        <v>164</v>
      </c>
      <c r="P137" s="68">
        <f>IF(LEN(D137)=0,"",IF(VLOOKUP(D137,tblClass_Child!G:J,4,FALSE)="Yes",0,I137))</f>
        <v>165</v>
      </c>
      <c r="Q137" s="68"/>
      <c r="R137" s="59">
        <f>IF(ISERROR(VLOOKUP(Q137,tblClass_Physical!$A:$B,2,FALSE)),0,VLOOKUP(Q137,tblClass_Physical!$A:$B,2,FALSE))</f>
        <v>0</v>
      </c>
      <c r="S137" s="59" t="s">
        <v>803</v>
      </c>
      <c r="T137" s="68"/>
      <c r="U137" s="59" t="str">
        <f>LEFT(B137,MIN(FIND({0,1,2,3,4,5,6,7,8,9},B137&amp;"0123456789"))-1)</f>
        <v>EC</v>
      </c>
      <c r="V137" s="44" t="str">
        <f>RIGHT(B137,LEN(B137)+1-MIN(FIND({0,1,2,3,4,5,6,7,8,9},B137&amp;"0123456789")))</f>
        <v>1002</v>
      </c>
      <c r="W137" s="68" t="str">
        <f t="shared" si="55"/>
        <v>EC_1002</v>
      </c>
      <c r="X137" s="45" t="str">
        <f>LEFT(B137,MIN(FIND({0,1,2,3,4,5,6,7,8,9},B137&amp;"0123456789"))-1)&amp;"n"&amp;RIGHT(B137,LEN(B137)-MIN(FIND({0,1,2,3,4,5,6,7,8,9},B137&amp;"0123456789")))</f>
        <v>ECn002</v>
      </c>
      <c r="Y137" s="45" t="str">
        <f t="shared" si="56"/>
        <v>EMC2</v>
      </c>
      <c r="Z137" s="45" t="str">
        <f>IF(LEN(Y137)=0,"",VLOOKUP(X137,tblClass_Child!D:E,2,FALSE))</f>
        <v>EMC_WATER</v>
      </c>
      <c r="AA137" s="45" t="str">
        <f t="shared" si="57"/>
        <v>_emc_water</v>
      </c>
      <c r="AF137" s="305" t="str">
        <f>IF(ISERROR(VLOOKUP(Q137,tblClass_Physical!A:AJ,COLUMN(tblClass_Physical!AJ:AJ),FALSE)),"",VLOOKUP(Q137,tblClass_Physical!A:AJ,COLUMN(tblClass_Physical!AJ:AJ),FALSE))</f>
        <v/>
      </c>
    </row>
    <row r="138" spans="1:32">
      <c r="A138" s="68" t="s">
        <v>20</v>
      </c>
      <c r="B138" s="68" t="s">
        <v>665</v>
      </c>
      <c r="C138" s="68">
        <v>137</v>
      </c>
      <c r="D138" s="68" t="s">
        <v>848</v>
      </c>
      <c r="E138" s="68">
        <f>IF(D138="",0,VLOOKUP(D138,tblClass!$B:$C,2,FALSE))</f>
        <v>37</v>
      </c>
      <c r="F138" s="68" t="s">
        <v>655</v>
      </c>
      <c r="G138" s="68" t="s">
        <v>3</v>
      </c>
      <c r="H138" s="68" t="str">
        <f t="shared" si="47"/>
        <v>MX</v>
      </c>
      <c r="I138" s="68">
        <f t="shared" si="48"/>
        <v>165</v>
      </c>
      <c r="J138" s="59" t="str">
        <f t="shared" si="49"/>
        <v>PCM1</v>
      </c>
      <c r="K138" s="68">
        <f t="shared" si="50"/>
        <v>155</v>
      </c>
      <c r="L138" s="59" t="str">
        <f t="shared" si="51"/>
        <v>R021</v>
      </c>
      <c r="M138" s="68">
        <f t="shared" si="52"/>
        <v>159</v>
      </c>
      <c r="N138" s="59" t="str">
        <f t="shared" si="53"/>
        <v>MPF</v>
      </c>
      <c r="O138" s="68">
        <f t="shared" si="54"/>
        <v>164</v>
      </c>
      <c r="P138" s="68">
        <f>IF(LEN(D138)=0,"",IF(VLOOKUP(D138,tblClass_Child!G:J,4,FALSE)="Yes",0,I138))</f>
        <v>0</v>
      </c>
      <c r="Q138" s="68"/>
      <c r="R138" s="59">
        <f>IF(ISERROR(VLOOKUP(Q138,tblClass_Physical!$A:$B,2,FALSE)),0,VLOOKUP(Q138,tblClass_Physical!$A:$B,2,FALSE))</f>
        <v>0</v>
      </c>
      <c r="S138" s="59" t="s">
        <v>816</v>
      </c>
      <c r="T138" s="68"/>
      <c r="U138" s="59" t="str">
        <f>LEFT(B138,MIN(FIND({0,1,2,3,4,5,6,7,8,9},B138&amp;"0123456789"))-1)</f>
        <v>EC</v>
      </c>
      <c r="V138" s="44" t="str">
        <f>RIGHT(B138,LEN(B138)+1-MIN(FIND({0,1,2,3,4,5,6,7,8,9},B138&amp;"0123456789")))</f>
        <v>1012</v>
      </c>
      <c r="W138" s="68" t="str">
        <f t="shared" si="55"/>
        <v>EC_1012</v>
      </c>
      <c r="X138" s="45" t="str">
        <f>LEFT(B138,MIN(FIND({0,1,2,3,4,5,6,7,8,9},B138&amp;"0123456789"))-1)&amp;"n"&amp;RIGHT(B138,LEN(B138)-MIN(FIND({0,1,2,3,4,5,6,7,8,9},B138&amp;"0123456789")))</f>
        <v>ECn012</v>
      </c>
      <c r="Y138" s="45" t="str">
        <f t="shared" si="56"/>
        <v>EMC5</v>
      </c>
      <c r="Z138" s="45" t="str">
        <f>IF(LEN(Y138)=0,"",VLOOKUP(X138,tblClass_Child!D:E,2,FALSE))</f>
        <v>EMC_VACUUM</v>
      </c>
      <c r="AA138" s="45" t="str">
        <f t="shared" si="57"/>
        <v>_emc_vacuum</v>
      </c>
      <c r="AF138" s="305" t="str">
        <f>IF(ISERROR(VLOOKUP(Q138,tblClass_Physical!A:AJ,COLUMN(tblClass_Physical!AJ:AJ),FALSE)),"",VLOOKUP(Q138,tblClass_Physical!A:AJ,COLUMN(tblClass_Physical!AJ:AJ),FALSE))</f>
        <v/>
      </c>
    </row>
    <row r="139" spans="1:32">
      <c r="A139" s="68" t="s">
        <v>20</v>
      </c>
      <c r="B139" s="68" t="s">
        <v>15</v>
      </c>
      <c r="C139" s="68">
        <v>138</v>
      </c>
      <c r="D139" s="68" t="s">
        <v>105</v>
      </c>
      <c r="E139" s="68">
        <f>IF(D139="",0,VLOOKUP(D139,tblClass!$B:$C,2,FALSE))</f>
        <v>38</v>
      </c>
      <c r="F139" s="68" t="s">
        <v>14</v>
      </c>
      <c r="G139" s="68" t="s">
        <v>3</v>
      </c>
      <c r="H139" s="68" t="str">
        <f t="shared" si="47"/>
        <v>MX</v>
      </c>
      <c r="I139" s="68">
        <f t="shared" si="48"/>
        <v>165</v>
      </c>
      <c r="J139" s="59" t="str">
        <f t="shared" si="49"/>
        <v>PCM1</v>
      </c>
      <c r="K139" s="68">
        <f t="shared" si="50"/>
        <v>155</v>
      </c>
      <c r="L139" s="59" t="str">
        <f t="shared" si="51"/>
        <v>R021</v>
      </c>
      <c r="M139" s="68">
        <f t="shared" si="52"/>
        <v>159</v>
      </c>
      <c r="N139" s="59" t="str">
        <f t="shared" si="53"/>
        <v>MPF</v>
      </c>
      <c r="O139" s="68">
        <f t="shared" si="54"/>
        <v>164</v>
      </c>
      <c r="P139" s="68">
        <f>IF(LEN(D139)=0,"",IF(VLOOKUP(D139,tblClass_Child!G:J,4,FALSE)="Yes",0,I139))</f>
        <v>165</v>
      </c>
      <c r="Q139" s="68"/>
      <c r="R139" s="59">
        <f>IF(ISERROR(VLOOKUP(Q139,tblClass_Physical!$A:$B,2,FALSE)),0,VLOOKUP(Q139,tblClass_Physical!$A:$B,2,FALSE))</f>
        <v>0</v>
      </c>
      <c r="S139" s="59" t="s">
        <v>803</v>
      </c>
      <c r="T139" s="68"/>
      <c r="U139" s="59" t="str">
        <f>LEFT(B139,MIN(FIND({0,1,2,3,4,5,6,7,8,9},B139&amp;"0123456789"))-1)</f>
        <v>EG</v>
      </c>
      <c r="V139" s="44" t="str">
        <f>RIGHT(B139,LEN(B139)+1-MIN(FIND({0,1,2,3,4,5,6,7,8,9},B139&amp;"0123456789")))</f>
        <v>1005</v>
      </c>
      <c r="W139" s="68" t="str">
        <f t="shared" si="55"/>
        <v>EG_1005</v>
      </c>
      <c r="X139" s="45" t="str">
        <f>LEFT(B139,MIN(FIND({0,1,2,3,4,5,6,7,8,9},B139&amp;"0123456789"))-1)&amp;"n"&amp;RIGHT(B139,LEN(B139)-MIN(FIND({0,1,2,3,4,5,6,7,8,9},B139&amp;"0123456789")))</f>
        <v>EGn005</v>
      </c>
      <c r="Y139" s="45" t="str">
        <f t="shared" si="56"/>
        <v>EMG1</v>
      </c>
      <c r="Z139" s="45" t="str">
        <f>IF(LEN(Y139)=0,"",VLOOKUP(X139,tblClass_Child!D:E,2,FALSE))</f>
        <v>EMG_FILTER</v>
      </c>
      <c r="AA139" s="45" t="str">
        <f t="shared" si="57"/>
        <v>_emg_filter</v>
      </c>
      <c r="AF139" s="305" t="str">
        <f>IF(ISERROR(VLOOKUP(Q139,tblClass_Physical!A:AJ,COLUMN(tblClass_Physical!AJ:AJ),FALSE)),"",VLOOKUP(Q139,tblClass_Physical!A:AJ,COLUMN(tblClass_Physical!AJ:AJ),FALSE))</f>
        <v/>
      </c>
    </row>
    <row r="140" spans="1:32">
      <c r="A140" s="68" t="s">
        <v>20</v>
      </c>
      <c r="B140" s="68" t="s">
        <v>12</v>
      </c>
      <c r="C140" s="68">
        <v>139</v>
      </c>
      <c r="D140" s="68" t="s">
        <v>107</v>
      </c>
      <c r="E140" s="68">
        <f>IF(D140="",0,VLOOKUP(D140,tblClass!$B:$C,2,FALSE))</f>
        <v>39</v>
      </c>
      <c r="F140" s="68" t="s">
        <v>11</v>
      </c>
      <c r="G140" s="68" t="s">
        <v>3</v>
      </c>
      <c r="H140" s="68" t="str">
        <f t="shared" si="47"/>
        <v>MX</v>
      </c>
      <c r="I140" s="68">
        <f t="shared" si="48"/>
        <v>165</v>
      </c>
      <c r="J140" s="59" t="str">
        <f t="shared" si="49"/>
        <v>PCM1</v>
      </c>
      <c r="K140" s="68">
        <f t="shared" si="50"/>
        <v>155</v>
      </c>
      <c r="L140" s="59" t="str">
        <f t="shared" si="51"/>
        <v>R021</v>
      </c>
      <c r="M140" s="68">
        <f t="shared" si="52"/>
        <v>159</v>
      </c>
      <c r="N140" s="59" t="str">
        <f t="shared" si="53"/>
        <v>MPF</v>
      </c>
      <c r="O140" s="68">
        <f t="shared" si="54"/>
        <v>164</v>
      </c>
      <c r="P140" s="68">
        <f>IF(LEN(D140)=0,"",IF(VLOOKUP(D140,tblClass_Child!G:J,4,FALSE)="Yes",0,I140))</f>
        <v>165</v>
      </c>
      <c r="Q140" s="68"/>
      <c r="R140" s="59">
        <f>IF(ISERROR(VLOOKUP(Q140,tblClass_Physical!$A:$B,2,FALSE)),0,VLOOKUP(Q140,tblClass_Physical!$A:$B,2,FALSE))</f>
        <v>0</v>
      </c>
      <c r="S140" s="59" t="s">
        <v>803</v>
      </c>
      <c r="T140" s="68"/>
      <c r="U140" s="59" t="str">
        <f>LEFT(B140,MIN(FIND({0,1,2,3,4,5,6,7,8,9},B140&amp;"0123456789"))-1)</f>
        <v>EM</v>
      </c>
      <c r="V140" s="44" t="str">
        <f>RIGHT(B140,LEN(B140)+1-MIN(FIND({0,1,2,3,4,5,6,7,8,9},B140&amp;"0123456789")))</f>
        <v>1009</v>
      </c>
      <c r="W140" s="68" t="str">
        <f t="shared" si="55"/>
        <v>EM_1009</v>
      </c>
      <c r="X140" s="45" t="str">
        <f>LEFT(B140,MIN(FIND({0,1,2,3,4,5,6,7,8,9},B140&amp;"0123456789"))-1)&amp;"n"&amp;RIGHT(B140,LEN(B140)-MIN(FIND({0,1,2,3,4,5,6,7,8,9},B140&amp;"0123456789")))</f>
        <v>EMn009</v>
      </c>
      <c r="Y140" s="45" t="str">
        <f t="shared" si="56"/>
        <v>EMM1</v>
      </c>
      <c r="Z140" s="45" t="str">
        <f>IF(LEN(Y140)=0,"",VLOOKUP(X140,tblClass_Child!D:E,2,FALSE))</f>
        <v>EMM_VESSEL</v>
      </c>
      <c r="AA140" s="45" t="str">
        <f t="shared" si="57"/>
        <v>_emm_vessel</v>
      </c>
      <c r="AF140" s="305" t="str">
        <f>IF(ISERROR(VLOOKUP(Q140,tblClass_Physical!A:AJ,COLUMN(tblClass_Physical!AJ:AJ),FALSE)),"",VLOOKUP(Q140,tblClass_Physical!A:AJ,COLUMN(tblClass_Physical!AJ:AJ),FALSE))</f>
        <v/>
      </c>
    </row>
    <row r="141" spans="1:32">
      <c r="A141" s="68" t="s">
        <v>20</v>
      </c>
      <c r="B141" s="68" t="s">
        <v>17</v>
      </c>
      <c r="C141" s="68">
        <v>140</v>
      </c>
      <c r="D141" s="68" t="s">
        <v>110</v>
      </c>
      <c r="E141" s="68">
        <f>IF(D141="",0,VLOOKUP(D141,tblClass!$B:$C,2,FALSE))</f>
        <v>43</v>
      </c>
      <c r="F141" s="68" t="s">
        <v>16</v>
      </c>
      <c r="G141" s="68" t="s">
        <v>3</v>
      </c>
      <c r="H141" s="68" t="str">
        <f t="shared" si="47"/>
        <v>MX</v>
      </c>
      <c r="I141" s="68">
        <f t="shared" si="48"/>
        <v>165</v>
      </c>
      <c r="J141" s="59" t="str">
        <f t="shared" si="49"/>
        <v>PCM1</v>
      </c>
      <c r="K141" s="68">
        <f t="shared" si="50"/>
        <v>155</v>
      </c>
      <c r="L141" s="59" t="str">
        <f t="shared" si="51"/>
        <v>R021</v>
      </c>
      <c r="M141" s="68">
        <f t="shared" si="52"/>
        <v>159</v>
      </c>
      <c r="N141" s="59" t="str">
        <f t="shared" si="53"/>
        <v>MPF</v>
      </c>
      <c r="O141" s="68">
        <f t="shared" si="54"/>
        <v>164</v>
      </c>
      <c r="P141" s="68">
        <f>IF(LEN(D141)=0,"",IF(VLOOKUP(D141,tblClass_Child!G:J,4,FALSE)="Yes",0,I141))</f>
        <v>165</v>
      </c>
      <c r="Q141" s="68"/>
      <c r="R141" s="59">
        <f>IF(ISERROR(VLOOKUP(Q141,tblClass_Physical!$A:$B,2,FALSE)),0,VLOOKUP(Q141,tblClass_Physical!$A:$B,2,FALSE))</f>
        <v>0</v>
      </c>
      <c r="S141" s="59" t="s">
        <v>803</v>
      </c>
      <c r="T141" s="68"/>
      <c r="U141" s="59" t="str">
        <f>LEFT(B141,MIN(FIND({0,1,2,3,4,5,6,7,8,9},B141&amp;"0123456789"))-1)</f>
        <v>EV</v>
      </c>
      <c r="V141" s="44" t="str">
        <f>RIGHT(B141,LEN(B141)+1-MIN(FIND({0,1,2,3,4,5,6,7,8,9},B141&amp;"0123456789")))</f>
        <v>1004</v>
      </c>
      <c r="W141" s="68" t="str">
        <f t="shared" si="55"/>
        <v>EV_1004</v>
      </c>
      <c r="X141" s="45" t="str">
        <f>LEFT(B141,MIN(FIND({0,1,2,3,4,5,6,7,8,9},B141&amp;"0123456789"))-1)&amp;"n"&amp;RIGHT(B141,LEN(B141)-MIN(FIND({0,1,2,3,4,5,6,7,8,9},B141&amp;"0123456789")))</f>
        <v>EVn004</v>
      </c>
      <c r="Y141" s="45" t="str">
        <f t="shared" si="56"/>
        <v>EMV1</v>
      </c>
      <c r="Z141" s="45" t="str">
        <f>IF(LEN(Y141)=0,"",VLOOKUP(X141,tblClass_Child!D:E,2,FALSE))</f>
        <v>EMV_VESSEL</v>
      </c>
      <c r="AA141" s="45" t="str">
        <f t="shared" si="57"/>
        <v>_emv_vessel</v>
      </c>
      <c r="AF141" s="305" t="str">
        <f>IF(ISERROR(VLOOKUP(Q141,tblClass_Physical!A:AJ,COLUMN(tblClass_Physical!AJ:AJ),FALSE)),"",VLOOKUP(Q141,tblClass_Physical!A:AJ,COLUMN(tblClass_Physical!AJ:AJ),FALSE))</f>
        <v/>
      </c>
    </row>
    <row r="142" spans="1:32">
      <c r="A142" s="68" t="s">
        <v>20</v>
      </c>
      <c r="B142" s="68" t="s">
        <v>647</v>
      </c>
      <c r="C142" s="68">
        <v>141</v>
      </c>
      <c r="D142" s="68" t="s">
        <v>101</v>
      </c>
      <c r="E142" s="68">
        <f>IF(D142="",0,VLOOKUP(D142,tblClass!$B:$C,2,FALSE))</f>
        <v>44</v>
      </c>
      <c r="F142" s="68" t="s">
        <v>659</v>
      </c>
      <c r="G142" s="68" t="s">
        <v>3</v>
      </c>
      <c r="H142" s="68" t="str">
        <f t="shared" si="47"/>
        <v>MX</v>
      </c>
      <c r="I142" s="68">
        <f t="shared" si="48"/>
        <v>165</v>
      </c>
      <c r="J142" s="59" t="str">
        <f t="shared" si="49"/>
        <v>PCM1</v>
      </c>
      <c r="K142" s="68">
        <f t="shared" si="50"/>
        <v>155</v>
      </c>
      <c r="L142" s="59" t="str">
        <f t="shared" si="51"/>
        <v>R021</v>
      </c>
      <c r="M142" s="68">
        <f t="shared" si="52"/>
        <v>159</v>
      </c>
      <c r="N142" s="59" t="str">
        <f t="shared" si="53"/>
        <v>MPF</v>
      </c>
      <c r="O142" s="68">
        <f t="shared" si="54"/>
        <v>164</v>
      </c>
      <c r="P142" s="68">
        <f>IF(LEN(D142)=0,"",IF(VLOOKUP(D142,tblClass_Child!G:J,4,FALSE)="Yes",0,I142))</f>
        <v>165</v>
      </c>
      <c r="Q142" s="68"/>
      <c r="R142" s="59">
        <f>IF(ISERROR(VLOOKUP(Q142,tblClass_Physical!$A:$B,2,FALSE)),0,VLOOKUP(Q142,tblClass_Physical!$A:$B,2,FALSE))</f>
        <v>0</v>
      </c>
      <c r="S142" s="59" t="s">
        <v>803</v>
      </c>
      <c r="T142" s="68"/>
      <c r="U142" s="59" t="str">
        <f>LEFT(B142,MIN(FIND({0,1,2,3,4,5,6,7,8,9},B142&amp;"0123456789"))-1)</f>
        <v>EV</v>
      </c>
      <c r="V142" s="44" t="str">
        <f>RIGHT(B142,LEN(B142)+1-MIN(FIND({0,1,2,3,4,5,6,7,8,9},B142&amp;"0123456789")))</f>
        <v>1008</v>
      </c>
      <c r="W142" s="68" t="str">
        <f t="shared" si="55"/>
        <v>EV_1008</v>
      </c>
      <c r="X142" s="45" t="str">
        <f>LEFT(B142,MIN(FIND({0,1,2,3,4,5,6,7,8,9},B142&amp;"0123456789"))-1)&amp;"n"&amp;RIGHT(B142,LEN(B142)-MIN(FIND({0,1,2,3,4,5,6,7,8,9},B142&amp;"0123456789")))</f>
        <v>EVn008</v>
      </c>
      <c r="Y142" s="45" t="str">
        <f t="shared" si="56"/>
        <v>EMV2</v>
      </c>
      <c r="Z142" s="45" t="str">
        <f>IF(LEN(Y142)=0,"",VLOOKUP(X142,tblClass_Child!D:E,2,FALSE))</f>
        <v>EMV_INLET</v>
      </c>
      <c r="AA142" s="45" t="str">
        <f t="shared" si="57"/>
        <v>_emv_inlet</v>
      </c>
      <c r="AF142" s="305" t="str">
        <f>IF(ISERROR(VLOOKUP(Q142,tblClass_Physical!A:AJ,COLUMN(tblClass_Physical!AJ:AJ),FALSE)),"",VLOOKUP(Q142,tblClass_Physical!A:AJ,COLUMN(tblClass_Physical!AJ:AJ),FALSE))</f>
        <v/>
      </c>
    </row>
    <row r="143" spans="1:32">
      <c r="A143" s="68" t="s">
        <v>20</v>
      </c>
      <c r="B143" s="68" t="s">
        <v>644</v>
      </c>
      <c r="C143" s="68">
        <v>142</v>
      </c>
      <c r="D143" s="68" t="s">
        <v>102</v>
      </c>
      <c r="E143" s="68">
        <f>IF(D143="",0,VLOOKUP(D143,tblClass!$B:$C,2,FALSE))</f>
        <v>47</v>
      </c>
      <c r="F143" s="68" t="s">
        <v>660</v>
      </c>
      <c r="G143" s="68" t="s">
        <v>3</v>
      </c>
      <c r="H143" s="68" t="str">
        <f t="shared" si="47"/>
        <v>MX</v>
      </c>
      <c r="I143" s="68">
        <f t="shared" si="48"/>
        <v>165</v>
      </c>
      <c r="J143" s="59" t="str">
        <f t="shared" si="49"/>
        <v>PCM1</v>
      </c>
      <c r="K143" s="68">
        <f t="shared" si="50"/>
        <v>155</v>
      </c>
      <c r="L143" s="59" t="str">
        <f t="shared" si="51"/>
        <v>R021</v>
      </c>
      <c r="M143" s="68">
        <f t="shared" si="52"/>
        <v>159</v>
      </c>
      <c r="N143" s="59" t="str">
        <f t="shared" si="53"/>
        <v>MPF</v>
      </c>
      <c r="O143" s="68">
        <f t="shared" si="54"/>
        <v>164</v>
      </c>
      <c r="P143" s="68">
        <f>IF(LEN(D143)=0,"",IF(VLOOKUP(D143,tblClass_Child!G:J,4,FALSE)="Yes",0,I143))</f>
        <v>165</v>
      </c>
      <c r="Q143" s="68"/>
      <c r="R143" s="59">
        <f>IF(ISERROR(VLOOKUP(Q143,tblClass_Physical!$A:$B,2,FALSE)),0,VLOOKUP(Q143,tblClass_Physical!$A:$B,2,FALSE))</f>
        <v>0</v>
      </c>
      <c r="S143" s="59" t="s">
        <v>803</v>
      </c>
      <c r="T143" s="68"/>
      <c r="U143" s="59" t="str">
        <f>LEFT(B143,MIN(FIND({0,1,2,3,4,5,6,7,8,9},B143&amp;"0123456789"))-1)</f>
        <v>EX</v>
      </c>
      <c r="V143" s="44" t="str">
        <f>RIGHT(B143,LEN(B143)+1-MIN(FIND({0,1,2,3,4,5,6,7,8,9},B143&amp;"0123456789")))</f>
        <v>1006</v>
      </c>
      <c r="W143" s="68" t="str">
        <f t="shared" si="55"/>
        <v>EX_1006</v>
      </c>
      <c r="X143" s="45" t="str">
        <f>LEFT(B143,MIN(FIND({0,1,2,3,4,5,6,7,8,9},B143&amp;"0123456789"))-1)&amp;"n"&amp;RIGHT(B143,LEN(B143)-MIN(FIND({0,1,2,3,4,5,6,7,8,9},B143&amp;"0123456789")))</f>
        <v>EXn006</v>
      </c>
      <c r="Y143" s="45" t="str">
        <f t="shared" si="56"/>
        <v>EMX4</v>
      </c>
      <c r="Z143" s="45" t="str">
        <f>IF(LEN(Y143)=0,"",VLOOKUP(X143,tblClass_Child!D:E,2,FALSE))</f>
        <v>EMX_DRAIN</v>
      </c>
      <c r="AA143" s="45" t="str">
        <f t="shared" si="57"/>
        <v>_emx_drain</v>
      </c>
      <c r="AF143" s="305" t="str">
        <f>IF(ISERROR(VLOOKUP(Q143,tblClass_Physical!A:AJ,COLUMN(tblClass_Physical!AJ:AJ),FALSE)),"",VLOOKUP(Q143,tblClass_Physical!A:AJ,COLUMN(tblClass_Physical!AJ:AJ),FALSE))</f>
        <v/>
      </c>
    </row>
    <row r="144" spans="1:32">
      <c r="A144" s="68" t="s">
        <v>20</v>
      </c>
      <c r="B144" s="68" t="s">
        <v>588</v>
      </c>
      <c r="C144" s="68">
        <v>143</v>
      </c>
      <c r="D144" s="68" t="s">
        <v>397</v>
      </c>
      <c r="E144" s="68">
        <f>IF(D144="",0,VLOOKUP(D144,tblClass!$B:$C,2,FALSE))</f>
        <v>42</v>
      </c>
      <c r="F144" s="68" t="s">
        <v>1229</v>
      </c>
      <c r="G144" s="68" t="s">
        <v>3</v>
      </c>
      <c r="H144" s="68" t="str">
        <f t="shared" si="47"/>
        <v>MX</v>
      </c>
      <c r="I144" s="68">
        <f t="shared" si="48"/>
        <v>165</v>
      </c>
      <c r="J144" s="59" t="str">
        <f t="shared" si="49"/>
        <v>PCM1</v>
      </c>
      <c r="K144" s="68">
        <f t="shared" si="50"/>
        <v>155</v>
      </c>
      <c r="L144" s="59" t="str">
        <f t="shared" si="51"/>
        <v>R021</v>
      </c>
      <c r="M144" s="68">
        <f t="shared" si="52"/>
        <v>159</v>
      </c>
      <c r="N144" s="59" t="str">
        <f t="shared" si="53"/>
        <v>MPF</v>
      </c>
      <c r="O144" s="68">
        <f t="shared" si="54"/>
        <v>164</v>
      </c>
      <c r="P144" s="68">
        <f>IF(LEN(D144)=0,"",IF(VLOOKUP(D144,tblClass_Child!G:J,4,FALSE)="Yes",0,I144))</f>
        <v>165</v>
      </c>
      <c r="Q144" s="68"/>
      <c r="R144" s="59">
        <f>IF(ISERROR(VLOOKUP(Q144,tblClass_Physical!$A:$B,2,FALSE)),0,VLOOKUP(Q144,tblClass_Physical!$A:$B,2,FALSE))</f>
        <v>0</v>
      </c>
      <c r="S144" s="59" t="s">
        <v>803</v>
      </c>
      <c r="T144" s="68"/>
      <c r="U144" s="59" t="str">
        <f>LEFT(B144,MIN(FIND({0,1,2,3,4,5,6,7,8,9},B144&amp;"0123456789"))-1)</f>
        <v>ET</v>
      </c>
      <c r="V144" s="44" t="str">
        <f>RIGHT(B144,LEN(B144)+1-MIN(FIND({0,1,2,3,4,5,6,7,8,9},B144&amp;"0123456789")))</f>
        <v>1003</v>
      </c>
      <c r="W144" s="68" t="str">
        <f t="shared" si="55"/>
        <v>ET_1003</v>
      </c>
      <c r="X144" s="45" t="str">
        <f>LEFT(B144,MIN(FIND({0,1,2,3,4,5,6,7,8,9},B144&amp;"0123456789"))-1)&amp;"n"&amp;RIGHT(B144,LEN(B144)-MIN(FIND({0,1,2,3,4,5,6,7,8,9},B144&amp;"0123456789")))</f>
        <v>ETn003</v>
      </c>
      <c r="Y144" s="45" t="str">
        <f t="shared" si="56"/>
        <v>EMT1</v>
      </c>
      <c r="Z144" s="45" t="str">
        <f>IF(LEN(Y144)=0,"",VLOOKUP(X144,tblClass_Child!D:E,2,FALSE))</f>
        <v>EMT_HEX</v>
      </c>
      <c r="AA144" s="45" t="str">
        <f t="shared" si="57"/>
        <v>_emt_hex</v>
      </c>
      <c r="AF144" s="305" t="str">
        <f>IF(ISERROR(VLOOKUP(Q144,tblClass_Physical!A:AJ,COLUMN(tblClass_Physical!AJ:AJ),FALSE)),"",VLOOKUP(Q144,tblClass_Physical!A:AJ,COLUMN(tblClass_Physical!AJ:AJ),FALSE))</f>
        <v/>
      </c>
    </row>
    <row r="145" spans="1:34">
      <c r="A145" s="68" t="s">
        <v>20</v>
      </c>
      <c r="B145" s="68" t="s">
        <v>923</v>
      </c>
      <c r="C145" s="68">
        <v>144</v>
      </c>
      <c r="D145" s="68" t="s">
        <v>104</v>
      </c>
      <c r="E145" s="68">
        <f>IF(D145="",0,VLOOKUP(D145,tblClass!$B:$C,2,FALSE))</f>
        <v>45</v>
      </c>
      <c r="F145" s="68" t="s">
        <v>925</v>
      </c>
      <c r="G145" s="68" t="s">
        <v>3</v>
      </c>
      <c r="H145" s="68" t="str">
        <f t="shared" si="47"/>
        <v>MX</v>
      </c>
      <c r="I145" s="68">
        <f t="shared" si="48"/>
        <v>165</v>
      </c>
      <c r="J145" s="59" t="str">
        <f t="shared" si="49"/>
        <v>PCM1</v>
      </c>
      <c r="K145" s="68">
        <f t="shared" si="50"/>
        <v>155</v>
      </c>
      <c r="L145" s="59" t="str">
        <f t="shared" si="51"/>
        <v>R021</v>
      </c>
      <c r="M145" s="68">
        <f t="shared" si="52"/>
        <v>159</v>
      </c>
      <c r="N145" s="59" t="str">
        <f t="shared" si="53"/>
        <v>MPF</v>
      </c>
      <c r="O145" s="68">
        <f t="shared" si="54"/>
        <v>164</v>
      </c>
      <c r="P145" s="68">
        <f>IF(LEN(D145)=0,"",IF(VLOOKUP(D145,tblClass_Child!G:J,4,FALSE)="Yes",0,I145))</f>
        <v>165</v>
      </c>
      <c r="Q145" s="68"/>
      <c r="R145" s="59">
        <f>IF(ISERROR(VLOOKUP(Q145,tblClass_Physical!$A:$B,2,FALSE)),0,VLOOKUP(Q145,tblClass_Physical!$A:$B,2,FALSE))</f>
        <v>0</v>
      </c>
      <c r="S145" s="59" t="s">
        <v>803</v>
      </c>
      <c r="T145" s="68"/>
      <c r="U145" s="59" t="str">
        <f>LEFT(B145,MIN(FIND({0,1,2,3,4,5,6,7,8,9},B145&amp;"0123456789"))-1)</f>
        <v>EX</v>
      </c>
      <c r="V145" s="44" t="str">
        <f>RIGHT(B145,LEN(B145)+1-MIN(FIND({0,1,2,3,4,5,6,7,8,9},B145&amp;"0123456789")))</f>
        <v>1014</v>
      </c>
      <c r="W145" s="68" t="str">
        <f t="shared" si="55"/>
        <v>EX_1014</v>
      </c>
      <c r="X145" s="45" t="str">
        <f>LEFT(B145,MIN(FIND({0,1,2,3,4,5,6,7,8,9},B145&amp;"0123456789"))-1)&amp;"n"&amp;RIGHT(B145,LEN(B145)-MIN(FIND({0,1,2,3,4,5,6,7,8,9},B145&amp;"0123456789")))</f>
        <v>EXn014</v>
      </c>
      <c r="Y145" s="45" t="str">
        <f t="shared" si="56"/>
        <v>EMX1</v>
      </c>
      <c r="Z145" s="45" t="str">
        <f>IF(LEN(Y145)=0,"",VLOOKUP(X145,tblClass_Child!D:E,2,FALSE))</f>
        <v>EMX_MMFL</v>
      </c>
      <c r="AA145" s="45" t="str">
        <f t="shared" si="57"/>
        <v>_emx_mmfl</v>
      </c>
      <c r="AF145" s="305" t="str">
        <f>IF(ISERROR(VLOOKUP(Q145,tblClass_Physical!A:AJ,COLUMN(tblClass_Physical!AJ:AJ),FALSE)),"",VLOOKUP(Q145,tblClass_Physical!A:AJ,COLUMN(tblClass_Physical!AJ:AJ),FALSE))</f>
        <v/>
      </c>
    </row>
    <row r="146" spans="1:34">
      <c r="A146" s="68" t="s">
        <v>20</v>
      </c>
      <c r="B146" s="68" t="s">
        <v>638</v>
      </c>
      <c r="C146" s="68">
        <v>145</v>
      </c>
      <c r="D146" s="68" t="s">
        <v>113</v>
      </c>
      <c r="E146" s="68">
        <f>IF(D146="",0,VLOOKUP(D146,tblClass!$B:$C,2,FALSE))</f>
        <v>34</v>
      </c>
      <c r="F146" s="68" t="s">
        <v>661</v>
      </c>
      <c r="G146" s="68" t="s">
        <v>5</v>
      </c>
      <c r="H146" s="68" t="str">
        <f t="shared" si="47"/>
        <v>SY</v>
      </c>
      <c r="I146" s="68">
        <f t="shared" si="48"/>
        <v>167</v>
      </c>
      <c r="J146" s="59" t="str">
        <f t="shared" si="49"/>
        <v>PCS1</v>
      </c>
      <c r="K146" s="68">
        <f t="shared" si="50"/>
        <v>157</v>
      </c>
      <c r="L146" s="59" t="str">
        <f t="shared" si="51"/>
        <v>R024</v>
      </c>
      <c r="M146" s="68">
        <f t="shared" si="52"/>
        <v>161</v>
      </c>
      <c r="N146" s="59" t="str">
        <f t="shared" si="53"/>
        <v>MPF</v>
      </c>
      <c r="O146" s="68">
        <f t="shared" si="54"/>
        <v>164</v>
      </c>
      <c r="P146" s="68">
        <f>IF(LEN(D146)=0,"",IF(VLOOKUP(D146,tblClass_Child!G:J,4,FALSE)="Yes",0,I146))</f>
        <v>167</v>
      </c>
      <c r="Q146" s="68"/>
      <c r="R146" s="59">
        <f>IF(ISERROR(VLOOKUP(Q146,tblClass_Physical!$A:$B,2,FALSE)),0,VLOOKUP(Q146,tblClass_Physical!$A:$B,2,FALSE))</f>
        <v>0</v>
      </c>
      <c r="S146" s="59" t="s">
        <v>583</v>
      </c>
      <c r="T146" s="68"/>
      <c r="U146" s="59" t="str">
        <f>LEFT(B146,MIN(FIND({0,1,2,3,4,5,6,7,8,9},B146&amp;"0123456789"))-1)</f>
        <v>EC</v>
      </c>
      <c r="V146" s="44" t="str">
        <f>RIGHT(B146,LEN(B146)+1-MIN(FIND({0,1,2,3,4,5,6,7,8,9},B146&amp;"0123456789")))</f>
        <v>3001</v>
      </c>
      <c r="W146" s="68" t="str">
        <f t="shared" si="55"/>
        <v>EC_3001</v>
      </c>
      <c r="X146" s="45" t="str">
        <f>LEFT(B146,MIN(FIND({0,1,2,3,4,5,6,7,8,9},B146&amp;"0123456789"))-1)&amp;"n"&amp;RIGHT(B146,LEN(B146)-MIN(FIND({0,1,2,3,4,5,6,7,8,9},B146&amp;"0123456789")))</f>
        <v>ECn001</v>
      </c>
      <c r="Y146" s="45" t="str">
        <f t="shared" si="56"/>
        <v>EMC1</v>
      </c>
      <c r="Z146" s="45" t="str">
        <f>IF(LEN(Y146)=0,"",VLOOKUP(X146,tblClass_Child!D:E,2,FALSE))</f>
        <v>EMC_GAS</v>
      </c>
      <c r="AA146" s="45" t="str">
        <f t="shared" si="57"/>
        <v>_emc_gas</v>
      </c>
      <c r="AF146" s="305" t="str">
        <f>IF(ISERROR(VLOOKUP(Q146,tblClass_Physical!A:AJ,COLUMN(tblClass_Physical!AJ:AJ),FALSE)),"",VLOOKUP(Q146,tblClass_Physical!A:AJ,COLUMN(tblClass_Physical!AJ:AJ),FALSE))</f>
        <v/>
      </c>
    </row>
    <row r="147" spans="1:34">
      <c r="A147" s="68" t="s">
        <v>20</v>
      </c>
      <c r="B147" s="68" t="s">
        <v>639</v>
      </c>
      <c r="C147" s="68">
        <v>146</v>
      </c>
      <c r="D147" s="68" t="s">
        <v>111</v>
      </c>
      <c r="E147" s="68">
        <f>IF(D147="",0,VLOOKUP(D147,tblClass!$B:$C,2,FALSE))</f>
        <v>36</v>
      </c>
      <c r="F147" s="68" t="s">
        <v>621</v>
      </c>
      <c r="G147" s="68" t="s">
        <v>5</v>
      </c>
      <c r="H147" s="68" t="str">
        <f t="shared" si="47"/>
        <v>SY</v>
      </c>
      <c r="I147" s="68">
        <f t="shared" si="48"/>
        <v>167</v>
      </c>
      <c r="J147" s="59" t="str">
        <f t="shared" si="49"/>
        <v>PCS1</v>
      </c>
      <c r="K147" s="68">
        <f t="shared" si="50"/>
        <v>157</v>
      </c>
      <c r="L147" s="59" t="str">
        <f t="shared" si="51"/>
        <v>R024</v>
      </c>
      <c r="M147" s="68">
        <f t="shared" si="52"/>
        <v>161</v>
      </c>
      <c r="N147" s="59" t="str">
        <f t="shared" si="53"/>
        <v>MPF</v>
      </c>
      <c r="O147" s="68">
        <f t="shared" si="54"/>
        <v>164</v>
      </c>
      <c r="P147" s="68">
        <f>IF(LEN(D147)=0,"",IF(VLOOKUP(D147,tblClass_Child!G:J,4,FALSE)="Yes",0,I147))</f>
        <v>167</v>
      </c>
      <c r="Q147" s="68"/>
      <c r="R147" s="59">
        <f>IF(ISERROR(VLOOKUP(Q147,tblClass_Physical!$A:$B,2,FALSE)),0,VLOOKUP(Q147,tblClass_Physical!$A:$B,2,FALSE))</f>
        <v>0</v>
      </c>
      <c r="S147" s="59" t="s">
        <v>583</v>
      </c>
      <c r="T147" s="68"/>
      <c r="U147" s="59" t="str">
        <f>LEFT(B147,MIN(FIND({0,1,2,3,4,5,6,7,8,9},B147&amp;"0123456789"))-1)</f>
        <v>EC</v>
      </c>
      <c r="V147" s="44" t="str">
        <f>RIGHT(B147,LEN(B147)+1-MIN(FIND({0,1,2,3,4,5,6,7,8,9},B147&amp;"0123456789")))</f>
        <v>3002</v>
      </c>
      <c r="W147" s="68" t="str">
        <f t="shared" si="55"/>
        <v>EC_3002</v>
      </c>
      <c r="X147" s="45" t="str">
        <f>LEFT(B147,MIN(FIND({0,1,2,3,4,5,6,7,8,9},B147&amp;"0123456789"))-1)&amp;"n"&amp;RIGHT(B147,LEN(B147)-MIN(FIND({0,1,2,3,4,5,6,7,8,9},B147&amp;"0123456789")))</f>
        <v>ECn002</v>
      </c>
      <c r="Y147" s="45" t="str">
        <f t="shared" si="56"/>
        <v>EMC3</v>
      </c>
      <c r="Z147" s="45" t="str">
        <f>IF(LEN(Y147)=0,"",VLOOKUP(X147,tblClass_Child!D:E,2,FALSE))</f>
        <v>EMC_WATER</v>
      </c>
      <c r="AA147" s="45" t="str">
        <f t="shared" si="57"/>
        <v>_emc_water</v>
      </c>
      <c r="AF147" s="305" t="str">
        <f>IF(ISERROR(VLOOKUP(Q147,tblClass_Physical!A:AJ,COLUMN(tblClass_Physical!AJ:AJ),FALSE)),"",VLOOKUP(Q147,tblClass_Physical!A:AJ,COLUMN(tblClass_Physical!AJ:AJ),FALSE))</f>
        <v/>
      </c>
    </row>
    <row r="148" spans="1:34" s="281" customFormat="1">
      <c r="A148" s="68" t="s">
        <v>20</v>
      </c>
      <c r="B148" s="68" t="s">
        <v>666</v>
      </c>
      <c r="C148" s="68">
        <v>147</v>
      </c>
      <c r="D148" s="68" t="s">
        <v>848</v>
      </c>
      <c r="E148" s="68">
        <f>IF(D148="",0,VLOOKUP(D148,tblClass!$B:$C,2,FALSE))</f>
        <v>37</v>
      </c>
      <c r="F148" s="68" t="s">
        <v>656</v>
      </c>
      <c r="G148" s="282" t="s">
        <v>5</v>
      </c>
      <c r="H148" s="282" t="str">
        <f t="shared" si="47"/>
        <v>SY</v>
      </c>
      <c r="I148" s="282">
        <f t="shared" si="48"/>
        <v>167</v>
      </c>
      <c r="J148" s="281" t="str">
        <f t="shared" si="49"/>
        <v>PCS1</v>
      </c>
      <c r="K148" s="282">
        <f t="shared" si="50"/>
        <v>157</v>
      </c>
      <c r="L148" s="281" t="str">
        <f t="shared" si="51"/>
        <v>R024</v>
      </c>
      <c r="M148" s="282">
        <f t="shared" si="52"/>
        <v>161</v>
      </c>
      <c r="N148" s="281" t="str">
        <f t="shared" si="53"/>
        <v>MPF</v>
      </c>
      <c r="O148" s="282">
        <f t="shared" si="54"/>
        <v>164</v>
      </c>
      <c r="P148" s="282">
        <f>IF(LEN(D148)=0,"",IF(VLOOKUP(D148,tblClass_Child!G:J,4,FALSE)="Yes",0,I148))</f>
        <v>0</v>
      </c>
      <c r="Q148" s="282"/>
      <c r="R148" s="281">
        <f>IF(ISERROR(VLOOKUP(Q148,tblClass_Physical!$A:$B,2,FALSE)),0,VLOOKUP(Q148,tblClass_Physical!$A:$B,2,FALSE))</f>
        <v>0</v>
      </c>
      <c r="S148" s="281" t="s">
        <v>816</v>
      </c>
      <c r="T148" s="282"/>
      <c r="U148" s="281" t="str">
        <f>LEFT(B148,MIN(FIND({0,1,2,3,4,5,6,7,8,9},B148&amp;"0123456789"))-1)</f>
        <v>EC</v>
      </c>
      <c r="V148" s="283" t="str">
        <f>RIGHT(B148,LEN(B148)+1-MIN(FIND({0,1,2,3,4,5,6,7,8,9},B148&amp;"0123456789")))</f>
        <v>3012</v>
      </c>
      <c r="W148" s="282" t="str">
        <f t="shared" si="55"/>
        <v>EC_3012</v>
      </c>
      <c r="X148" s="45" t="str">
        <f>LEFT(B148,MIN(FIND({0,1,2,3,4,5,6,7,8,9},B148&amp;"0123456789"))-1)&amp;"n"&amp;RIGHT(B148,LEN(B148)-MIN(FIND({0,1,2,3,4,5,6,7,8,9},B148&amp;"0123456789")))</f>
        <v>ECn012</v>
      </c>
      <c r="Y148" s="45" t="str">
        <f t="shared" si="56"/>
        <v>EMC5</v>
      </c>
      <c r="Z148" s="45" t="str">
        <f>IF(LEN(Y148)=0,"",VLOOKUP(X148,tblClass_Child!D:E,2,FALSE))</f>
        <v>EMC_VACUUM</v>
      </c>
      <c r="AA148" s="45" t="str">
        <f t="shared" si="57"/>
        <v>_emc_vacuum</v>
      </c>
      <c r="AF148" s="305" t="str">
        <f>IF(ISERROR(VLOOKUP(Q148,tblClass_Physical!A:AJ,COLUMN(tblClass_Physical!AJ:AJ),FALSE)),"",VLOOKUP(Q148,tblClass_Physical!A:AJ,COLUMN(tblClass_Physical!AJ:AJ),FALSE))</f>
        <v/>
      </c>
    </row>
    <row r="149" spans="1:34">
      <c r="A149" s="68" t="s">
        <v>20</v>
      </c>
      <c r="B149" s="68" t="s">
        <v>642</v>
      </c>
      <c r="C149" s="68">
        <v>148</v>
      </c>
      <c r="D149" s="68" t="s">
        <v>105</v>
      </c>
      <c r="E149" s="68">
        <f>IF(D149="",0,VLOOKUP(D149,tblClass!$B:$C,2,FALSE))</f>
        <v>38</v>
      </c>
      <c r="F149" s="68" t="s">
        <v>13</v>
      </c>
      <c r="G149" s="68" t="s">
        <v>5</v>
      </c>
      <c r="H149" s="68" t="str">
        <f t="shared" si="47"/>
        <v>SY</v>
      </c>
      <c r="I149" s="68">
        <f t="shared" si="48"/>
        <v>167</v>
      </c>
      <c r="J149" s="59" t="str">
        <f t="shared" si="49"/>
        <v>PCS1</v>
      </c>
      <c r="K149" s="68">
        <f t="shared" si="50"/>
        <v>157</v>
      </c>
      <c r="L149" s="59" t="str">
        <f t="shared" si="51"/>
        <v>R024</v>
      </c>
      <c r="M149" s="68">
        <f t="shared" si="52"/>
        <v>161</v>
      </c>
      <c r="N149" s="59" t="str">
        <f t="shared" si="53"/>
        <v>MPF</v>
      </c>
      <c r="O149" s="68">
        <f t="shared" si="54"/>
        <v>164</v>
      </c>
      <c r="P149" s="68">
        <f>IF(LEN(D149)=0,"",IF(VLOOKUP(D149,tblClass_Child!G:J,4,FALSE)="Yes",0,I149))</f>
        <v>167</v>
      </c>
      <c r="Q149" s="68"/>
      <c r="R149" s="59">
        <f>IF(ISERROR(VLOOKUP(Q149,tblClass_Physical!$A:$B,2,FALSE)),0,VLOOKUP(Q149,tblClass_Physical!$A:$B,2,FALSE))</f>
        <v>0</v>
      </c>
      <c r="S149" s="59" t="s">
        <v>583</v>
      </c>
      <c r="T149" s="68"/>
      <c r="U149" s="59" t="str">
        <f>LEFT(B149,MIN(FIND({0,1,2,3,4,5,6,7,8,9},B149&amp;"0123456789"))-1)</f>
        <v>EG</v>
      </c>
      <c r="V149" s="44" t="str">
        <f>RIGHT(B149,LEN(B149)+1-MIN(FIND({0,1,2,3,4,5,6,7,8,9},B149&amp;"0123456789")))</f>
        <v>3005</v>
      </c>
      <c r="W149" s="68" t="str">
        <f t="shared" si="55"/>
        <v>EG_3005</v>
      </c>
      <c r="X149" s="45" t="str">
        <f>LEFT(B149,MIN(FIND({0,1,2,3,4,5,6,7,8,9},B149&amp;"0123456789"))-1)&amp;"n"&amp;RIGHT(B149,LEN(B149)-MIN(FIND({0,1,2,3,4,5,6,7,8,9},B149&amp;"0123456789")))</f>
        <v>EGn005</v>
      </c>
      <c r="Y149" s="45" t="str">
        <f t="shared" si="56"/>
        <v>EMG1</v>
      </c>
      <c r="Z149" s="45" t="str">
        <f>IF(LEN(Y149)=0,"",VLOOKUP(X149,tblClass_Child!D:E,2,FALSE))</f>
        <v>EMG_FILTER</v>
      </c>
      <c r="AA149" s="45" t="str">
        <f t="shared" si="57"/>
        <v>_emg_filter</v>
      </c>
      <c r="AF149" s="305" t="str">
        <f>IF(ISERROR(VLOOKUP(Q149,tblClass_Physical!A:AJ,COLUMN(tblClass_Physical!AJ:AJ),FALSE)),"",VLOOKUP(Q149,tblClass_Physical!A:AJ,COLUMN(tblClass_Physical!AJ:AJ),FALSE))</f>
        <v/>
      </c>
    </row>
    <row r="150" spans="1:34">
      <c r="A150" s="68" t="s">
        <v>20</v>
      </c>
      <c r="B150" s="68" t="s">
        <v>641</v>
      </c>
      <c r="C150" s="68">
        <v>149</v>
      </c>
      <c r="D150" s="68" t="s">
        <v>110</v>
      </c>
      <c r="E150" s="68">
        <f>IF(D150="",0,VLOOKUP(D150,tblClass!$B:$C,2,FALSE))</f>
        <v>43</v>
      </c>
      <c r="F150" s="68" t="s">
        <v>717</v>
      </c>
      <c r="G150" s="68" t="s">
        <v>5</v>
      </c>
      <c r="H150" s="68" t="str">
        <f t="shared" si="47"/>
        <v>SY</v>
      </c>
      <c r="I150" s="68">
        <f t="shared" si="48"/>
        <v>167</v>
      </c>
      <c r="J150" s="59" t="str">
        <f t="shared" si="49"/>
        <v>PCS1</v>
      </c>
      <c r="K150" s="68">
        <f t="shared" si="50"/>
        <v>157</v>
      </c>
      <c r="L150" s="59" t="str">
        <f t="shared" si="51"/>
        <v>R024</v>
      </c>
      <c r="M150" s="68">
        <f t="shared" si="52"/>
        <v>161</v>
      </c>
      <c r="N150" s="59" t="str">
        <f t="shared" si="53"/>
        <v>MPF</v>
      </c>
      <c r="O150" s="68">
        <f t="shared" si="54"/>
        <v>164</v>
      </c>
      <c r="P150" s="68">
        <f>IF(LEN(D150)=0,"",IF(VLOOKUP(D150,tblClass_Child!G:J,4,FALSE)="Yes",0,I150))</f>
        <v>167</v>
      </c>
      <c r="Q150" s="68"/>
      <c r="R150" s="59">
        <f>IF(ISERROR(VLOOKUP(Q150,tblClass_Physical!$A:$B,2,FALSE)),0,VLOOKUP(Q150,tblClass_Physical!$A:$B,2,FALSE))</f>
        <v>0</v>
      </c>
      <c r="S150" s="59" t="s">
        <v>583</v>
      </c>
      <c r="T150" s="68"/>
      <c r="U150" s="59" t="str">
        <f>LEFT(B150,MIN(FIND({0,1,2,3,4,5,6,7,8,9},B150&amp;"0123456789"))-1)</f>
        <v>EV</v>
      </c>
      <c r="V150" s="44" t="str">
        <f>RIGHT(B150,LEN(B150)+1-MIN(FIND({0,1,2,3,4,5,6,7,8,9},B150&amp;"0123456789")))</f>
        <v>3004</v>
      </c>
      <c r="W150" s="68" t="str">
        <f t="shared" si="55"/>
        <v>EV_3004</v>
      </c>
      <c r="X150" s="45" t="str">
        <f>LEFT(B150,MIN(FIND({0,1,2,3,4,5,6,7,8,9},B150&amp;"0123456789"))-1)&amp;"n"&amp;RIGHT(B150,LEN(B150)-MIN(FIND({0,1,2,3,4,5,6,7,8,9},B150&amp;"0123456789")))</f>
        <v>EVn004</v>
      </c>
      <c r="Y150" s="45" t="str">
        <f t="shared" si="56"/>
        <v>EMV1</v>
      </c>
      <c r="Z150" s="45" t="str">
        <f>IF(LEN(Y150)=0,"",VLOOKUP(X150,tblClass_Child!D:E,2,FALSE))</f>
        <v>EMV_VESSEL</v>
      </c>
      <c r="AA150" s="45" t="str">
        <f t="shared" si="57"/>
        <v>_emv_vessel</v>
      </c>
      <c r="AF150" s="305" t="str">
        <f>IF(ISERROR(VLOOKUP(Q150,tblClass_Physical!A:AJ,COLUMN(tblClass_Physical!AJ:AJ),FALSE)),"",VLOOKUP(Q150,tblClass_Physical!A:AJ,COLUMN(tblClass_Physical!AJ:AJ),FALSE))</f>
        <v/>
      </c>
    </row>
    <row r="151" spans="1:34">
      <c r="A151" s="68" t="s">
        <v>20</v>
      </c>
      <c r="B151" s="68" t="s">
        <v>640</v>
      </c>
      <c r="C151" s="68">
        <v>150</v>
      </c>
      <c r="D151" s="68" t="s">
        <v>101</v>
      </c>
      <c r="E151" s="68">
        <f>IF(D151="",0,VLOOKUP(D151,tblClass!$B:$C,2,FALSE))</f>
        <v>44</v>
      </c>
      <c r="F151" s="68" t="s">
        <v>662</v>
      </c>
      <c r="G151" s="68" t="s">
        <v>5</v>
      </c>
      <c r="H151" s="68" t="str">
        <f t="shared" si="47"/>
        <v>SY</v>
      </c>
      <c r="I151" s="68">
        <f t="shared" si="48"/>
        <v>167</v>
      </c>
      <c r="J151" s="59" t="str">
        <f t="shared" si="49"/>
        <v>PCS1</v>
      </c>
      <c r="K151" s="68">
        <f t="shared" si="50"/>
        <v>157</v>
      </c>
      <c r="L151" s="59" t="str">
        <f t="shared" si="51"/>
        <v>R024</v>
      </c>
      <c r="M151" s="68">
        <f t="shared" si="52"/>
        <v>161</v>
      </c>
      <c r="N151" s="59" t="str">
        <f t="shared" si="53"/>
        <v>MPF</v>
      </c>
      <c r="O151" s="68">
        <f t="shared" si="54"/>
        <v>164</v>
      </c>
      <c r="P151" s="68">
        <f>IF(LEN(D151)=0,"",IF(VLOOKUP(D151,tblClass_Child!G:J,4,FALSE)="Yes",0,I151))</f>
        <v>167</v>
      </c>
      <c r="Q151" s="68"/>
      <c r="R151" s="59">
        <f>IF(ISERROR(VLOOKUP(Q151,tblClass_Physical!$A:$B,2,FALSE)),0,VLOOKUP(Q151,tblClass_Physical!$A:$B,2,FALSE))</f>
        <v>0</v>
      </c>
      <c r="S151" s="59" t="s">
        <v>583</v>
      </c>
      <c r="T151" s="68"/>
      <c r="U151" s="59" t="str">
        <f>LEFT(B151,MIN(FIND({0,1,2,3,4,5,6,7,8,9},B151&amp;"0123456789"))-1)</f>
        <v>EV</v>
      </c>
      <c r="V151" s="44" t="str">
        <f>RIGHT(B151,LEN(B151)+1-MIN(FIND({0,1,2,3,4,5,6,7,8,9},B151&amp;"0123456789")))</f>
        <v>3008</v>
      </c>
      <c r="W151" s="68" t="str">
        <f t="shared" si="55"/>
        <v>EV_3008</v>
      </c>
      <c r="X151" s="45" t="str">
        <f>LEFT(B151,MIN(FIND({0,1,2,3,4,5,6,7,8,9},B151&amp;"0123456789"))-1)&amp;"n"&amp;RIGHT(B151,LEN(B151)-MIN(FIND({0,1,2,3,4,5,6,7,8,9},B151&amp;"0123456789")))</f>
        <v>EVn008</v>
      </c>
      <c r="Y151" s="45" t="str">
        <f t="shared" si="56"/>
        <v>EMV2</v>
      </c>
      <c r="Z151" s="45" t="str">
        <f>IF(LEN(Y151)=0,"",VLOOKUP(X151,tblClass_Child!D:E,2,FALSE))</f>
        <v>EMV_INLET</v>
      </c>
      <c r="AA151" s="45" t="str">
        <f t="shared" si="57"/>
        <v>_emv_inlet</v>
      </c>
      <c r="AF151" s="305" t="str">
        <f>IF(ISERROR(VLOOKUP(Q151,tblClass_Physical!A:AJ,COLUMN(tblClass_Physical!AJ:AJ),FALSE)),"",VLOOKUP(Q151,tblClass_Physical!A:AJ,COLUMN(tblClass_Physical!AJ:AJ),FALSE))</f>
        <v/>
      </c>
    </row>
    <row r="152" spans="1:34">
      <c r="A152" s="68" t="s">
        <v>20</v>
      </c>
      <c r="B152" s="68" t="s">
        <v>643</v>
      </c>
      <c r="C152" s="68">
        <v>151</v>
      </c>
      <c r="D152" s="68" t="s">
        <v>102</v>
      </c>
      <c r="E152" s="68">
        <f>IF(D152="",0,VLOOKUP(D152,tblClass!$B:$C,2,FALSE))</f>
        <v>47</v>
      </c>
      <c r="F152" s="68" t="s">
        <v>622</v>
      </c>
      <c r="G152" s="68" t="s">
        <v>5</v>
      </c>
      <c r="H152" s="68" t="str">
        <f t="shared" si="47"/>
        <v>SY</v>
      </c>
      <c r="I152" s="68">
        <f t="shared" si="48"/>
        <v>167</v>
      </c>
      <c r="J152" s="59" t="str">
        <f t="shared" si="49"/>
        <v>PCS1</v>
      </c>
      <c r="K152" s="68">
        <f t="shared" si="50"/>
        <v>157</v>
      </c>
      <c r="L152" s="59" t="str">
        <f t="shared" si="51"/>
        <v>R024</v>
      </c>
      <c r="M152" s="68">
        <f t="shared" si="52"/>
        <v>161</v>
      </c>
      <c r="N152" s="59" t="str">
        <f t="shared" si="53"/>
        <v>MPF</v>
      </c>
      <c r="O152" s="68">
        <f t="shared" si="54"/>
        <v>164</v>
      </c>
      <c r="P152" s="68">
        <f>IF(LEN(D152)=0,"",IF(VLOOKUP(D152,tblClass_Child!G:J,4,FALSE)="Yes",0,I152))</f>
        <v>167</v>
      </c>
      <c r="Q152" s="68"/>
      <c r="R152" s="59">
        <f>IF(ISERROR(VLOOKUP(Q152,tblClass_Physical!$A:$B,2,FALSE)),0,VLOOKUP(Q152,tblClass_Physical!$A:$B,2,FALSE))</f>
        <v>0</v>
      </c>
      <c r="S152" s="59" t="s">
        <v>583</v>
      </c>
      <c r="T152" s="68"/>
      <c r="U152" s="59" t="str">
        <f>LEFT(B152,MIN(FIND({0,1,2,3,4,5,6,7,8,9},B152&amp;"0123456789"))-1)</f>
        <v>EX</v>
      </c>
      <c r="V152" s="44" t="str">
        <f>RIGHT(B152,LEN(B152)+1-MIN(FIND({0,1,2,3,4,5,6,7,8,9},B152&amp;"0123456789")))</f>
        <v>3006</v>
      </c>
      <c r="W152" s="68" t="str">
        <f t="shared" si="55"/>
        <v>EX_3006</v>
      </c>
      <c r="X152" s="45" t="str">
        <f>LEFT(B152,MIN(FIND({0,1,2,3,4,5,6,7,8,9},B152&amp;"0123456789"))-1)&amp;"n"&amp;RIGHT(B152,LEN(B152)-MIN(FIND({0,1,2,3,4,5,6,7,8,9},B152&amp;"0123456789")))</f>
        <v>EXn006</v>
      </c>
      <c r="Y152" s="45" t="str">
        <f t="shared" si="56"/>
        <v>EMX4</v>
      </c>
      <c r="Z152" s="45" t="str">
        <f>IF(LEN(Y152)=0,"",VLOOKUP(X152,tblClass_Child!D:E,2,FALSE))</f>
        <v>EMX_DRAIN</v>
      </c>
      <c r="AA152" s="45" t="str">
        <f t="shared" si="57"/>
        <v>_emx_drain</v>
      </c>
      <c r="AF152" s="305" t="str">
        <f>IF(ISERROR(VLOOKUP(Q152,tblClass_Physical!A:AJ,COLUMN(tblClass_Physical!AJ:AJ),FALSE)),"",VLOOKUP(Q152,tblClass_Physical!A:AJ,COLUMN(tblClass_Physical!AJ:AJ),FALSE))</f>
        <v/>
      </c>
      <c r="AH152" s="59" t="s">
        <v>2483</v>
      </c>
    </row>
    <row r="153" spans="1:34">
      <c r="A153" s="68" t="s">
        <v>20</v>
      </c>
      <c r="B153" s="68" t="s">
        <v>645</v>
      </c>
      <c r="C153" s="68">
        <v>152</v>
      </c>
      <c r="D153" s="68" t="s">
        <v>103</v>
      </c>
      <c r="E153" s="68">
        <f>IF(D153="",0,VLOOKUP(D153,tblClass!$B:$C,2,FALSE))</f>
        <v>46</v>
      </c>
      <c r="F153" s="68" t="s">
        <v>1981</v>
      </c>
      <c r="G153" s="68" t="s">
        <v>5</v>
      </c>
      <c r="H153" s="68" t="str">
        <f t="shared" si="47"/>
        <v>SY</v>
      </c>
      <c r="I153" s="68">
        <f t="shared" si="48"/>
        <v>167</v>
      </c>
      <c r="J153" s="59" t="str">
        <f t="shared" si="49"/>
        <v>PCS1</v>
      </c>
      <c r="K153" s="68">
        <f t="shared" si="50"/>
        <v>157</v>
      </c>
      <c r="L153" s="59" t="str">
        <f t="shared" si="51"/>
        <v>R024</v>
      </c>
      <c r="M153" s="68">
        <f t="shared" si="52"/>
        <v>161</v>
      </c>
      <c r="N153" s="59" t="str">
        <f t="shared" si="53"/>
        <v>MPF</v>
      </c>
      <c r="O153" s="68">
        <f t="shared" si="54"/>
        <v>164</v>
      </c>
      <c r="P153" s="68">
        <f>IF(LEN(D153)=0,"",IF(VLOOKUP(D153,tblClass_Child!G:J,4,FALSE)="Yes",0,I153))</f>
        <v>0</v>
      </c>
      <c r="Q153" s="68"/>
      <c r="R153" s="59">
        <f>IF(ISERROR(VLOOKUP(Q153,tblClass_Physical!$A:$B,2,FALSE)),0,VLOOKUP(Q153,tblClass_Physical!$A:$B,2,FALSE))</f>
        <v>0</v>
      </c>
      <c r="S153" s="59" t="s">
        <v>583</v>
      </c>
      <c r="T153" s="68"/>
      <c r="U153" s="59" t="str">
        <f>LEFT(B153,MIN(FIND({0,1,2,3,4,5,6,7,8,9},B153&amp;"0123456789"))-1)</f>
        <v>EX</v>
      </c>
      <c r="V153" s="44" t="str">
        <f>RIGHT(B153,LEN(B153)+1-MIN(FIND({0,1,2,3,4,5,6,7,8,9},B153&amp;"0123456789")))</f>
        <v>3007</v>
      </c>
      <c r="W153" s="68" t="str">
        <f t="shared" si="55"/>
        <v>EX_3007</v>
      </c>
      <c r="X153" s="45" t="str">
        <f>LEFT(B153,MIN(FIND({0,1,2,3,4,5,6,7,8,9},B153&amp;"0123456789"))-1)&amp;"n"&amp;RIGHT(B153,LEN(B153)-MIN(FIND({0,1,2,3,4,5,6,7,8,9},B153&amp;"0123456789")))</f>
        <v>EXn007</v>
      </c>
      <c r="Y153" s="45" t="str">
        <f t="shared" si="56"/>
        <v>EMX2</v>
      </c>
      <c r="Z153" s="45" t="str">
        <f>IF(LEN(Y153)=0,"",VLOOKUP(X153,tblClass_Child!D:E,2,FALSE))</f>
        <v>EMX_TRANSFER</v>
      </c>
      <c r="AA153" s="45" t="str">
        <f t="shared" si="57"/>
        <v>_emx_transfer</v>
      </c>
      <c r="AF153" s="305" t="str">
        <f>IF(ISERROR(VLOOKUP(Q153,tblClass_Physical!A:AJ,COLUMN(tblClass_Physical!AJ:AJ),FALSE)),"",VLOOKUP(Q153,tblClass_Physical!A:AJ,COLUMN(tblClass_Physical!AJ:AJ),FALSE))</f>
        <v/>
      </c>
    </row>
    <row r="154" spans="1:34">
      <c r="A154" s="68" t="s">
        <v>20</v>
      </c>
      <c r="B154" s="68" t="s">
        <v>2486</v>
      </c>
      <c r="C154" s="68">
        <v>153</v>
      </c>
      <c r="D154" s="68" t="s">
        <v>958</v>
      </c>
      <c r="E154" s="68">
        <f>IF(D154="",0,VLOOKUP(D154,tblClass!$B:$C,2,FALSE))</f>
        <v>49</v>
      </c>
      <c r="F154" s="68" t="s">
        <v>924</v>
      </c>
      <c r="G154" s="68" t="s">
        <v>3</v>
      </c>
      <c r="H154" s="68" t="str">
        <f t="shared" si="47"/>
        <v>MX</v>
      </c>
      <c r="I154" s="68">
        <f t="shared" si="48"/>
        <v>165</v>
      </c>
      <c r="J154" s="59" t="str">
        <f t="shared" si="49"/>
        <v>PCM1</v>
      </c>
      <c r="K154" s="68">
        <f t="shared" si="50"/>
        <v>155</v>
      </c>
      <c r="L154" s="59" t="str">
        <f t="shared" si="51"/>
        <v>R021</v>
      </c>
      <c r="M154" s="68">
        <f t="shared" si="52"/>
        <v>159</v>
      </c>
      <c r="N154" s="59" t="str">
        <f t="shared" si="53"/>
        <v>MPF</v>
      </c>
      <c r="O154" s="68">
        <f t="shared" si="54"/>
        <v>164</v>
      </c>
      <c r="P154" s="68">
        <f>IF(LEN(D154)=0,"",IF(VLOOKUP(D154,tblClass_Child!G:J,4,FALSE)="Yes",0,I154))</f>
        <v>0</v>
      </c>
      <c r="Q154" s="68"/>
      <c r="R154" s="59">
        <f>IF(ISERROR(VLOOKUP(Q154,tblClass_Physical!$A:$B,2,FALSE)),0,VLOOKUP(Q154,tblClass_Physical!$A:$B,2,FALSE))</f>
        <v>0</v>
      </c>
      <c r="S154" s="59" t="s">
        <v>803</v>
      </c>
      <c r="T154" s="68"/>
      <c r="U154" s="59" t="str">
        <f>LEFT(B154,MIN(FIND({0,1,2,3,4,5,6,7,8,9},B154&amp;"0123456789"))-1)</f>
        <v>EX</v>
      </c>
      <c r="V154" s="44" t="str">
        <f>RIGHT(B154,LEN(B154)+1-MIN(FIND({0,1,2,3,4,5,6,7,8,9},B154&amp;"0123456789")))</f>
        <v>1015</v>
      </c>
      <c r="W154" s="68" t="str">
        <f t="shared" si="55"/>
        <v>EX_1015</v>
      </c>
      <c r="X154" s="45" t="str">
        <f>LEFT(B154,MIN(FIND({0,1,2,3,4,5,6,7,8,9},B154&amp;"0123456789"))-1)&amp;"n"&amp;RIGHT(B154,LEN(B154)-MIN(FIND({0,1,2,3,4,5,6,7,8,9},B154&amp;"0123456789")))</f>
        <v>EXn015</v>
      </c>
      <c r="Y154" s="45" t="str">
        <f t="shared" si="56"/>
        <v>EMX6</v>
      </c>
      <c r="Z154" s="45" t="str">
        <f>IF(LEN(Y154)=0,"",VLOOKUP(X154,tblClass_Child!D:E,2,FALSE))</f>
        <v>EMX_SMFL</v>
      </c>
      <c r="AA154" s="45" t="str">
        <f t="shared" si="57"/>
        <v>_emx_smfl</v>
      </c>
      <c r="AF154" s="305" t="str">
        <f>IF(ISERROR(VLOOKUP(Q154,tblClass_Physical!A:AJ,COLUMN(tblClass_Physical!AJ:AJ),FALSE)),"",VLOOKUP(Q154,tblClass_Physical!A:AJ,COLUMN(tblClass_Physical!AJ:AJ),FALSE))</f>
        <v/>
      </c>
      <c r="AH154" s="59" t="s">
        <v>2484</v>
      </c>
    </row>
    <row r="155" spans="1:34">
      <c r="A155" s="68" t="s">
        <v>20</v>
      </c>
      <c r="B155" s="68" t="s">
        <v>654</v>
      </c>
      <c r="C155" s="68">
        <v>154</v>
      </c>
      <c r="D155" s="68" t="s">
        <v>102</v>
      </c>
      <c r="E155" s="68">
        <f>IF(D155="",0,VLOOKUP(D155,tblClass!$B:$C,2,FALSE))</f>
        <v>47</v>
      </c>
      <c r="F155" s="68" t="s">
        <v>1976</v>
      </c>
      <c r="G155" s="68" t="s">
        <v>3</v>
      </c>
      <c r="H155" s="68" t="str">
        <f t="shared" si="47"/>
        <v>MX</v>
      </c>
      <c r="I155" s="68">
        <f t="shared" si="48"/>
        <v>165</v>
      </c>
      <c r="J155" s="59" t="str">
        <f t="shared" si="49"/>
        <v>PCM1</v>
      </c>
      <c r="K155" s="68">
        <f t="shared" si="50"/>
        <v>155</v>
      </c>
      <c r="L155" s="59" t="str">
        <f t="shared" si="51"/>
        <v>R021</v>
      </c>
      <c r="M155" s="68">
        <f t="shared" si="52"/>
        <v>159</v>
      </c>
      <c r="N155" s="59" t="str">
        <f t="shared" si="53"/>
        <v>MPF</v>
      </c>
      <c r="O155" s="68">
        <f t="shared" si="54"/>
        <v>164</v>
      </c>
      <c r="P155" s="68">
        <f>IF(LEN(D155)=0,"",IF(VLOOKUP(D155,tblClass_Child!G:J,4,FALSE)="Yes",0,I155))</f>
        <v>165</v>
      </c>
      <c r="Q155" s="68"/>
      <c r="R155" s="59">
        <f>IF(ISERROR(VLOOKUP(Q155,tblClass_Physical!$A:$B,2,FALSE)),0,VLOOKUP(Q155,tblClass_Physical!$A:$B,2,FALSE))</f>
        <v>0</v>
      </c>
      <c r="S155" s="59" t="s">
        <v>803</v>
      </c>
      <c r="T155" s="68"/>
      <c r="U155" s="59" t="str">
        <f>LEFT(B155,MIN(FIND({0,1,2,3,4,5,6,7,8,9},B155&amp;"0123456789"))-1)</f>
        <v>EX</v>
      </c>
      <c r="V155" s="44" t="str">
        <f>RIGHT(B155,LEN(B155)+1-MIN(FIND({0,1,2,3,4,5,6,7,8,9},B155&amp;"0123456789")))</f>
        <v>1011</v>
      </c>
      <c r="W155" s="68" t="str">
        <f t="shared" si="55"/>
        <v>EX_1011</v>
      </c>
      <c r="X155" s="45" t="str">
        <f>LEFT(B155,MIN(FIND({0,1,2,3,4,5,6,7,8,9},B155&amp;"0123456789"))-1)&amp;"n"&amp;RIGHT(B155,LEN(B155)-MIN(FIND({0,1,2,3,4,5,6,7,8,9},B155&amp;"0123456789")))</f>
        <v>EXn011</v>
      </c>
      <c r="Y155" s="45" t="str">
        <f t="shared" si="56"/>
        <v>EMX4</v>
      </c>
      <c r="Z155" s="45" t="str">
        <f>IF(LEN(Y155)=0,"",VLOOKUP(X155,tblClass_Child!D:E,2,FALSE))</f>
        <v>EMX_SMFL_DRN</v>
      </c>
      <c r="AA155" s="45" t="str">
        <f t="shared" si="57"/>
        <v>_emx_smfl_drn</v>
      </c>
      <c r="AF155" s="305" t="str">
        <f>IF(ISERROR(VLOOKUP(Q155,tblClass_Physical!A:AJ,COLUMN(tblClass_Physical!AJ:AJ),FALSE)),"",VLOOKUP(Q155,tblClass_Physical!A:AJ,COLUMN(tblClass_Physical!AJ:AJ),FALSE))</f>
        <v/>
      </c>
    </row>
    <row r="156" spans="1:34">
      <c r="A156" s="68" t="s">
        <v>859</v>
      </c>
      <c r="B156" s="68" t="s">
        <v>1574</v>
      </c>
      <c r="C156" s="68">
        <v>155</v>
      </c>
      <c r="D156" s="68" t="s">
        <v>3215</v>
      </c>
      <c r="E156" s="68">
        <f>IF(D156="",0,VLOOKUP(D156,tblClass!$B:$C,2,FALSE))</f>
        <v>50</v>
      </c>
      <c r="F156" s="68" t="s">
        <v>1578</v>
      </c>
      <c r="G156" s="68" t="s">
        <v>387</v>
      </c>
      <c r="H156" s="68" t="str">
        <f t="shared" si="47"/>
        <v>ROOM</v>
      </c>
      <c r="I156" s="68">
        <f t="shared" si="48"/>
        <v>159</v>
      </c>
      <c r="J156" s="59" t="str">
        <f t="shared" si="49"/>
        <v>MPF</v>
      </c>
      <c r="K156" s="68">
        <f t="shared" si="50"/>
        <v>164</v>
      </c>
      <c r="L156" s="59" t="str">
        <f t="shared" si="51"/>
        <v/>
      </c>
      <c r="M156" s="68">
        <f t="shared" si="52"/>
        <v>0</v>
      </c>
      <c r="N156" s="59" t="str">
        <f t="shared" si="53"/>
        <v/>
      </c>
      <c r="O156" s="68">
        <f t="shared" si="54"/>
        <v>0</v>
      </c>
      <c r="P156" s="68" t="e">
        <f>IF(LEN(D156)=0,"",IF(VLOOKUP(D156,tblClass_Child!G:J,4,FALSE)="Yes",0,I156))</f>
        <v>#N/A</v>
      </c>
      <c r="Q156" s="68"/>
      <c r="R156" s="59">
        <f>IF(ISERROR(VLOOKUP(Q156,tblClass_Physical!$A:$B,2,FALSE)),0,VLOOKUP(Q156,tblClass_Physical!$A:$B,2,FALSE))</f>
        <v>0</v>
      </c>
      <c r="S156" s="68"/>
      <c r="T156" s="68"/>
      <c r="U156" s="59" t="str">
        <f>LEFT(B156,MIN(FIND({0,1,2,3,4,5,6,7,8,9},B156&amp;"0123456789"))-1)</f>
        <v>PCM</v>
      </c>
      <c r="V156" s="44" t="str">
        <f>RIGHT(B156,LEN(B156)+1-MIN(FIND({0,1,2,3,4,5,6,7,8,9},B156&amp;"0123456789")))</f>
        <v>1</v>
      </c>
      <c r="W156" s="68" t="str">
        <f t="shared" si="55"/>
        <v>PCM_1</v>
      </c>
      <c r="X156" s="45" t="str">
        <f>LEFT(B156,MIN(FIND({0,1,2,3,4,5,6,7,8,9},B156&amp;"0123456789"))-1)&amp;"n"&amp;RIGHT(B156,LEN(B156)-MIN(FIND({0,1,2,3,4,5,6,7,8,9},B156&amp;"0123456789")))</f>
        <v>PCMn</v>
      </c>
      <c r="Y156" s="45" t="str">
        <f t="shared" si="56"/>
        <v>PCMX</v>
      </c>
      <c r="Z156" s="45" t="str">
        <f>X156</f>
        <v>PCMn</v>
      </c>
      <c r="AA156" s="45" t="str">
        <f t="shared" si="57"/>
        <v>_pcmn</v>
      </c>
      <c r="AF156" s="305" t="str">
        <f>IF(ISERROR(VLOOKUP(Q156,tblClass_Physical!A:AJ,COLUMN(tblClass_Physical!AJ:AJ),FALSE)),"",VLOOKUP(Q156,tblClass_Physical!A:AJ,COLUMN(tblClass_Physical!AJ:AJ),FALSE))</f>
        <v/>
      </c>
    </row>
    <row r="157" spans="1:34">
      <c r="A157" s="68" t="s">
        <v>859</v>
      </c>
      <c r="B157" s="68" t="s">
        <v>1575</v>
      </c>
      <c r="C157" s="68">
        <v>156</v>
      </c>
      <c r="D157" s="68" t="s">
        <v>3215</v>
      </c>
      <c r="E157" s="68">
        <f>IF(D157="",0,VLOOKUP(D157,tblClass!$B:$C,2,FALSE))</f>
        <v>50</v>
      </c>
      <c r="F157" s="68" t="s">
        <v>1579</v>
      </c>
      <c r="G157" s="68" t="s">
        <v>389</v>
      </c>
      <c r="H157" s="68" t="str">
        <f t="shared" si="47"/>
        <v>ROOM</v>
      </c>
      <c r="I157" s="68">
        <f t="shared" si="48"/>
        <v>160</v>
      </c>
      <c r="J157" s="59" t="str">
        <f t="shared" si="49"/>
        <v>MPF</v>
      </c>
      <c r="K157" s="68">
        <f t="shared" si="50"/>
        <v>164</v>
      </c>
      <c r="L157" s="59" t="str">
        <f t="shared" si="51"/>
        <v/>
      </c>
      <c r="M157" s="68">
        <f t="shared" si="52"/>
        <v>0</v>
      </c>
      <c r="N157" s="59" t="str">
        <f t="shared" si="53"/>
        <v/>
      </c>
      <c r="O157" s="68">
        <f t="shared" si="54"/>
        <v>0</v>
      </c>
      <c r="P157" s="68" t="e">
        <f>IF(LEN(D157)=0,"",IF(VLOOKUP(D157,tblClass_Child!G:J,4,FALSE)="Yes",0,I157))</f>
        <v>#N/A</v>
      </c>
      <c r="Q157" s="68"/>
      <c r="R157" s="59">
        <f>IF(ISERROR(VLOOKUP(Q157,tblClass_Physical!$A:$B,2,FALSE)),0,VLOOKUP(Q157,tblClass_Physical!$A:$B,2,FALSE))</f>
        <v>0</v>
      </c>
      <c r="S157" s="68"/>
      <c r="T157" s="68"/>
      <c r="U157" s="59" t="str">
        <f>LEFT(B157,MIN(FIND({0,1,2,3,4,5,6,7,8,9},B157&amp;"0123456789"))-1)</f>
        <v>PCM</v>
      </c>
      <c r="V157" s="44" t="str">
        <f>RIGHT(B157,LEN(B157)+1-MIN(FIND({0,1,2,3,4,5,6,7,8,9},B157&amp;"0123456789")))</f>
        <v>2</v>
      </c>
      <c r="W157" s="68" t="str">
        <f t="shared" si="55"/>
        <v>PCM_2</v>
      </c>
      <c r="X157" s="45" t="str">
        <f>LEFT(B157,MIN(FIND({0,1,2,3,4,5,6,7,8,9},B157&amp;"0123456789"))-1)&amp;"n"&amp;RIGHT(B157,LEN(B157)-MIN(FIND({0,1,2,3,4,5,6,7,8,9},B157&amp;"0123456789")))</f>
        <v>PCMn</v>
      </c>
      <c r="Y157" s="45" t="str">
        <f t="shared" si="56"/>
        <v>PCMX</v>
      </c>
      <c r="Z157" s="45" t="str">
        <f t="shared" ref="Z157:Z169" si="58">X157</f>
        <v>PCMn</v>
      </c>
      <c r="AA157" s="45" t="str">
        <f t="shared" si="57"/>
        <v>_pcmn</v>
      </c>
      <c r="AF157" s="305" t="str">
        <f>IF(ISERROR(VLOOKUP(Q157,tblClass_Physical!A:AJ,COLUMN(tblClass_Physical!AJ:AJ),FALSE)),"",VLOOKUP(Q157,tblClass_Physical!A:AJ,COLUMN(tblClass_Physical!AJ:AJ),FALSE))</f>
        <v/>
      </c>
    </row>
    <row r="158" spans="1:34">
      <c r="A158" s="68" t="s">
        <v>859</v>
      </c>
      <c r="B158" s="68" t="s">
        <v>1576</v>
      </c>
      <c r="C158" s="68">
        <v>157</v>
      </c>
      <c r="D158" s="68" t="s">
        <v>3216</v>
      </c>
      <c r="E158" s="68">
        <f>IF(D158="",0,VLOOKUP(D158,tblClass!$B:$C,2,FALSE))</f>
        <v>51</v>
      </c>
      <c r="F158" s="68" t="s">
        <v>1580</v>
      </c>
      <c r="G158" s="68" t="s">
        <v>395</v>
      </c>
      <c r="H158" s="68" t="str">
        <f t="shared" si="47"/>
        <v>ROOM</v>
      </c>
      <c r="I158" s="68">
        <f t="shared" si="48"/>
        <v>161</v>
      </c>
      <c r="J158" s="59" t="str">
        <f t="shared" si="49"/>
        <v>MPF</v>
      </c>
      <c r="K158" s="68">
        <f t="shared" si="50"/>
        <v>164</v>
      </c>
      <c r="L158" s="59" t="str">
        <f t="shared" si="51"/>
        <v/>
      </c>
      <c r="M158" s="68">
        <f t="shared" si="52"/>
        <v>0</v>
      </c>
      <c r="N158" s="59" t="str">
        <f t="shared" si="53"/>
        <v/>
      </c>
      <c r="O158" s="68">
        <f t="shared" si="54"/>
        <v>0</v>
      </c>
      <c r="P158" s="68" t="e">
        <f>IF(LEN(D158)=0,"",IF(VLOOKUP(D158,tblClass_Child!G:J,4,FALSE)="Yes",0,I158))</f>
        <v>#N/A</v>
      </c>
      <c r="Q158" s="68"/>
      <c r="R158" s="59">
        <f>IF(ISERROR(VLOOKUP(Q158,tblClass_Physical!$A:$B,2,FALSE)),0,VLOOKUP(Q158,tblClass_Physical!$A:$B,2,FALSE))</f>
        <v>0</v>
      </c>
      <c r="S158" s="68"/>
      <c r="T158" s="68"/>
      <c r="U158" s="59" t="str">
        <f>LEFT(B158,MIN(FIND({0,1,2,3,4,5,6,7,8,9},B158&amp;"0123456789"))-1)</f>
        <v>PCS</v>
      </c>
      <c r="V158" s="44" t="str">
        <f>RIGHT(B158,LEN(B158)+1-MIN(FIND({0,1,2,3,4,5,6,7,8,9},B158&amp;"0123456789")))</f>
        <v>1</v>
      </c>
      <c r="W158" s="68" t="str">
        <f t="shared" si="55"/>
        <v>PCS_1</v>
      </c>
      <c r="X158" s="45" t="str">
        <f>LEFT(B158,MIN(FIND({0,1,2,3,4,5,6,7,8,9},B158&amp;"0123456789"))-1)&amp;"n"&amp;RIGHT(B158,LEN(B158)-MIN(FIND({0,1,2,3,4,5,6,7,8,9},B158&amp;"0123456789")))</f>
        <v>PCSn</v>
      </c>
      <c r="Y158" s="45" t="str">
        <f t="shared" si="56"/>
        <v>PCSY</v>
      </c>
      <c r="Z158" s="45" t="str">
        <f t="shared" si="58"/>
        <v>PCSn</v>
      </c>
      <c r="AA158" s="45" t="str">
        <f t="shared" si="57"/>
        <v>_pcsn</v>
      </c>
      <c r="AF158" s="305" t="str">
        <f>IF(ISERROR(VLOOKUP(Q158,tblClass_Physical!A:AJ,COLUMN(tblClass_Physical!AJ:AJ),FALSE)),"",VLOOKUP(Q158,tblClass_Physical!A:AJ,COLUMN(tblClass_Physical!AJ:AJ),FALSE))</f>
        <v/>
      </c>
    </row>
    <row r="159" spans="1:34">
      <c r="A159" s="68" t="s">
        <v>859</v>
      </c>
      <c r="B159" s="68" t="s">
        <v>1577</v>
      </c>
      <c r="C159" s="68">
        <v>158</v>
      </c>
      <c r="D159" s="68" t="s">
        <v>3216</v>
      </c>
      <c r="E159" s="68">
        <f>IF(D159="",0,VLOOKUP(D159,tblClass!$B:$C,2,FALSE))</f>
        <v>51</v>
      </c>
      <c r="F159" s="68" t="s">
        <v>1581</v>
      </c>
      <c r="G159" s="68" t="s">
        <v>395</v>
      </c>
      <c r="H159" s="68" t="str">
        <f t="shared" si="47"/>
        <v>ROOM</v>
      </c>
      <c r="I159" s="68">
        <f t="shared" si="48"/>
        <v>161</v>
      </c>
      <c r="J159" s="59" t="str">
        <f t="shared" si="49"/>
        <v>MPF</v>
      </c>
      <c r="K159" s="68">
        <f t="shared" si="50"/>
        <v>164</v>
      </c>
      <c r="L159" s="59" t="str">
        <f t="shared" si="51"/>
        <v/>
      </c>
      <c r="M159" s="68">
        <f t="shared" si="52"/>
        <v>0</v>
      </c>
      <c r="N159" s="59" t="str">
        <f t="shared" si="53"/>
        <v/>
      </c>
      <c r="O159" s="68">
        <f t="shared" si="54"/>
        <v>0</v>
      </c>
      <c r="P159" s="68" t="e">
        <f>IF(LEN(D159)=0,"",IF(VLOOKUP(D159,tblClass_Child!G:J,4,FALSE)="Yes",0,I159))</f>
        <v>#N/A</v>
      </c>
      <c r="Q159" s="68"/>
      <c r="R159" s="59">
        <f>IF(ISERROR(VLOOKUP(Q159,tblClass_Physical!$A:$B,2,FALSE)),0,VLOOKUP(Q159,tblClass_Physical!$A:$B,2,FALSE))</f>
        <v>0</v>
      </c>
      <c r="S159" s="68"/>
      <c r="T159" s="68"/>
      <c r="U159" s="59" t="str">
        <f>LEFT(B159,MIN(FIND({0,1,2,3,4,5,6,7,8,9},B159&amp;"0123456789"))-1)</f>
        <v>PCS</v>
      </c>
      <c r="V159" s="44" t="str">
        <f>RIGHT(B159,LEN(B159)+1-MIN(FIND({0,1,2,3,4,5,6,7,8,9},B159&amp;"0123456789")))</f>
        <v>2</v>
      </c>
      <c r="W159" s="68" t="str">
        <f t="shared" si="55"/>
        <v>PCS_2</v>
      </c>
      <c r="X159" s="45" t="str">
        <f>LEFT(B159,MIN(FIND({0,1,2,3,4,5,6,7,8,9},B159&amp;"0123456789"))-1)&amp;"n"&amp;RIGHT(B159,LEN(B159)-MIN(FIND({0,1,2,3,4,5,6,7,8,9},B159&amp;"0123456789")))</f>
        <v>PCSn</v>
      </c>
      <c r="Y159" s="45" t="str">
        <f t="shared" si="56"/>
        <v>PCSY</v>
      </c>
      <c r="Z159" s="45" t="str">
        <f t="shared" si="58"/>
        <v>PCSn</v>
      </c>
      <c r="AA159" s="45" t="str">
        <f t="shared" si="57"/>
        <v>_pcsn</v>
      </c>
      <c r="AF159" s="305" t="str">
        <f>IF(ISERROR(VLOOKUP(Q159,tblClass_Physical!A:AJ,COLUMN(tblClass_Physical!AJ:AJ),FALSE)),"",VLOOKUP(Q159,tblClass_Physical!A:AJ,COLUMN(tblClass_Physical!AJ:AJ),FALSE))</f>
        <v/>
      </c>
    </row>
    <row r="160" spans="1:34">
      <c r="A160" s="68" t="s">
        <v>860</v>
      </c>
      <c r="B160" s="68" t="s">
        <v>387</v>
      </c>
      <c r="C160" s="68">
        <v>159</v>
      </c>
      <c r="D160" s="68" t="s">
        <v>2566</v>
      </c>
      <c r="E160" s="68">
        <f>IF(D160="",0,VLOOKUP(D160,tblClass!$B:$C,2,FALSE))</f>
        <v>52</v>
      </c>
      <c r="F160" s="68" t="s">
        <v>388</v>
      </c>
      <c r="G160" s="68" t="s">
        <v>2074</v>
      </c>
      <c r="H160" s="68" t="str">
        <f t="shared" si="47"/>
        <v>Site</v>
      </c>
      <c r="I160" s="68">
        <f t="shared" si="48"/>
        <v>164</v>
      </c>
      <c r="J160" s="59" t="str">
        <f t="shared" si="49"/>
        <v/>
      </c>
      <c r="K160" s="68">
        <f t="shared" si="50"/>
        <v>0</v>
      </c>
      <c r="L160" s="59" t="str">
        <f t="shared" si="51"/>
        <v/>
      </c>
      <c r="M160" s="68">
        <f t="shared" si="52"/>
        <v>0</v>
      </c>
      <c r="N160" s="59" t="str">
        <f t="shared" si="53"/>
        <v/>
      </c>
      <c r="O160" s="68">
        <f t="shared" si="54"/>
        <v>0</v>
      </c>
      <c r="P160" s="68" t="e">
        <f>IF(LEN(D160)=0,"",IF(VLOOKUP(D160,tblClass_Child!G:J,4,FALSE)="Yes",0,I160))</f>
        <v>#N/A</v>
      </c>
      <c r="Q160" s="68"/>
      <c r="R160" s="59">
        <f>IF(ISERROR(VLOOKUP(Q160,tblClass_Physical!$A:$B,2,FALSE)),0,VLOOKUP(Q160,tblClass_Physical!$A:$B,2,FALSE))</f>
        <v>0</v>
      </c>
      <c r="S160" s="68"/>
      <c r="T160" s="68"/>
      <c r="U160" s="59" t="str">
        <f>LEFT(B160,MIN(FIND({0,1,2,3,4,5,6,7,8,9},B160&amp;"0123456789"))-1)</f>
        <v>R</v>
      </c>
      <c r="V160" s="44" t="str">
        <f>RIGHT(B160,LEN(B160)+1-MIN(FIND({0,1,2,3,4,5,6,7,8,9},B160&amp;"0123456789")))</f>
        <v>021</v>
      </c>
      <c r="W160" s="68" t="str">
        <f t="shared" si="55"/>
        <v>R_021</v>
      </c>
      <c r="X160" s="45" t="str">
        <f>LEFT(B160,MIN(FIND({0,1,2,3,4,5,6,7,8,9},B160&amp;"0123456789"))-1)&amp;"n"&amp;RIGHT(B160,LEN(B160)-MIN(FIND({0,1,2,3,4,5,6,7,8,9},B160&amp;"0123456789")))</f>
        <v>Rn21</v>
      </c>
      <c r="Y160" s="45" t="str">
        <f t="shared" si="56"/>
        <v>ROOM</v>
      </c>
      <c r="Z160" s="45" t="str">
        <f t="shared" si="58"/>
        <v>Rn21</v>
      </c>
      <c r="AA160" s="45" t="str">
        <f t="shared" si="57"/>
        <v>_rn21</v>
      </c>
      <c r="AF160" s="305" t="str">
        <f>IF(ISERROR(VLOOKUP(Q160,tblClass_Physical!A:AJ,COLUMN(tblClass_Physical!AJ:AJ),FALSE)),"",VLOOKUP(Q160,tblClass_Physical!A:AJ,COLUMN(tblClass_Physical!AJ:AJ),FALSE))</f>
        <v/>
      </c>
    </row>
    <row r="161" spans="1:32">
      <c r="A161" s="68" t="s">
        <v>860</v>
      </c>
      <c r="B161" s="68" t="s">
        <v>389</v>
      </c>
      <c r="C161" s="68">
        <v>160</v>
      </c>
      <c r="D161" s="68" t="s">
        <v>2566</v>
      </c>
      <c r="E161" s="68">
        <f>IF(D161="",0,VLOOKUP(D161,tblClass!$B:$C,2,FALSE))</f>
        <v>52</v>
      </c>
      <c r="F161" s="68" t="s">
        <v>390</v>
      </c>
      <c r="G161" s="68" t="s">
        <v>2074</v>
      </c>
      <c r="H161" s="68" t="str">
        <f t="shared" si="47"/>
        <v>Site</v>
      </c>
      <c r="I161" s="68">
        <f t="shared" si="48"/>
        <v>164</v>
      </c>
      <c r="J161" s="59" t="str">
        <f t="shared" si="49"/>
        <v/>
      </c>
      <c r="K161" s="68">
        <f t="shared" si="50"/>
        <v>0</v>
      </c>
      <c r="L161" s="59" t="str">
        <f t="shared" si="51"/>
        <v/>
      </c>
      <c r="M161" s="68">
        <f t="shared" si="52"/>
        <v>0</v>
      </c>
      <c r="N161" s="59" t="str">
        <f t="shared" si="53"/>
        <v/>
      </c>
      <c r="O161" s="68">
        <f t="shared" si="54"/>
        <v>0</v>
      </c>
      <c r="P161" s="68" t="e">
        <f>IF(LEN(D161)=0,"",IF(VLOOKUP(D161,tblClass_Child!G:J,4,FALSE)="Yes",0,I161))</f>
        <v>#N/A</v>
      </c>
      <c r="Q161" s="68"/>
      <c r="R161" s="59">
        <f>IF(ISERROR(VLOOKUP(Q161,tblClass_Physical!$A:$B,2,FALSE)),0,VLOOKUP(Q161,tblClass_Physical!$A:$B,2,FALSE))</f>
        <v>0</v>
      </c>
      <c r="S161" s="68"/>
      <c r="T161" s="68"/>
      <c r="U161" s="59" t="str">
        <f>LEFT(B161,MIN(FIND({0,1,2,3,4,5,6,7,8,9},B161&amp;"0123456789"))-1)</f>
        <v>R</v>
      </c>
      <c r="V161" s="44" t="str">
        <f>RIGHT(B161,LEN(B161)+1-MIN(FIND({0,1,2,3,4,5,6,7,8,9},B161&amp;"0123456789")))</f>
        <v>022</v>
      </c>
      <c r="W161" s="68" t="str">
        <f t="shared" si="55"/>
        <v>R_022</v>
      </c>
      <c r="X161" s="45" t="str">
        <f>LEFT(B161,MIN(FIND({0,1,2,3,4,5,6,7,8,9},B161&amp;"0123456789"))-1)&amp;"n"&amp;RIGHT(B161,LEN(B161)-MIN(FIND({0,1,2,3,4,5,6,7,8,9},B161&amp;"0123456789")))</f>
        <v>Rn22</v>
      </c>
      <c r="Y161" s="45" t="str">
        <f t="shared" si="56"/>
        <v>ROOM</v>
      </c>
      <c r="Z161" s="45" t="str">
        <f t="shared" si="58"/>
        <v>Rn22</v>
      </c>
      <c r="AA161" s="45" t="str">
        <f t="shared" si="57"/>
        <v>_rn22</v>
      </c>
      <c r="AF161" s="305" t="str">
        <f>IF(ISERROR(VLOOKUP(Q161,tblClass_Physical!A:AJ,COLUMN(tblClass_Physical!AJ:AJ),FALSE)),"",VLOOKUP(Q161,tblClass_Physical!A:AJ,COLUMN(tblClass_Physical!AJ:AJ),FALSE))</f>
        <v/>
      </c>
    </row>
    <row r="162" spans="1:32">
      <c r="A162" s="68" t="s">
        <v>860</v>
      </c>
      <c r="B162" s="68" t="s">
        <v>395</v>
      </c>
      <c r="C162" s="68">
        <v>161</v>
      </c>
      <c r="D162" s="68" t="s">
        <v>2566</v>
      </c>
      <c r="E162" s="68">
        <f>IF(D162="",0,VLOOKUP(D162,tblClass!$B:$C,2,FALSE))</f>
        <v>52</v>
      </c>
      <c r="F162" s="68" t="s">
        <v>2073</v>
      </c>
      <c r="G162" s="68" t="s">
        <v>2074</v>
      </c>
      <c r="H162" s="68" t="str">
        <f t="shared" ref="H162:H164" si="59">IF(LEN(G162)=0,0,VLOOKUP(G162,$B:$D,3,FALSE))</f>
        <v>Site</v>
      </c>
      <c r="I162" s="68">
        <f t="shared" si="48"/>
        <v>164</v>
      </c>
      <c r="J162" s="59" t="str">
        <f t="shared" si="49"/>
        <v/>
      </c>
      <c r="K162" s="68">
        <f t="shared" ref="K162:K164" si="60">IF(LEN(J162)=0,0,VLOOKUP(J162,$B:$C,2,FALSE))</f>
        <v>0</v>
      </c>
      <c r="L162" s="59" t="str">
        <f t="shared" si="51"/>
        <v/>
      </c>
      <c r="M162" s="68">
        <f t="shared" ref="M162:M164" si="61">IF(LEN(L162)=0,0,VLOOKUP(L162,$B:$C,2,FALSE))</f>
        <v>0</v>
      </c>
      <c r="N162" s="59" t="str">
        <f t="shared" si="53"/>
        <v/>
      </c>
      <c r="O162" s="68">
        <f t="shared" ref="O162:O164" si="62">IF(LEN(N162)=0,0,VLOOKUP(N162,$B:$C,2,FALSE))</f>
        <v>0</v>
      </c>
      <c r="P162" s="68" t="e">
        <f>IF(LEN(D162)=0,"",IF(VLOOKUP(D162,tblClass_Child!G:J,4,FALSE)="Yes",0,I162))</f>
        <v>#N/A</v>
      </c>
      <c r="Q162" s="68"/>
      <c r="R162" s="59">
        <f>IF(ISERROR(VLOOKUP(Q162,tblClass_Physical!$A:$B,2,FALSE)),0,VLOOKUP(Q162,tblClass_Physical!$A:$B,2,FALSE))</f>
        <v>0</v>
      </c>
      <c r="S162" s="68"/>
      <c r="T162" s="68"/>
      <c r="U162" s="59" t="str">
        <f>LEFT(B162,MIN(FIND({0,1,2,3,4,5,6,7,8,9},B162&amp;"0123456789"))-1)</f>
        <v>R</v>
      </c>
      <c r="V162" s="44" t="str">
        <f>RIGHT(B162,LEN(B162)+1-MIN(FIND({0,1,2,3,4,5,6,7,8,9},B162&amp;"0123456789")))</f>
        <v>024</v>
      </c>
      <c r="W162" s="68" t="str">
        <f t="shared" si="55"/>
        <v>R_024</v>
      </c>
      <c r="X162" s="45" t="str">
        <f>LEFT(B162,MIN(FIND({0,1,2,3,4,5,6,7,8,9},B162&amp;"0123456789"))-1)&amp;"n"&amp;RIGHT(B162,LEN(B162)-MIN(FIND({0,1,2,3,4,5,6,7,8,9},B162&amp;"0123456789")))</f>
        <v>Rn24</v>
      </c>
      <c r="Y162" s="45" t="str">
        <f t="shared" si="56"/>
        <v>ROOM</v>
      </c>
      <c r="Z162" s="45" t="str">
        <f t="shared" si="58"/>
        <v>Rn24</v>
      </c>
      <c r="AA162" s="45" t="str">
        <f t="shared" si="57"/>
        <v>_rn24</v>
      </c>
      <c r="AF162" s="305" t="str">
        <f>IF(ISERROR(VLOOKUP(Q162,tblClass_Physical!A:AJ,COLUMN(tblClass_Physical!AJ:AJ),FALSE)),"",VLOOKUP(Q162,tblClass_Physical!A:AJ,COLUMN(tblClass_Physical!AJ:AJ),FALSE))</f>
        <v/>
      </c>
    </row>
    <row r="163" spans="1:32">
      <c r="A163" s="68" t="s">
        <v>860</v>
      </c>
      <c r="B163" s="68" t="s">
        <v>391</v>
      </c>
      <c r="C163" s="68">
        <v>162</v>
      </c>
      <c r="D163" s="68" t="s">
        <v>2566</v>
      </c>
      <c r="E163" s="68">
        <f>IF(D163="",0,VLOOKUP(D163,tblClass!$B:$C,2,FALSE))</f>
        <v>52</v>
      </c>
      <c r="F163" s="68" t="s">
        <v>392</v>
      </c>
      <c r="G163" s="68" t="s">
        <v>2074</v>
      </c>
      <c r="H163" s="68" t="str">
        <f t="shared" si="59"/>
        <v>Site</v>
      </c>
      <c r="I163" s="68">
        <f t="shared" si="48"/>
        <v>164</v>
      </c>
      <c r="J163" s="59" t="str">
        <f t="shared" si="49"/>
        <v/>
      </c>
      <c r="K163" s="68">
        <f t="shared" si="60"/>
        <v>0</v>
      </c>
      <c r="L163" s="59" t="str">
        <f t="shared" si="51"/>
        <v/>
      </c>
      <c r="M163" s="68">
        <f t="shared" si="61"/>
        <v>0</v>
      </c>
      <c r="N163" s="59" t="str">
        <f t="shared" si="53"/>
        <v/>
      </c>
      <c r="O163" s="68">
        <f t="shared" si="62"/>
        <v>0</v>
      </c>
      <c r="P163" s="68" t="e">
        <f>IF(LEN(D163)=0,"",IF(VLOOKUP(D163,tblClass_Child!G:J,4,FALSE)="Yes",0,I163))</f>
        <v>#N/A</v>
      </c>
      <c r="Q163" s="68"/>
      <c r="R163" s="59">
        <f>IF(ISERROR(VLOOKUP(Q163,tblClass_Physical!$A:$B,2,FALSE)),0,VLOOKUP(Q163,tblClass_Physical!$A:$B,2,FALSE))</f>
        <v>0</v>
      </c>
      <c r="S163" s="68"/>
      <c r="T163" s="68"/>
      <c r="U163" s="59" t="str">
        <f>LEFT(B163,MIN(FIND({0,1,2,3,4,5,6,7,8,9},B163&amp;"0123456789"))-1)</f>
        <v>R</v>
      </c>
      <c r="V163" s="44" t="str">
        <f>RIGHT(B163,LEN(B163)+1-MIN(FIND({0,1,2,3,4,5,6,7,8,9},B163&amp;"0123456789")))</f>
        <v>029</v>
      </c>
      <c r="W163" s="68" t="str">
        <f t="shared" si="55"/>
        <v>R_029</v>
      </c>
      <c r="X163" s="45" t="str">
        <f>LEFT(B163,MIN(FIND({0,1,2,3,4,5,6,7,8,9},B163&amp;"0123456789"))-1)&amp;"n"&amp;RIGHT(B163,LEN(B163)-MIN(FIND({0,1,2,3,4,5,6,7,8,9},B163&amp;"0123456789")))</f>
        <v>Rn29</v>
      </c>
      <c r="Y163" s="45" t="str">
        <f t="shared" si="56"/>
        <v>ROOM</v>
      </c>
      <c r="Z163" s="45" t="str">
        <f t="shared" si="58"/>
        <v>Rn29</v>
      </c>
      <c r="AA163" s="45" t="str">
        <f t="shared" si="57"/>
        <v>_rn29</v>
      </c>
      <c r="AF163" s="305" t="str">
        <f>IF(ISERROR(VLOOKUP(Q163,tblClass_Physical!A:AJ,COLUMN(tblClass_Physical!AJ:AJ),FALSE)),"",VLOOKUP(Q163,tblClass_Physical!A:AJ,COLUMN(tblClass_Physical!AJ:AJ),FALSE))</f>
        <v/>
      </c>
    </row>
    <row r="164" spans="1:32">
      <c r="A164" s="68" t="s">
        <v>860</v>
      </c>
      <c r="B164" s="68" t="s">
        <v>393</v>
      </c>
      <c r="C164" s="68">
        <v>163</v>
      </c>
      <c r="D164" s="68" t="s">
        <v>2566</v>
      </c>
      <c r="E164" s="68">
        <f>IF(D164="",0,VLOOKUP(D164,tblClass!$B:$C,2,FALSE))</f>
        <v>52</v>
      </c>
      <c r="F164" s="68" t="s">
        <v>394</v>
      </c>
      <c r="G164" s="68" t="s">
        <v>2074</v>
      </c>
      <c r="H164" s="68" t="str">
        <f t="shared" si="59"/>
        <v>Site</v>
      </c>
      <c r="I164" s="68">
        <f t="shared" si="48"/>
        <v>164</v>
      </c>
      <c r="J164" s="59" t="str">
        <f t="shared" si="49"/>
        <v/>
      </c>
      <c r="K164" s="68">
        <f t="shared" si="60"/>
        <v>0</v>
      </c>
      <c r="L164" s="59" t="str">
        <f t="shared" si="51"/>
        <v/>
      </c>
      <c r="M164" s="68">
        <f t="shared" si="61"/>
        <v>0</v>
      </c>
      <c r="N164" s="59" t="str">
        <f t="shared" si="53"/>
        <v/>
      </c>
      <c r="O164" s="68">
        <f t="shared" si="62"/>
        <v>0</v>
      </c>
      <c r="P164" s="68" t="e">
        <f>IF(LEN(D164)=0,"",IF(VLOOKUP(D164,tblClass_Child!G:J,4,FALSE)="Yes",0,I164))</f>
        <v>#N/A</v>
      </c>
      <c r="Q164" s="68"/>
      <c r="R164" s="59">
        <f>IF(ISERROR(VLOOKUP(Q164,tblClass_Physical!$A:$B,2,FALSE)),0,VLOOKUP(Q164,tblClass_Physical!$A:$B,2,FALSE))</f>
        <v>0</v>
      </c>
      <c r="S164" s="68"/>
      <c r="T164" s="68"/>
      <c r="U164" s="59" t="str">
        <f>LEFT(B164,MIN(FIND({0,1,2,3,4,5,6,7,8,9},B164&amp;"0123456789"))-1)</f>
        <v>R</v>
      </c>
      <c r="V164" s="44" t="str">
        <f>RIGHT(B164,LEN(B164)+1-MIN(FIND({0,1,2,3,4,5,6,7,8,9},B164&amp;"0123456789")))</f>
        <v>030</v>
      </c>
      <c r="W164" s="68" t="str">
        <f t="shared" si="55"/>
        <v>R_030</v>
      </c>
      <c r="X164" s="45" t="str">
        <f>LEFT(B164,MIN(FIND({0,1,2,3,4,5,6,7,8,9},B164&amp;"0123456789"))-1)&amp;"n"&amp;RIGHT(B164,LEN(B164)-MIN(FIND({0,1,2,3,4,5,6,7,8,9},B164&amp;"0123456789")))</f>
        <v>Rn30</v>
      </c>
      <c r="Y164" s="45" t="str">
        <f t="shared" si="56"/>
        <v>ROOM</v>
      </c>
      <c r="Z164" s="45" t="str">
        <f t="shared" si="58"/>
        <v>Rn30</v>
      </c>
      <c r="AA164" s="45" t="str">
        <f t="shared" si="57"/>
        <v>_rn30</v>
      </c>
      <c r="AF164" s="305" t="str">
        <f>IF(ISERROR(VLOOKUP(Q164,tblClass_Physical!A:AJ,COLUMN(tblClass_Physical!AJ:AJ),FALSE)),"",VLOOKUP(Q164,tblClass_Physical!A:AJ,COLUMN(tblClass_Physical!AJ:AJ),FALSE))</f>
        <v/>
      </c>
    </row>
    <row r="165" spans="1:32">
      <c r="A165" s="68" t="s">
        <v>2075</v>
      </c>
      <c r="B165" s="68" t="s">
        <v>2074</v>
      </c>
      <c r="C165" s="68">
        <v>164</v>
      </c>
      <c r="D165" s="68" t="s">
        <v>2076</v>
      </c>
      <c r="E165" s="68">
        <f>IF(D165="",0,VLOOKUP(D165,tblClass!$B:$C,2,FALSE))</f>
        <v>55</v>
      </c>
      <c r="F165" s="68" t="s">
        <v>2078</v>
      </c>
      <c r="G165" s="68">
        <v>0</v>
      </c>
      <c r="H165" s="68">
        <v>0</v>
      </c>
      <c r="I165" s="68">
        <v>0</v>
      </c>
      <c r="J165" s="59">
        <v>0</v>
      </c>
      <c r="K165" s="68">
        <v>0</v>
      </c>
      <c r="L165" s="59">
        <v>0</v>
      </c>
      <c r="M165" s="68">
        <v>0</v>
      </c>
      <c r="N165" s="59">
        <v>0</v>
      </c>
      <c r="O165" s="68">
        <v>0</v>
      </c>
      <c r="P165" s="68">
        <v>0</v>
      </c>
      <c r="Q165" s="68">
        <v>0</v>
      </c>
      <c r="R165" s="59">
        <f>IF(ISERROR(VLOOKUP(Q165,tblClass_Physical!$A:$B,2,FALSE)),0,VLOOKUP(Q165,tblClass_Physical!$A:$B,2,FALSE))</f>
        <v>0</v>
      </c>
      <c r="S165" s="68"/>
      <c r="T165" s="68"/>
      <c r="V165" s="44"/>
      <c r="W165" s="68"/>
      <c r="X165" s="45"/>
      <c r="Y165" s="45" t="str">
        <f t="shared" ref="Y165:Y223" si="63">IF(LEN(D165)=0,"",D165)</f>
        <v>Site</v>
      </c>
      <c r="Z165" s="45">
        <f t="shared" si="58"/>
        <v>0</v>
      </c>
      <c r="AA165" s="45" t="str">
        <f t="shared" ref="AA165:AA223" si="64">IF(Z165="","","_"&amp;LOWER(Z165))</f>
        <v>_0</v>
      </c>
      <c r="AF165" s="305" t="str">
        <f>IF(ISERROR(VLOOKUP(Q165,tblClass_Physical!A:AJ,COLUMN(tblClass_Physical!AJ:AJ),FALSE)),"",VLOOKUP(Q165,tblClass_Physical!A:AJ,COLUMN(tblClass_Physical!AJ:AJ),FALSE))</f>
        <v/>
      </c>
    </row>
    <row r="166" spans="1:32">
      <c r="A166" s="68" t="s">
        <v>850</v>
      </c>
      <c r="B166" s="68" t="s">
        <v>3</v>
      </c>
      <c r="C166" s="68">
        <v>165</v>
      </c>
      <c r="D166" s="68" t="s">
        <v>84</v>
      </c>
      <c r="E166" s="68">
        <f>IF(D166="",0,VLOOKUP(D166,tblClass!$B:$C,2,FALSE))</f>
        <v>53</v>
      </c>
      <c r="F166" s="68" t="s">
        <v>4</v>
      </c>
      <c r="G166" s="68" t="s">
        <v>1574</v>
      </c>
      <c r="H166" s="68" t="str">
        <f t="shared" ref="H166:H197" si="65">IF(LEN(G166)=0,0,VLOOKUP(G166,$B:$D,3,FALSE))</f>
        <v>PCMX</v>
      </c>
      <c r="I166" s="68">
        <f t="shared" ref="I166:I197" si="66">IF(LEN(G166)=0,0,VLOOKUP(G166,$B:$C,2,FALSE))</f>
        <v>155</v>
      </c>
      <c r="J166" s="59" t="str">
        <f t="shared" ref="J166:J197" si="67">IF(LEN(G166)=0,"",IF(VLOOKUP(G166,$B:$G,6,FALSE)=0,"",VLOOKUP(G166,$B:$G,6,FALSE)))</f>
        <v>R021</v>
      </c>
      <c r="K166" s="68">
        <f t="shared" ref="K166:K197" si="68">IF(LEN(J166)=0,0,VLOOKUP(J166,$B:$C,2,FALSE))</f>
        <v>159</v>
      </c>
      <c r="L166" s="59" t="str">
        <f t="shared" ref="L166:L197" si="69">IF(LEN(J166)=0,"",IF(VLOOKUP(J166,$B:$G,6,FALSE)=0,"",VLOOKUP(J166,$B:$G,6,FALSE)))</f>
        <v>MPF</v>
      </c>
      <c r="M166" s="68">
        <f t="shared" ref="M166:M197" si="70">IF(LEN(L166)=0,0,VLOOKUP(L166,$B:$C,2,FALSE))</f>
        <v>164</v>
      </c>
      <c r="N166" s="59" t="str">
        <f t="shared" ref="N166:N197" si="71">IF(LEN(L166)=0,"",IF(VLOOKUP(L166,$B:$G,6,FALSE)=0,"",VLOOKUP(L166,$B:$G,6,FALSE)))</f>
        <v/>
      </c>
      <c r="O166" s="68">
        <f t="shared" ref="O166:O197" si="72">IF(LEN(N166)=0,0,VLOOKUP(N166,$B:$C,2,FALSE))</f>
        <v>0</v>
      </c>
      <c r="P166" s="68">
        <f>IF(LEN(D166)=0,"",IF(VLOOKUP(D166,tblClass_Child!G:J,4,FALSE)="Yes",0,I166))</f>
        <v>155</v>
      </c>
      <c r="Q166" s="68" t="s">
        <v>1715</v>
      </c>
      <c r="R166" s="59">
        <f>IF(ISERROR(VLOOKUP(Q166,tblClass_Physical!$A:$B,2,FALSE)),0,VLOOKUP(Q166,tblClass_Physical!$A:$B,2,FALSE))</f>
        <v>57</v>
      </c>
      <c r="S166" s="59" t="s">
        <v>803</v>
      </c>
      <c r="T166" s="68"/>
      <c r="U166" s="59" t="str">
        <f>LEFT(B166,MIN(FIND({0,1,2,3,4,5,6,7,8,9},B166&amp;"0123456789"))-1)</f>
        <v>M</v>
      </c>
      <c r="V166" s="44" t="str">
        <f>RIGHT(B166,LEN(B166)+1-MIN(FIND({0,1,2,3,4,5,6,7,8,9},B166&amp;"0123456789")))</f>
        <v>1</v>
      </c>
      <c r="W166" s="68" t="str">
        <f t="shared" si="55"/>
        <v>M_1</v>
      </c>
      <c r="X166" s="45" t="str">
        <f>LEFT(B166,MIN(FIND({0,1,2,3,4,5,6,7,8,9},B166&amp;"0123456789"))-1)&amp;"n"&amp;RIGHT(B166,LEN(B166)-MIN(FIND({0,1,2,3,4,5,6,7,8,9},B166&amp;"0123456789")))</f>
        <v>Mn</v>
      </c>
      <c r="Y166" s="45" t="str">
        <f t="shared" si="63"/>
        <v>MX</v>
      </c>
      <c r="Z166" s="45" t="str">
        <f t="shared" si="58"/>
        <v>Mn</v>
      </c>
      <c r="AA166" s="45" t="str">
        <f t="shared" si="64"/>
        <v>_mn</v>
      </c>
      <c r="AF166" s="305">
        <f>IF(ISERROR(VLOOKUP(Q166,tblClass_Physical!A:AJ,COLUMN(tblClass_Physical!AJ:AJ),FALSE)),"",VLOOKUP(Q166,tblClass_Physical!A:AJ,COLUMN(tblClass_Physical!AJ:AJ),FALSE))</f>
        <v>0</v>
      </c>
    </row>
    <row r="167" spans="1:32">
      <c r="A167" s="68" t="s">
        <v>850</v>
      </c>
      <c r="B167" s="68" t="s">
        <v>9</v>
      </c>
      <c r="C167" s="68">
        <v>166</v>
      </c>
      <c r="D167" s="68" t="s">
        <v>84</v>
      </c>
      <c r="E167" s="68">
        <f>IF(D167="",0,VLOOKUP(D167,tblClass!$B:$C,2,FALSE))</f>
        <v>53</v>
      </c>
      <c r="F167" s="68" t="s">
        <v>10</v>
      </c>
      <c r="G167" s="68" t="s">
        <v>1575</v>
      </c>
      <c r="H167" s="68" t="str">
        <f t="shared" si="65"/>
        <v>PCMX</v>
      </c>
      <c r="I167" s="68">
        <f t="shared" si="66"/>
        <v>156</v>
      </c>
      <c r="J167" s="59" t="str">
        <f t="shared" si="67"/>
        <v>R022</v>
      </c>
      <c r="K167" s="68">
        <f t="shared" si="68"/>
        <v>160</v>
      </c>
      <c r="L167" s="59" t="str">
        <f t="shared" si="69"/>
        <v>MPF</v>
      </c>
      <c r="M167" s="68">
        <f t="shared" si="70"/>
        <v>164</v>
      </c>
      <c r="N167" s="59" t="str">
        <f t="shared" si="71"/>
        <v/>
      </c>
      <c r="O167" s="68">
        <f t="shared" si="72"/>
        <v>0</v>
      </c>
      <c r="P167" s="68">
        <f>IF(LEN(D167)=0,"",IF(VLOOKUP(D167,tblClass_Child!G:J,4,FALSE)="Yes",0,I167))</f>
        <v>156</v>
      </c>
      <c r="Q167" s="68" t="s">
        <v>1715</v>
      </c>
      <c r="R167" s="59">
        <f>IF(ISERROR(VLOOKUP(Q167,tblClass_Physical!$A:$B,2,FALSE)),0,VLOOKUP(Q167,tblClass_Physical!$A:$B,2,FALSE))</f>
        <v>57</v>
      </c>
      <c r="S167" s="59" t="s">
        <v>804</v>
      </c>
      <c r="T167" s="68"/>
      <c r="U167" s="59" t="str">
        <f>LEFT(B167,MIN(FIND({0,1,2,3,4,5,6,7,8,9},B167&amp;"0123456789"))-1)</f>
        <v>M</v>
      </c>
      <c r="V167" s="44" t="str">
        <f>RIGHT(B167,LEN(B167)+1-MIN(FIND({0,1,2,3,4,5,6,7,8,9},B167&amp;"0123456789")))</f>
        <v>2</v>
      </c>
      <c r="W167" s="68" t="str">
        <f t="shared" si="55"/>
        <v>M_2</v>
      </c>
      <c r="X167" s="45" t="str">
        <f>LEFT(B167,MIN(FIND({0,1,2,3,4,5,6,7,8,9},B167&amp;"0123456789"))-1)&amp;"n"&amp;RIGHT(B167,LEN(B167)-MIN(FIND({0,1,2,3,4,5,6,7,8,9},B167&amp;"0123456789")))</f>
        <v>Mn</v>
      </c>
      <c r="Y167" s="45" t="str">
        <f t="shared" si="63"/>
        <v>MX</v>
      </c>
      <c r="Z167" s="45" t="str">
        <f t="shared" si="58"/>
        <v>Mn</v>
      </c>
      <c r="AA167" s="45" t="str">
        <f t="shared" si="64"/>
        <v>_mn</v>
      </c>
      <c r="AF167" s="305">
        <f>IF(ISERROR(VLOOKUP(Q167,tblClass_Physical!A:AJ,COLUMN(tblClass_Physical!AJ:AJ),FALSE)),"",VLOOKUP(Q167,tblClass_Physical!A:AJ,COLUMN(tblClass_Physical!AJ:AJ),FALSE))</f>
        <v>0</v>
      </c>
    </row>
    <row r="168" spans="1:32">
      <c r="A168" s="68" t="s">
        <v>850</v>
      </c>
      <c r="B168" s="68" t="s">
        <v>5</v>
      </c>
      <c r="C168" s="68">
        <v>167</v>
      </c>
      <c r="D168" s="68" t="s">
        <v>81</v>
      </c>
      <c r="E168" s="68">
        <f>IF(D168="",0,VLOOKUP(D168,tblClass!$B:$C,2,FALSE))</f>
        <v>54</v>
      </c>
      <c r="F168" s="68" t="s">
        <v>6</v>
      </c>
      <c r="G168" s="68" t="s">
        <v>1576</v>
      </c>
      <c r="H168" s="68" t="str">
        <f t="shared" si="65"/>
        <v>PCSY</v>
      </c>
      <c r="I168" s="68">
        <f t="shared" si="66"/>
        <v>157</v>
      </c>
      <c r="J168" s="59" t="str">
        <f t="shared" si="67"/>
        <v>R024</v>
      </c>
      <c r="K168" s="68">
        <f t="shared" si="68"/>
        <v>161</v>
      </c>
      <c r="L168" s="59" t="str">
        <f t="shared" si="69"/>
        <v>MPF</v>
      </c>
      <c r="M168" s="68">
        <f t="shared" si="70"/>
        <v>164</v>
      </c>
      <c r="N168" s="59" t="str">
        <f t="shared" si="71"/>
        <v/>
      </c>
      <c r="O168" s="68">
        <f t="shared" si="72"/>
        <v>0</v>
      </c>
      <c r="P168" s="68">
        <f>IF(LEN(D168)=0,"",IF(VLOOKUP(D168,tblClass_Child!G:J,4,FALSE)="Yes",0,I168))</f>
        <v>157</v>
      </c>
      <c r="Q168" s="68" t="s">
        <v>1714</v>
      </c>
      <c r="R168" s="59">
        <f>IF(ISERROR(VLOOKUP(Q168,tblClass_Physical!$A:$B,2,FALSE)),0,VLOOKUP(Q168,tblClass_Physical!$A:$B,2,FALSE))</f>
        <v>58</v>
      </c>
      <c r="S168" s="59" t="s">
        <v>583</v>
      </c>
      <c r="T168" s="68"/>
      <c r="U168" s="59" t="str">
        <f>LEFT(B168,MIN(FIND({0,1,2,3,4,5,6,7,8,9},B168&amp;"0123456789"))-1)</f>
        <v>S</v>
      </c>
      <c r="V168" s="44" t="str">
        <f>RIGHT(B168,LEN(B168)+1-MIN(FIND({0,1,2,3,4,5,6,7,8,9},B168&amp;"0123456789")))</f>
        <v>1</v>
      </c>
      <c r="W168" s="68" t="str">
        <f t="shared" ref="W168:W223" si="73">U168&amp;"_"&amp;V168</f>
        <v>S_1</v>
      </c>
      <c r="X168" s="45" t="str">
        <f>LEFT(B168,MIN(FIND({0,1,2,3,4,5,6,7,8,9},B168&amp;"0123456789"))-1)&amp;"n"&amp;RIGHT(B168,LEN(B168)-MIN(FIND({0,1,2,3,4,5,6,7,8,9},B168&amp;"0123456789")))</f>
        <v>Sn</v>
      </c>
      <c r="Y168" s="45" t="str">
        <f t="shared" si="63"/>
        <v>SY</v>
      </c>
      <c r="Z168" s="45" t="str">
        <f t="shared" si="58"/>
        <v>Sn</v>
      </c>
      <c r="AA168" s="45" t="str">
        <f t="shared" si="64"/>
        <v>_sn</v>
      </c>
      <c r="AF168" s="305">
        <f>IF(ISERROR(VLOOKUP(Q168,tblClass_Physical!A:AJ,COLUMN(tblClass_Physical!AJ:AJ),FALSE)),"",VLOOKUP(Q168,tblClass_Physical!A:AJ,COLUMN(tblClass_Physical!AJ:AJ),FALSE))</f>
        <v>0</v>
      </c>
    </row>
    <row r="169" spans="1:32">
      <c r="A169" s="68" t="s">
        <v>850</v>
      </c>
      <c r="B169" s="68" t="s">
        <v>7</v>
      </c>
      <c r="C169" s="68">
        <v>168</v>
      </c>
      <c r="D169" s="68" t="s">
        <v>81</v>
      </c>
      <c r="E169" s="68">
        <f>IF(D169="",0,VLOOKUP(D169,tblClass!$B:$C,2,FALSE))</f>
        <v>54</v>
      </c>
      <c r="F169" s="68" t="s">
        <v>8</v>
      </c>
      <c r="G169" s="68" t="s">
        <v>1577</v>
      </c>
      <c r="H169" s="68" t="str">
        <f t="shared" si="65"/>
        <v>PCSY</v>
      </c>
      <c r="I169" s="68">
        <f t="shared" si="66"/>
        <v>158</v>
      </c>
      <c r="J169" s="59" t="str">
        <f t="shared" si="67"/>
        <v>R024</v>
      </c>
      <c r="K169" s="68">
        <f t="shared" si="68"/>
        <v>161</v>
      </c>
      <c r="L169" s="59" t="str">
        <f t="shared" si="69"/>
        <v>MPF</v>
      </c>
      <c r="M169" s="68">
        <f t="shared" si="70"/>
        <v>164</v>
      </c>
      <c r="N169" s="59" t="str">
        <f t="shared" si="71"/>
        <v/>
      </c>
      <c r="O169" s="68">
        <f t="shared" si="72"/>
        <v>0</v>
      </c>
      <c r="P169" s="68">
        <f>IF(LEN(D169)=0,"",IF(VLOOKUP(D169,tblClass_Child!G:J,4,FALSE)="Yes",0,I169))</f>
        <v>158</v>
      </c>
      <c r="Q169" s="68" t="s">
        <v>1714</v>
      </c>
      <c r="R169" s="59">
        <f>IF(ISERROR(VLOOKUP(Q169,tblClass_Physical!$A:$B,2,FALSE)),0,VLOOKUP(Q169,tblClass_Physical!$A:$B,2,FALSE))</f>
        <v>58</v>
      </c>
      <c r="S169" s="59" t="s">
        <v>583</v>
      </c>
      <c r="T169" s="68"/>
      <c r="U169" s="59" t="str">
        <f>LEFT(B169,MIN(FIND({0,1,2,3,4,5,6,7,8,9},B169&amp;"0123456789"))-1)</f>
        <v>S</v>
      </c>
      <c r="V169" s="44" t="str">
        <f>RIGHT(B169,LEN(B169)+1-MIN(FIND({0,1,2,3,4,5,6,7,8,9},B169&amp;"0123456789")))</f>
        <v>2</v>
      </c>
      <c r="W169" s="68" t="str">
        <f t="shared" si="73"/>
        <v>S_2</v>
      </c>
      <c r="X169" s="45" t="str">
        <f>LEFT(B169,MIN(FIND({0,1,2,3,4,5,6,7,8,9},B169&amp;"0123456789"))-1)&amp;"n"&amp;RIGHT(B169,LEN(B169)-MIN(FIND({0,1,2,3,4,5,6,7,8,9},B169&amp;"0123456789")))</f>
        <v>Sn</v>
      </c>
      <c r="Y169" s="45" t="str">
        <f t="shared" si="63"/>
        <v>SY</v>
      </c>
      <c r="Z169" s="45" t="str">
        <f t="shared" si="58"/>
        <v>Sn</v>
      </c>
      <c r="AA169" s="45" t="str">
        <f t="shared" si="64"/>
        <v>_sn</v>
      </c>
      <c r="AF169" s="305">
        <f>IF(ISERROR(VLOOKUP(Q169,tblClass_Physical!A:AJ,COLUMN(tblClass_Physical!AJ:AJ),FALSE)),"",VLOOKUP(Q169,tblClass_Physical!A:AJ,COLUMN(tblClass_Physical!AJ:AJ),FALSE))</f>
        <v>0</v>
      </c>
    </row>
    <row r="170" spans="1:32">
      <c r="A170" s="59" t="s">
        <v>847</v>
      </c>
      <c r="B170" s="124" t="s">
        <v>1526</v>
      </c>
      <c r="C170" s="68">
        <v>169</v>
      </c>
      <c r="D170" s="124"/>
      <c r="E170" s="68">
        <f>IF(D170="",0,VLOOKUP(D170,tblClass!$B:$C,2,FALSE))</f>
        <v>0</v>
      </c>
      <c r="F170" s="59" t="s">
        <v>1551</v>
      </c>
      <c r="G170" s="59" t="s">
        <v>3</v>
      </c>
      <c r="H170" s="68" t="str">
        <f t="shared" si="65"/>
        <v>MX</v>
      </c>
      <c r="I170" s="68">
        <f t="shared" si="66"/>
        <v>165</v>
      </c>
      <c r="J170" s="59" t="str">
        <f t="shared" si="67"/>
        <v>PCM1</v>
      </c>
      <c r="K170" s="68">
        <f t="shared" si="68"/>
        <v>155</v>
      </c>
      <c r="L170" s="59" t="str">
        <f t="shared" si="69"/>
        <v>R021</v>
      </c>
      <c r="M170" s="68">
        <f t="shared" si="70"/>
        <v>159</v>
      </c>
      <c r="N170" s="59" t="str">
        <f t="shared" si="71"/>
        <v>MPF</v>
      </c>
      <c r="O170" s="68">
        <f t="shared" si="72"/>
        <v>164</v>
      </c>
      <c r="P170" s="68" t="str">
        <f>IF(LEN(D170)=0,"",IF(VLOOKUP(D170,tblClass_Child!G:J,4,FALSE)="Yes",0,I170))</f>
        <v/>
      </c>
      <c r="Q170" s="59" t="s">
        <v>1432</v>
      </c>
      <c r="R170" s="59">
        <f>IF(ISERROR(VLOOKUP(Q170,tblClass_Physical!$A:$B,2,FALSE)),0,VLOOKUP(Q170,tblClass_Physical!$A:$B,2,FALSE))</f>
        <v>45</v>
      </c>
      <c r="S170" s="59" t="s">
        <v>803</v>
      </c>
      <c r="U170" s="59" t="str">
        <f>LEFT(B170,MIN(FIND({0,1,2,3,4,5,6,7,8,9},B170&amp;"0123456789"))-1)</f>
        <v>PRV</v>
      </c>
      <c r="V170" s="44" t="str">
        <f>RIGHT(B170,LEN(B170)+1-MIN(FIND({0,1,2,3,4,5,6,7,8,9},B170&amp;"0123456789")))</f>
        <v>1101</v>
      </c>
      <c r="W170" s="68" t="str">
        <f t="shared" si="73"/>
        <v>PRV_1101</v>
      </c>
      <c r="X170" s="317" t="str">
        <f>LEFT(B170,MIN(FIND({0,1,2,3,4,5,6,7,8,9},B170&amp;"0123456789"))-1)&amp;"n"&amp;RIGHT(B170,LEN(B170)-MIN(FIND({0,1,2,3,4,5,6,7,8,9},B170&amp;"0123456789")))</f>
        <v>PRVn101</v>
      </c>
      <c r="Y170" s="45" t="str">
        <f t="shared" si="63"/>
        <v/>
      </c>
      <c r="Z170" s="45" t="str">
        <f>IF(LEN(Y170)=0,"",VLOOKUP(X170,tblClass_Child!D:E,2,FALSE))</f>
        <v/>
      </c>
      <c r="AA170" s="45" t="str">
        <f t="shared" si="64"/>
        <v/>
      </c>
      <c r="AF170" s="305">
        <f>IF(ISERROR(VLOOKUP(Q170,tblClass_Physical!A:AJ,COLUMN(tblClass_Physical!AJ:AJ),FALSE)),"",VLOOKUP(Q170,tblClass_Physical!A:AJ,COLUMN(tblClass_Physical!AJ:AJ),FALSE))</f>
        <v>0</v>
      </c>
    </row>
    <row r="171" spans="1:32">
      <c r="A171" s="59" t="s">
        <v>847</v>
      </c>
      <c r="B171" s="124" t="s">
        <v>1527</v>
      </c>
      <c r="C171" s="68">
        <v>170</v>
      </c>
      <c r="D171" s="124"/>
      <c r="E171" s="68">
        <f>IF(D171="",0,VLOOKUP(D171,tblClass!$B:$C,2,FALSE))</f>
        <v>0</v>
      </c>
      <c r="F171" s="59" t="s">
        <v>1550</v>
      </c>
      <c r="G171" s="59" t="s">
        <v>3</v>
      </c>
      <c r="H171" s="68" t="str">
        <f t="shared" si="65"/>
        <v>MX</v>
      </c>
      <c r="I171" s="68">
        <f t="shared" si="66"/>
        <v>165</v>
      </c>
      <c r="J171" s="59" t="str">
        <f t="shared" si="67"/>
        <v>PCM1</v>
      </c>
      <c r="K171" s="68">
        <f t="shared" si="68"/>
        <v>155</v>
      </c>
      <c r="L171" s="59" t="str">
        <f t="shared" si="69"/>
        <v>R021</v>
      </c>
      <c r="M171" s="68">
        <f t="shared" si="70"/>
        <v>159</v>
      </c>
      <c r="N171" s="59" t="str">
        <f t="shared" si="71"/>
        <v>MPF</v>
      </c>
      <c r="O171" s="68">
        <f t="shared" si="72"/>
        <v>164</v>
      </c>
      <c r="P171" s="68" t="str">
        <f>IF(LEN(D171)=0,"",IF(VLOOKUP(D171,tblClass_Child!G:J,4,FALSE)="Yes",0,I171))</f>
        <v/>
      </c>
      <c r="Q171" s="59" t="s">
        <v>1432</v>
      </c>
      <c r="R171" s="59">
        <f>IF(ISERROR(VLOOKUP(Q171,tblClass_Physical!$A:$B,2,FALSE)),0,VLOOKUP(Q171,tblClass_Physical!$A:$B,2,FALSE))</f>
        <v>45</v>
      </c>
      <c r="S171" s="59" t="s">
        <v>803</v>
      </c>
      <c r="U171" s="59" t="str">
        <f>LEFT(B171,MIN(FIND({0,1,2,3,4,5,6,7,8,9},B171&amp;"0123456789"))-1)</f>
        <v>PRV</v>
      </c>
      <c r="V171" s="44" t="str">
        <f>RIGHT(B171,LEN(B171)+1-MIN(FIND({0,1,2,3,4,5,6,7,8,9},B171&amp;"0123456789")))</f>
        <v>1103</v>
      </c>
      <c r="W171" s="68" t="str">
        <f t="shared" si="73"/>
        <v>PRV_1103</v>
      </c>
      <c r="X171" s="317" t="str">
        <f>LEFT(B171,MIN(FIND({0,1,2,3,4,5,6,7,8,9},B171&amp;"0123456789"))-1)&amp;"n"&amp;RIGHT(B171,LEN(B171)-MIN(FIND({0,1,2,3,4,5,6,7,8,9},B171&amp;"0123456789")))</f>
        <v>PRVn103</v>
      </c>
      <c r="Y171" s="45" t="str">
        <f t="shared" si="63"/>
        <v/>
      </c>
      <c r="Z171" s="45" t="str">
        <f>IF(LEN(Y171)=0,"",VLOOKUP(X171,tblClass_Child!D:E,2,FALSE))</f>
        <v/>
      </c>
      <c r="AA171" s="45" t="str">
        <f t="shared" si="64"/>
        <v/>
      </c>
      <c r="AF171" s="305">
        <f>IF(ISERROR(VLOOKUP(Q171,tblClass_Physical!A:AJ,COLUMN(tblClass_Physical!AJ:AJ),FALSE)),"",VLOOKUP(Q171,tblClass_Physical!A:AJ,COLUMN(tblClass_Physical!AJ:AJ),FALSE))</f>
        <v>0</v>
      </c>
    </row>
    <row r="172" spans="1:32">
      <c r="A172" s="59" t="s">
        <v>1528</v>
      </c>
      <c r="B172" s="124" t="s">
        <v>1761</v>
      </c>
      <c r="C172" s="68">
        <v>171</v>
      </c>
      <c r="D172" s="124"/>
      <c r="E172" s="68">
        <f>IF(D172="",0,VLOOKUP(D172,tblClass!$B:$C,2,FALSE))</f>
        <v>0</v>
      </c>
      <c r="F172" s="59" t="s">
        <v>1548</v>
      </c>
      <c r="G172" s="59" t="s">
        <v>3</v>
      </c>
      <c r="H172" s="68" t="str">
        <f t="shared" si="65"/>
        <v>MX</v>
      </c>
      <c r="I172" s="68">
        <f t="shared" si="66"/>
        <v>165</v>
      </c>
      <c r="J172" s="59" t="str">
        <f t="shared" si="67"/>
        <v>PCM1</v>
      </c>
      <c r="K172" s="68">
        <f t="shared" si="68"/>
        <v>155</v>
      </c>
      <c r="L172" s="59" t="str">
        <f t="shared" si="69"/>
        <v>R021</v>
      </c>
      <c r="M172" s="68">
        <f t="shared" si="70"/>
        <v>159</v>
      </c>
      <c r="N172" s="59" t="str">
        <f t="shared" si="71"/>
        <v>MPF</v>
      </c>
      <c r="O172" s="68">
        <f t="shared" si="72"/>
        <v>164</v>
      </c>
      <c r="P172" s="68" t="str">
        <f>IF(LEN(D172)=0,"",IF(VLOOKUP(D172,tblClass_Child!G:J,4,FALSE)="Yes",0,I172))</f>
        <v/>
      </c>
      <c r="Q172" s="59" t="s">
        <v>2172</v>
      </c>
      <c r="R172" s="59">
        <f>IF(ISERROR(VLOOKUP(Q172,tblClass_Physical!$A:$B,2,FALSE)),0,VLOOKUP(Q172,tblClass_Physical!$A:$B,2,FALSE))</f>
        <v>62</v>
      </c>
      <c r="S172" s="59" t="s">
        <v>803</v>
      </c>
      <c r="U172" s="59" t="str">
        <f>LEFT(B172,MIN(FIND({0,1,2,3,4,5,6,7,8,9},B172&amp;"0123456789"))-1)</f>
        <v>DV</v>
      </c>
      <c r="V172" s="44" t="str">
        <f>RIGHT(B172,LEN(B172)+1-MIN(FIND({0,1,2,3,4,5,6,7,8,9},B172&amp;"0123456789")))</f>
        <v>1120</v>
      </c>
      <c r="W172" s="68" t="str">
        <f t="shared" si="73"/>
        <v>DV_1120</v>
      </c>
      <c r="X172" s="317" t="str">
        <f>LEFT(B172,MIN(FIND({0,1,2,3,4,5,6,7,8,9},B172&amp;"0123456789"))-1)&amp;"n"&amp;RIGHT(B172,LEN(B172)-MIN(FIND({0,1,2,3,4,5,6,7,8,9},B172&amp;"0123456789")))</f>
        <v>DVn120</v>
      </c>
      <c r="Y172" s="45" t="str">
        <f t="shared" si="63"/>
        <v/>
      </c>
      <c r="Z172" s="45" t="str">
        <f>IF(LEN(Y172)=0,"",VLOOKUP(X172,tblClass_Child!D:E,2,FALSE))</f>
        <v/>
      </c>
      <c r="AA172" s="45" t="str">
        <f t="shared" si="64"/>
        <v/>
      </c>
      <c r="AF172" s="305">
        <f>IF(ISERROR(VLOOKUP(Q172,tblClass_Physical!A:AJ,COLUMN(tblClass_Physical!AJ:AJ),FALSE)),"",VLOOKUP(Q172,tblClass_Physical!A:AJ,COLUMN(tblClass_Physical!AJ:AJ),FALSE))</f>
        <v>0</v>
      </c>
    </row>
    <row r="173" spans="1:32">
      <c r="A173" s="59" t="s">
        <v>847</v>
      </c>
      <c r="B173" s="124" t="s">
        <v>1762</v>
      </c>
      <c r="C173" s="68">
        <v>172</v>
      </c>
      <c r="D173" s="124"/>
      <c r="E173" s="68">
        <f>IF(D173="",0,VLOOKUP(D173,tblClass!$B:$C,2,FALSE))</f>
        <v>0</v>
      </c>
      <c r="F173" s="59" t="s">
        <v>1549</v>
      </c>
      <c r="G173" s="59" t="s">
        <v>3</v>
      </c>
      <c r="H173" s="68" t="str">
        <f t="shared" si="65"/>
        <v>MX</v>
      </c>
      <c r="I173" s="68">
        <f t="shared" si="66"/>
        <v>165</v>
      </c>
      <c r="J173" s="59" t="str">
        <f t="shared" si="67"/>
        <v>PCM1</v>
      </c>
      <c r="K173" s="68">
        <f t="shared" si="68"/>
        <v>155</v>
      </c>
      <c r="L173" s="59" t="str">
        <f t="shared" si="69"/>
        <v>R021</v>
      </c>
      <c r="M173" s="68">
        <f t="shared" si="70"/>
        <v>159</v>
      </c>
      <c r="N173" s="59" t="str">
        <f t="shared" si="71"/>
        <v>MPF</v>
      </c>
      <c r="O173" s="68">
        <f t="shared" si="72"/>
        <v>164</v>
      </c>
      <c r="P173" s="68" t="str">
        <f>IF(LEN(D173)=0,"",IF(VLOOKUP(D173,tblClass_Child!G:J,4,FALSE)="Yes",0,I173))</f>
        <v/>
      </c>
      <c r="Q173" s="59" t="s">
        <v>2127</v>
      </c>
      <c r="R173" s="59">
        <f>IF(ISERROR(VLOOKUP(Q173,tblClass_Physical!$A:$B,2,FALSE)),0,VLOOKUP(Q173,tblClass_Physical!$A:$B,2,FALSE))</f>
        <v>32</v>
      </c>
      <c r="S173" s="59" t="s">
        <v>803</v>
      </c>
      <c r="U173" s="59" t="str">
        <f>LEFT(B173,MIN(FIND({0,1,2,3,4,5,6,7,8,9},B173&amp;"0123456789"))-1)</f>
        <v>BAV</v>
      </c>
      <c r="V173" s="44" t="str">
        <f>RIGHT(B173,LEN(B173)+1-MIN(FIND({0,1,2,3,4,5,6,7,8,9},B173&amp;"0123456789")))</f>
        <v>1121</v>
      </c>
      <c r="W173" s="68" t="str">
        <f t="shared" si="73"/>
        <v>BAV_1121</v>
      </c>
      <c r="X173" s="317" t="str">
        <f>LEFT(B173,MIN(FIND({0,1,2,3,4,5,6,7,8,9},B173&amp;"0123456789"))-1)&amp;"n"&amp;RIGHT(B173,LEN(B173)-MIN(FIND({0,1,2,3,4,5,6,7,8,9},B173&amp;"0123456789")))</f>
        <v>BAVn121</v>
      </c>
      <c r="Y173" s="45" t="str">
        <f t="shared" si="63"/>
        <v/>
      </c>
      <c r="Z173" s="45" t="str">
        <f>IF(LEN(Y173)=0,"",VLOOKUP(X173,tblClass_Child!D:E,2,FALSE))</f>
        <v/>
      </c>
      <c r="AA173" s="45" t="str">
        <f t="shared" si="64"/>
        <v/>
      </c>
      <c r="AF173" s="305">
        <f>IF(ISERROR(VLOOKUP(Q173,tblClass_Physical!A:AJ,COLUMN(tblClass_Physical!AJ:AJ),FALSE)),"",VLOOKUP(Q173,tblClass_Physical!A:AJ,COLUMN(tblClass_Physical!AJ:AJ),FALSE))</f>
        <v>0</v>
      </c>
    </row>
    <row r="174" spans="1:32">
      <c r="A174" s="59" t="s">
        <v>847</v>
      </c>
      <c r="B174" s="124" t="s">
        <v>1530</v>
      </c>
      <c r="C174" s="68">
        <v>173</v>
      </c>
      <c r="D174" s="124"/>
      <c r="E174" s="68">
        <f>IF(D174="",0,VLOOKUP(D174,tblClass!$B:$C,2,FALSE))</f>
        <v>0</v>
      </c>
      <c r="F174" s="59" t="s">
        <v>1556</v>
      </c>
      <c r="G174" s="59" t="s">
        <v>3</v>
      </c>
      <c r="H174" s="68" t="str">
        <f t="shared" si="65"/>
        <v>MX</v>
      </c>
      <c r="I174" s="68">
        <f t="shared" si="66"/>
        <v>165</v>
      </c>
      <c r="J174" s="59" t="str">
        <f t="shared" si="67"/>
        <v>PCM1</v>
      </c>
      <c r="K174" s="68">
        <f t="shared" si="68"/>
        <v>155</v>
      </c>
      <c r="L174" s="59" t="str">
        <f t="shared" si="69"/>
        <v>R021</v>
      </c>
      <c r="M174" s="68">
        <f t="shared" si="70"/>
        <v>159</v>
      </c>
      <c r="N174" s="59" t="str">
        <f t="shared" si="71"/>
        <v>MPF</v>
      </c>
      <c r="O174" s="68">
        <f t="shared" si="72"/>
        <v>164</v>
      </c>
      <c r="P174" s="68" t="str">
        <f>IF(LEN(D174)=0,"",IF(VLOOKUP(D174,tblClass_Child!G:J,4,FALSE)="Yes",0,I174))</f>
        <v/>
      </c>
      <c r="Q174" s="59" t="s">
        <v>2178</v>
      </c>
      <c r="R174" s="59">
        <f>IF(ISERROR(VLOOKUP(Q174,tblClass_Physical!$A:$B,2,FALSE)),0,VLOOKUP(Q174,tblClass_Physical!$A:$B,2,FALSE))</f>
        <v>63</v>
      </c>
      <c r="S174" s="59" t="s">
        <v>803</v>
      </c>
      <c r="U174" s="59" t="str">
        <f>LEFT(B174,MIN(FIND({0,1,2,3,4,5,6,7,8,9},B174&amp;"0123456789"))-1)</f>
        <v>FXH</v>
      </c>
      <c r="V174" s="44" t="str">
        <f>RIGHT(B174,LEN(B174)+1-MIN(FIND({0,1,2,3,4,5,6,7,8,9},B174&amp;"0123456789")))</f>
        <v>101</v>
      </c>
      <c r="W174" s="68" t="str">
        <f t="shared" si="73"/>
        <v>FXH_101</v>
      </c>
      <c r="X174" s="317" t="str">
        <f>LEFT(B174,MIN(FIND({0,1,2,3,4,5,6,7,8,9},B174&amp;"0123456789"))-1)&amp;"n"&amp;RIGHT(B174,LEN(B174)-MIN(FIND({0,1,2,3,4,5,6,7,8,9},B174&amp;"0123456789")))</f>
        <v>FXHn01</v>
      </c>
      <c r="Y174" s="45" t="str">
        <f t="shared" si="63"/>
        <v/>
      </c>
      <c r="Z174" s="45" t="str">
        <f>IF(LEN(Y174)=0,"",VLOOKUP(X174,tblClass_Child!D:E,2,FALSE))</f>
        <v/>
      </c>
      <c r="AA174" s="45" t="str">
        <f t="shared" si="64"/>
        <v/>
      </c>
      <c r="AF174" s="305">
        <f>IF(ISERROR(VLOOKUP(Q174,tblClass_Physical!A:AJ,COLUMN(tblClass_Physical!AJ:AJ),FALSE)),"",VLOOKUP(Q174,tblClass_Physical!A:AJ,COLUMN(tblClass_Physical!AJ:AJ),FALSE))</f>
        <v>0</v>
      </c>
    </row>
    <row r="175" spans="1:32">
      <c r="A175" s="59" t="s">
        <v>847</v>
      </c>
      <c r="B175" s="124" t="s">
        <v>1531</v>
      </c>
      <c r="C175" s="68">
        <v>174</v>
      </c>
      <c r="D175" s="124"/>
      <c r="E175" s="68">
        <f>IF(D175="",0,VLOOKUP(D175,tblClass!$B:$C,2,FALSE))</f>
        <v>0</v>
      </c>
      <c r="F175" s="59" t="s">
        <v>1557</v>
      </c>
      <c r="G175" s="59" t="s">
        <v>3</v>
      </c>
      <c r="H175" s="68" t="str">
        <f t="shared" si="65"/>
        <v>MX</v>
      </c>
      <c r="I175" s="68">
        <f t="shared" si="66"/>
        <v>165</v>
      </c>
      <c r="J175" s="59" t="str">
        <f t="shared" si="67"/>
        <v>PCM1</v>
      </c>
      <c r="K175" s="68">
        <f t="shared" si="68"/>
        <v>155</v>
      </c>
      <c r="L175" s="59" t="str">
        <f t="shared" si="69"/>
        <v>R021</v>
      </c>
      <c r="M175" s="68">
        <f t="shared" si="70"/>
        <v>159</v>
      </c>
      <c r="N175" s="59" t="str">
        <f t="shared" si="71"/>
        <v>MPF</v>
      </c>
      <c r="O175" s="68">
        <f t="shared" si="72"/>
        <v>164</v>
      </c>
      <c r="P175" s="68" t="str">
        <f>IF(LEN(D175)=0,"",IF(VLOOKUP(D175,tblClass_Child!G:J,4,FALSE)="Yes",0,I175))</f>
        <v/>
      </c>
      <c r="Q175" s="59" t="s">
        <v>2193</v>
      </c>
      <c r="R175" s="59">
        <f>IF(ISERROR(VLOOKUP(Q175,tblClass_Physical!$A:$B,2,FALSE)),0,VLOOKUP(Q175,tblClass_Physical!$A:$B,2,FALSE))</f>
        <v>65</v>
      </c>
      <c r="S175" s="59" t="s">
        <v>803</v>
      </c>
      <c r="U175" s="59" t="str">
        <f>LEFT(B175,MIN(FIND({0,1,2,3,4,5,6,7,8,9},B175&amp;"0123456789"))-1)</f>
        <v>FXH</v>
      </c>
      <c r="V175" s="44" t="str">
        <f>RIGHT(B175,LEN(B175)+1-MIN(FIND({0,1,2,3,4,5,6,7,8,9},B175&amp;"0123456789")))</f>
        <v>102</v>
      </c>
      <c r="W175" s="68" t="str">
        <f t="shared" si="73"/>
        <v>FXH_102</v>
      </c>
      <c r="X175" s="317" t="str">
        <f>LEFT(B175,MIN(FIND({0,1,2,3,4,5,6,7,8,9},B175&amp;"0123456789"))-1)&amp;"n"&amp;RIGHT(B175,LEN(B175)-MIN(FIND({0,1,2,3,4,5,6,7,8,9},B175&amp;"0123456789")))</f>
        <v>FXHn02</v>
      </c>
      <c r="Y175" s="45" t="str">
        <f t="shared" si="63"/>
        <v/>
      </c>
      <c r="Z175" s="45" t="str">
        <f>IF(LEN(Y175)=0,"",VLOOKUP(X175,tblClass_Child!D:E,2,FALSE))</f>
        <v/>
      </c>
      <c r="AA175" s="45" t="str">
        <f t="shared" si="64"/>
        <v/>
      </c>
      <c r="AF175" s="305">
        <f>IF(ISERROR(VLOOKUP(Q175,tblClass_Physical!A:AJ,COLUMN(tblClass_Physical!AJ:AJ),FALSE)),"",VLOOKUP(Q175,tblClass_Physical!A:AJ,COLUMN(tblClass_Physical!AJ:AJ),FALSE))</f>
        <v>0</v>
      </c>
    </row>
    <row r="176" spans="1:32">
      <c r="A176" s="59" t="s">
        <v>847</v>
      </c>
      <c r="B176" s="124" t="s">
        <v>1532</v>
      </c>
      <c r="C176" s="68">
        <v>175</v>
      </c>
      <c r="D176" s="124"/>
      <c r="E176" s="68">
        <f>IF(D176="",0,VLOOKUP(D176,tblClass!$B:$C,2,FALSE))</f>
        <v>0</v>
      </c>
      <c r="F176" s="59" t="s">
        <v>1558</v>
      </c>
      <c r="G176" s="59" t="s">
        <v>3</v>
      </c>
      <c r="H176" s="68" t="str">
        <f t="shared" si="65"/>
        <v>MX</v>
      </c>
      <c r="I176" s="68">
        <f t="shared" si="66"/>
        <v>165</v>
      </c>
      <c r="J176" s="59" t="str">
        <f t="shared" si="67"/>
        <v>PCM1</v>
      </c>
      <c r="K176" s="68">
        <f t="shared" si="68"/>
        <v>155</v>
      </c>
      <c r="L176" s="59" t="str">
        <f t="shared" si="69"/>
        <v>R021</v>
      </c>
      <c r="M176" s="68">
        <f t="shared" si="70"/>
        <v>159</v>
      </c>
      <c r="N176" s="59" t="str">
        <f t="shared" si="71"/>
        <v>MPF</v>
      </c>
      <c r="O176" s="68">
        <f t="shared" si="72"/>
        <v>164</v>
      </c>
      <c r="P176" s="68" t="str">
        <f>IF(LEN(D176)=0,"",IF(VLOOKUP(D176,tblClass_Child!G:J,4,FALSE)="Yes",0,I176))</f>
        <v/>
      </c>
      <c r="Q176" s="59" t="s">
        <v>2181</v>
      </c>
      <c r="R176" s="59">
        <f>IF(ISERROR(VLOOKUP(Q176,tblClass_Physical!$A:$B,2,FALSE)),0,VLOOKUP(Q176,tblClass_Physical!$A:$B,2,FALSE))</f>
        <v>64</v>
      </c>
      <c r="S176" s="59" t="s">
        <v>803</v>
      </c>
      <c r="U176" s="59" t="str">
        <f>LEFT(B176,MIN(FIND({0,1,2,3,4,5,6,7,8,9},B176&amp;"0123456789"))-1)</f>
        <v>FXH</v>
      </c>
      <c r="V176" s="44" t="str">
        <f>RIGHT(B176,LEN(B176)+1-MIN(FIND({0,1,2,3,4,5,6,7,8,9},B176&amp;"0123456789")))</f>
        <v>103</v>
      </c>
      <c r="W176" s="68" t="str">
        <f t="shared" si="73"/>
        <v>FXH_103</v>
      </c>
      <c r="X176" s="317" t="str">
        <f>LEFT(B176,MIN(FIND({0,1,2,3,4,5,6,7,8,9},B176&amp;"0123456789"))-1)&amp;"n"&amp;RIGHT(B176,LEN(B176)-MIN(FIND({0,1,2,3,4,5,6,7,8,9},B176&amp;"0123456789")))</f>
        <v>FXHn03</v>
      </c>
      <c r="Y176" s="45" t="str">
        <f t="shared" si="63"/>
        <v/>
      </c>
      <c r="Z176" s="45" t="str">
        <f>IF(LEN(Y176)=0,"",VLOOKUP(X176,tblClass_Child!D:E,2,FALSE))</f>
        <v/>
      </c>
      <c r="AA176" s="45" t="str">
        <f t="shared" si="64"/>
        <v/>
      </c>
      <c r="AF176" s="305">
        <f>IF(ISERROR(VLOOKUP(Q176,tblClass_Physical!A:AJ,COLUMN(tblClass_Physical!AJ:AJ),FALSE)),"",VLOOKUP(Q176,tblClass_Physical!A:AJ,COLUMN(tblClass_Physical!AJ:AJ),FALSE))</f>
        <v>0</v>
      </c>
    </row>
    <row r="177" spans="1:32">
      <c r="A177" s="59" t="s">
        <v>847</v>
      </c>
      <c r="B177" s="124" t="s">
        <v>1533</v>
      </c>
      <c r="C177" s="68">
        <v>176</v>
      </c>
      <c r="D177" s="124"/>
      <c r="E177" s="68">
        <f>IF(D177="",0,VLOOKUP(D177,tblClass!$B:$C,2,FALSE))</f>
        <v>0</v>
      </c>
      <c r="F177" s="59" t="s">
        <v>1560</v>
      </c>
      <c r="G177" s="59" t="s">
        <v>3</v>
      </c>
      <c r="H177" s="68" t="str">
        <f t="shared" si="65"/>
        <v>MX</v>
      </c>
      <c r="I177" s="68">
        <f t="shared" si="66"/>
        <v>165</v>
      </c>
      <c r="J177" s="59" t="str">
        <f t="shared" si="67"/>
        <v>PCM1</v>
      </c>
      <c r="K177" s="68">
        <f t="shared" si="68"/>
        <v>155</v>
      </c>
      <c r="L177" s="59" t="str">
        <f t="shared" si="69"/>
        <v>R021</v>
      </c>
      <c r="M177" s="68">
        <f t="shared" si="70"/>
        <v>159</v>
      </c>
      <c r="N177" s="59" t="str">
        <f t="shared" si="71"/>
        <v>MPF</v>
      </c>
      <c r="O177" s="68">
        <f t="shared" si="72"/>
        <v>164</v>
      </c>
      <c r="P177" s="68" t="str">
        <f>IF(LEN(D177)=0,"",IF(VLOOKUP(D177,tblClass_Child!G:J,4,FALSE)="Yes",0,I177))</f>
        <v/>
      </c>
      <c r="Q177" s="59" t="s">
        <v>2193</v>
      </c>
      <c r="R177" s="59">
        <f>IF(ISERROR(VLOOKUP(Q177,tblClass_Physical!$A:$B,2,FALSE)),0,VLOOKUP(Q177,tblClass_Physical!$A:$B,2,FALSE))</f>
        <v>65</v>
      </c>
      <c r="S177" s="59" t="s">
        <v>803</v>
      </c>
      <c r="U177" s="59" t="str">
        <f>LEFT(B177,MIN(FIND({0,1,2,3,4,5,6,7,8,9},B177&amp;"0123456789"))-1)</f>
        <v>FXH</v>
      </c>
      <c r="V177" s="44" t="str">
        <f>RIGHT(B177,LEN(B177)+1-MIN(FIND({0,1,2,3,4,5,6,7,8,9},B177&amp;"0123456789")))</f>
        <v>104</v>
      </c>
      <c r="W177" s="68" t="str">
        <f t="shared" si="73"/>
        <v>FXH_104</v>
      </c>
      <c r="X177" s="317" t="str">
        <f>LEFT(B177,MIN(FIND({0,1,2,3,4,5,6,7,8,9},B177&amp;"0123456789"))-1)&amp;"n"&amp;RIGHT(B177,LEN(B177)-MIN(FIND({0,1,2,3,4,5,6,7,8,9},B177&amp;"0123456789")))</f>
        <v>FXHn04</v>
      </c>
      <c r="Y177" s="45" t="str">
        <f t="shared" si="63"/>
        <v/>
      </c>
      <c r="Z177" s="45" t="str">
        <f>IF(LEN(Y177)=0,"",VLOOKUP(X177,tblClass_Child!D:E,2,FALSE))</f>
        <v/>
      </c>
      <c r="AA177" s="45" t="str">
        <f t="shared" si="64"/>
        <v/>
      </c>
      <c r="AF177" s="305">
        <f>IF(ISERROR(VLOOKUP(Q177,tblClass_Physical!A:AJ,COLUMN(tblClass_Physical!AJ:AJ),FALSE)),"",VLOOKUP(Q177,tblClass_Physical!A:AJ,COLUMN(tblClass_Physical!AJ:AJ),FALSE))</f>
        <v>0</v>
      </c>
    </row>
    <row r="178" spans="1:32">
      <c r="A178" s="59" t="s">
        <v>847</v>
      </c>
      <c r="B178" s="124" t="s">
        <v>1534</v>
      </c>
      <c r="C178" s="68">
        <v>177</v>
      </c>
      <c r="D178" s="124"/>
      <c r="E178" s="68">
        <f>IF(D178="",0,VLOOKUP(D178,tblClass!$B:$C,2,FALSE))</f>
        <v>0</v>
      </c>
      <c r="F178" s="59" t="s">
        <v>1561</v>
      </c>
      <c r="G178" s="59" t="s">
        <v>3</v>
      </c>
      <c r="H178" s="68" t="str">
        <f t="shared" si="65"/>
        <v>MX</v>
      </c>
      <c r="I178" s="68">
        <f t="shared" si="66"/>
        <v>165</v>
      </c>
      <c r="J178" s="59" t="str">
        <f t="shared" si="67"/>
        <v>PCM1</v>
      </c>
      <c r="K178" s="68">
        <f t="shared" si="68"/>
        <v>155</v>
      </c>
      <c r="L178" s="59" t="str">
        <f t="shared" si="69"/>
        <v>R021</v>
      </c>
      <c r="M178" s="68">
        <f t="shared" si="70"/>
        <v>159</v>
      </c>
      <c r="N178" s="59" t="str">
        <f t="shared" si="71"/>
        <v>MPF</v>
      </c>
      <c r="O178" s="68">
        <f t="shared" si="72"/>
        <v>164</v>
      </c>
      <c r="P178" s="68" t="str">
        <f>IF(LEN(D178)=0,"",IF(VLOOKUP(D178,tblClass_Child!G:J,4,FALSE)="Yes",0,I178))</f>
        <v/>
      </c>
      <c r="Q178" s="59" t="s">
        <v>2193</v>
      </c>
      <c r="R178" s="59">
        <f>IF(ISERROR(VLOOKUP(Q178,tblClass_Physical!$A:$B,2,FALSE)),0,VLOOKUP(Q178,tblClass_Physical!$A:$B,2,FALSE))</f>
        <v>65</v>
      </c>
      <c r="S178" s="59" t="s">
        <v>803</v>
      </c>
      <c r="U178" s="59" t="str">
        <f>LEFT(B178,MIN(FIND({0,1,2,3,4,5,6,7,8,9},B178&amp;"0123456789"))-1)</f>
        <v>FXH</v>
      </c>
      <c r="V178" s="44" t="str">
        <f>RIGHT(B178,LEN(B178)+1-MIN(FIND({0,1,2,3,4,5,6,7,8,9},B178&amp;"0123456789")))</f>
        <v>105</v>
      </c>
      <c r="W178" s="68" t="str">
        <f t="shared" si="73"/>
        <v>FXH_105</v>
      </c>
      <c r="X178" s="317" t="str">
        <f>LEFT(B178,MIN(FIND({0,1,2,3,4,5,6,7,8,9},B178&amp;"0123456789"))-1)&amp;"n"&amp;RIGHT(B178,LEN(B178)-MIN(FIND({0,1,2,3,4,5,6,7,8,9},B178&amp;"0123456789")))</f>
        <v>FXHn05</v>
      </c>
      <c r="Y178" s="45" t="str">
        <f t="shared" si="63"/>
        <v/>
      </c>
      <c r="Z178" s="45" t="str">
        <f>IF(LEN(Y178)=0,"",VLOOKUP(X178,tblClass_Child!D:E,2,FALSE))</f>
        <v/>
      </c>
      <c r="AA178" s="45" t="str">
        <f t="shared" si="64"/>
        <v/>
      </c>
      <c r="AF178" s="305">
        <f>IF(ISERROR(VLOOKUP(Q178,tblClass_Physical!A:AJ,COLUMN(tblClass_Physical!AJ:AJ),FALSE)),"",VLOOKUP(Q178,tblClass_Physical!A:AJ,COLUMN(tblClass_Physical!AJ:AJ),FALSE))</f>
        <v>0</v>
      </c>
    </row>
    <row r="179" spans="1:32">
      <c r="A179" s="59" t="s">
        <v>847</v>
      </c>
      <c r="B179" s="124" t="s">
        <v>1535</v>
      </c>
      <c r="C179" s="68">
        <v>178</v>
      </c>
      <c r="D179" s="124"/>
      <c r="E179" s="68">
        <f>IF(D179="",0,VLOOKUP(D179,tblClass!$B:$C,2,FALSE))</f>
        <v>0</v>
      </c>
      <c r="F179" s="59" t="s">
        <v>1562</v>
      </c>
      <c r="G179" s="59" t="s">
        <v>3</v>
      </c>
      <c r="H179" s="68" t="str">
        <f t="shared" si="65"/>
        <v>MX</v>
      </c>
      <c r="I179" s="68">
        <f t="shared" si="66"/>
        <v>165</v>
      </c>
      <c r="J179" s="59" t="str">
        <f t="shared" si="67"/>
        <v>PCM1</v>
      </c>
      <c r="K179" s="68">
        <f t="shared" si="68"/>
        <v>155</v>
      </c>
      <c r="L179" s="59" t="str">
        <f t="shared" si="69"/>
        <v>R021</v>
      </c>
      <c r="M179" s="68">
        <f t="shared" si="70"/>
        <v>159</v>
      </c>
      <c r="N179" s="59" t="str">
        <f t="shared" si="71"/>
        <v>MPF</v>
      </c>
      <c r="O179" s="68">
        <f t="shared" si="72"/>
        <v>164</v>
      </c>
      <c r="P179" s="68" t="str">
        <f>IF(LEN(D179)=0,"",IF(VLOOKUP(D179,tblClass_Child!G:J,4,FALSE)="Yes",0,I179))</f>
        <v/>
      </c>
      <c r="Q179" s="59" t="s">
        <v>2193</v>
      </c>
      <c r="R179" s="59">
        <f>IF(ISERROR(VLOOKUP(Q179,tblClass_Physical!$A:$B,2,FALSE)),0,VLOOKUP(Q179,tblClass_Physical!$A:$B,2,FALSE))</f>
        <v>65</v>
      </c>
      <c r="S179" s="59" t="s">
        <v>803</v>
      </c>
      <c r="U179" s="59" t="str">
        <f>LEFT(B179,MIN(FIND({0,1,2,3,4,5,6,7,8,9},B179&amp;"0123456789"))-1)</f>
        <v>FXH</v>
      </c>
      <c r="V179" s="44" t="str">
        <f>RIGHT(B179,LEN(B179)+1-MIN(FIND({0,1,2,3,4,5,6,7,8,9},B179&amp;"0123456789")))</f>
        <v>106</v>
      </c>
      <c r="W179" s="68" t="str">
        <f t="shared" si="73"/>
        <v>FXH_106</v>
      </c>
      <c r="X179" s="317" t="str">
        <f>LEFT(B179,MIN(FIND({0,1,2,3,4,5,6,7,8,9},B179&amp;"0123456789"))-1)&amp;"n"&amp;RIGHT(B179,LEN(B179)-MIN(FIND({0,1,2,3,4,5,6,7,8,9},B179&amp;"0123456789")))</f>
        <v>FXHn06</v>
      </c>
      <c r="Y179" s="45" t="str">
        <f t="shared" si="63"/>
        <v/>
      </c>
      <c r="Z179" s="45" t="str">
        <f>IF(LEN(Y179)=0,"",VLOOKUP(X179,tblClass_Child!D:E,2,FALSE))</f>
        <v/>
      </c>
      <c r="AA179" s="45" t="str">
        <f t="shared" si="64"/>
        <v/>
      </c>
      <c r="AF179" s="305">
        <f>IF(ISERROR(VLOOKUP(Q179,tblClass_Physical!A:AJ,COLUMN(tblClass_Physical!AJ:AJ),FALSE)),"",VLOOKUP(Q179,tblClass_Physical!A:AJ,COLUMN(tblClass_Physical!AJ:AJ),FALSE))</f>
        <v>0</v>
      </c>
    </row>
    <row r="180" spans="1:32">
      <c r="A180" s="59" t="s">
        <v>847</v>
      </c>
      <c r="B180" s="124" t="s">
        <v>2538</v>
      </c>
      <c r="C180" s="68">
        <v>179</v>
      </c>
      <c r="D180" s="124"/>
      <c r="E180" s="68">
        <f>IF(D180="",0,VLOOKUP(D180,tblClass!$B:$C,2,FALSE))</f>
        <v>0</v>
      </c>
      <c r="F180" s="59" t="s">
        <v>2539</v>
      </c>
      <c r="G180" s="59" t="s">
        <v>3</v>
      </c>
      <c r="H180" s="68" t="str">
        <f t="shared" si="65"/>
        <v>MX</v>
      </c>
      <c r="I180" s="68">
        <f t="shared" si="66"/>
        <v>165</v>
      </c>
      <c r="J180" s="59" t="str">
        <f t="shared" si="67"/>
        <v>PCM1</v>
      </c>
      <c r="K180" s="68">
        <f t="shared" si="68"/>
        <v>155</v>
      </c>
      <c r="L180" s="59" t="str">
        <f t="shared" si="69"/>
        <v>R021</v>
      </c>
      <c r="M180" s="68">
        <f t="shared" si="70"/>
        <v>159</v>
      </c>
      <c r="N180" s="59" t="str">
        <f t="shared" si="71"/>
        <v>MPF</v>
      </c>
      <c r="O180" s="68">
        <f t="shared" si="72"/>
        <v>164</v>
      </c>
      <c r="P180" s="68" t="str">
        <f>IF(LEN(D180)=0,"",IF(VLOOKUP(D180,tblClass_Child!G:J,4,FALSE)="Yes",0,I180))</f>
        <v/>
      </c>
      <c r="Q180" s="59" t="s">
        <v>2193</v>
      </c>
      <c r="R180" s="59">
        <f>IF(ISERROR(VLOOKUP(Q180,tblClass_Physical!$A:$B,2,FALSE)),0,VLOOKUP(Q180,tblClass_Physical!$A:$B,2,FALSE))</f>
        <v>65</v>
      </c>
      <c r="S180" s="59" t="s">
        <v>803</v>
      </c>
      <c r="U180" s="59" t="str">
        <f>LEFT(B180,MIN(FIND({0,1,2,3,4,5,6,7,8,9},B180&amp;"0123456789"))-1)</f>
        <v>FXH</v>
      </c>
      <c r="V180" s="44" t="str">
        <f>RIGHT(B180,LEN(B180)+1-MIN(FIND({0,1,2,3,4,5,6,7,8,9},B180&amp;"0123456789")))</f>
        <v>107</v>
      </c>
      <c r="W180" s="68" t="str">
        <f t="shared" ref="W180" si="74">U180&amp;"_"&amp;V180</f>
        <v>FXH_107</v>
      </c>
      <c r="X180" s="317" t="str">
        <f>LEFT(B180,MIN(FIND({0,1,2,3,4,5,6,7,8,9},B180&amp;"0123456789"))-1)&amp;"n"&amp;RIGHT(B180,LEN(B180)-MIN(FIND({0,1,2,3,4,5,6,7,8,9},B180&amp;"0123456789")))</f>
        <v>FXHn07</v>
      </c>
      <c r="Y180" s="45" t="str">
        <f t="shared" ref="Y180" si="75">IF(LEN(D180)=0,"",D180)</f>
        <v/>
      </c>
      <c r="Z180" s="45" t="str">
        <f>IF(LEN(Y180)=0,"",VLOOKUP(X180,tblClass_Child!D:E,2,FALSE))</f>
        <v/>
      </c>
      <c r="AA180" s="45" t="str">
        <f t="shared" ref="AA180" si="76">IF(Z180="","","_"&amp;LOWER(Z180))</f>
        <v/>
      </c>
      <c r="AF180" s="305">
        <f>IF(ISERROR(VLOOKUP(Q180,tblClass_Physical!A:AJ,COLUMN(tblClass_Physical!AJ:AJ),FALSE)),"",VLOOKUP(Q180,tblClass_Physical!A:AJ,COLUMN(tblClass_Physical!AJ:AJ),FALSE))</f>
        <v>0</v>
      </c>
    </row>
    <row r="181" spans="1:32">
      <c r="A181" s="59" t="s">
        <v>847</v>
      </c>
      <c r="B181" s="124" t="s">
        <v>1536</v>
      </c>
      <c r="C181" s="68">
        <v>180</v>
      </c>
      <c r="D181" s="124"/>
      <c r="E181" s="68">
        <f>IF(D181="",0,VLOOKUP(D181,tblClass!$B:$C,2,FALSE))</f>
        <v>0</v>
      </c>
      <c r="F181" s="59" t="s">
        <v>1547</v>
      </c>
      <c r="G181" s="59" t="s">
        <v>3</v>
      </c>
      <c r="H181" s="68" t="str">
        <f t="shared" si="65"/>
        <v>MX</v>
      </c>
      <c r="I181" s="68">
        <f t="shared" si="66"/>
        <v>165</v>
      </c>
      <c r="J181" s="59" t="str">
        <f t="shared" si="67"/>
        <v>PCM1</v>
      </c>
      <c r="K181" s="68">
        <f t="shared" si="68"/>
        <v>155</v>
      </c>
      <c r="L181" s="59" t="str">
        <f t="shared" si="69"/>
        <v>R021</v>
      </c>
      <c r="M181" s="68">
        <f t="shared" si="70"/>
        <v>159</v>
      </c>
      <c r="N181" s="59" t="str">
        <f t="shared" si="71"/>
        <v>MPF</v>
      </c>
      <c r="O181" s="68">
        <f t="shared" si="72"/>
        <v>164</v>
      </c>
      <c r="P181" s="68" t="str">
        <f>IF(LEN(D181)=0,"",IF(VLOOKUP(D181,tblClass_Child!G:J,4,FALSE)="Yes",0,I181))</f>
        <v/>
      </c>
      <c r="Q181" s="59" t="s">
        <v>2182</v>
      </c>
      <c r="R181" s="59">
        <f>IF(ISERROR(VLOOKUP(Q181,tblClass_Physical!$A:$B,2,FALSE)),0,VLOOKUP(Q181,tblClass_Physical!$A:$B,2,FALSE))</f>
        <v>66</v>
      </c>
      <c r="S181" s="59" t="s">
        <v>803</v>
      </c>
      <c r="U181" s="59" t="str">
        <f>LEFT(B181,MIN(FIND({0,1,2,3,4,5,6,7,8,9},B181&amp;"0123456789"))-1)</f>
        <v>HEX</v>
      </c>
      <c r="V181" s="44" t="str">
        <f>RIGHT(B181,LEN(B181)+1-MIN(FIND({0,1,2,3,4,5,6,7,8,9},B181&amp;"0123456789")))</f>
        <v>1</v>
      </c>
      <c r="W181" s="68" t="str">
        <f t="shared" si="73"/>
        <v>HEX_1</v>
      </c>
      <c r="X181" s="317" t="str">
        <f>LEFT(B181,MIN(FIND({0,1,2,3,4,5,6,7,8,9},B181&amp;"0123456789"))-1)&amp;"n"&amp;RIGHT(B181,LEN(B181)-MIN(FIND({0,1,2,3,4,5,6,7,8,9},B181&amp;"0123456789")))</f>
        <v>HEXn</v>
      </c>
      <c r="Y181" s="45" t="str">
        <f t="shared" si="63"/>
        <v/>
      </c>
      <c r="Z181" s="45" t="str">
        <f>IF(LEN(Y181)=0,"",VLOOKUP(X181,tblClass_Child!D:E,2,FALSE))</f>
        <v/>
      </c>
      <c r="AA181" s="45" t="str">
        <f t="shared" si="64"/>
        <v/>
      </c>
      <c r="AF181" s="305">
        <f>IF(ISERROR(VLOOKUP(Q181,tblClass_Physical!A:AJ,COLUMN(tblClass_Physical!AJ:AJ),FALSE)),"",VLOOKUP(Q181,tblClass_Physical!A:AJ,COLUMN(tblClass_Physical!AJ:AJ),FALSE))</f>
        <v>0</v>
      </c>
    </row>
    <row r="182" spans="1:32">
      <c r="A182" s="59" t="s">
        <v>847</v>
      </c>
      <c r="B182" s="124" t="s">
        <v>1537</v>
      </c>
      <c r="C182" s="68">
        <v>181</v>
      </c>
      <c r="D182" s="124"/>
      <c r="E182" s="68">
        <f>IF(D182="",0,VLOOKUP(D182,tblClass!$B:$C,2,FALSE))</f>
        <v>0</v>
      </c>
      <c r="F182" s="59" t="s">
        <v>1540</v>
      </c>
      <c r="G182" s="59" t="s">
        <v>3</v>
      </c>
      <c r="H182" s="68" t="str">
        <f t="shared" si="65"/>
        <v>MX</v>
      </c>
      <c r="I182" s="68">
        <f t="shared" si="66"/>
        <v>165</v>
      </c>
      <c r="J182" s="59" t="str">
        <f t="shared" si="67"/>
        <v>PCM1</v>
      </c>
      <c r="K182" s="68">
        <f t="shared" si="68"/>
        <v>155</v>
      </c>
      <c r="L182" s="59" t="str">
        <f t="shared" si="69"/>
        <v>R021</v>
      </c>
      <c r="M182" s="68">
        <f t="shared" si="70"/>
        <v>159</v>
      </c>
      <c r="N182" s="59" t="str">
        <f t="shared" si="71"/>
        <v>MPF</v>
      </c>
      <c r="O182" s="68">
        <f t="shared" si="72"/>
        <v>164</v>
      </c>
      <c r="P182" s="68" t="str">
        <f>IF(LEN(D182)=0,"",IF(VLOOKUP(D182,tblClass_Child!G:J,4,FALSE)="Yes",0,I182))</f>
        <v/>
      </c>
      <c r="Q182" s="59" t="s">
        <v>2166</v>
      </c>
      <c r="R182" s="59">
        <f>IF(ISERROR(VLOOKUP(Q182,tblClass_Physical!$A:$B,2,FALSE)),0,VLOOKUP(Q182,tblClass_Physical!$A:$B,2,FALSE))</f>
        <v>56</v>
      </c>
      <c r="S182" s="59" t="s">
        <v>803</v>
      </c>
      <c r="U182" s="59" t="str">
        <f>LEFT(B182,MIN(FIND({0,1,2,3,4,5,6,7,8,9},B182&amp;"0123456789"))-1)</f>
        <v>LAF</v>
      </c>
      <c r="V182" s="44" t="str">
        <f>RIGHT(B182,LEN(B182)+1-MIN(FIND({0,1,2,3,4,5,6,7,8,9},B182&amp;"0123456789")))</f>
        <v>101</v>
      </c>
      <c r="W182" s="68" t="str">
        <f t="shared" si="73"/>
        <v>LAF_101</v>
      </c>
      <c r="X182" s="317" t="str">
        <f>LEFT(B182,MIN(FIND({0,1,2,3,4,5,6,7,8,9},B182&amp;"0123456789"))-1)&amp;"n"&amp;RIGHT(B182,LEN(B182)-MIN(FIND({0,1,2,3,4,5,6,7,8,9},B182&amp;"0123456789")))</f>
        <v>LAFn01</v>
      </c>
      <c r="Y182" s="45" t="str">
        <f t="shared" si="63"/>
        <v/>
      </c>
      <c r="Z182" s="45" t="str">
        <f>IF(LEN(Y182)=0,"",VLOOKUP(X182,tblClass_Child!D:E,2,FALSE))</f>
        <v/>
      </c>
      <c r="AA182" s="45" t="str">
        <f t="shared" si="64"/>
        <v/>
      </c>
      <c r="AF182" s="305">
        <f>IF(ISERROR(VLOOKUP(Q182,tblClass_Physical!A:AJ,COLUMN(tblClass_Physical!AJ:AJ),FALSE)),"",VLOOKUP(Q182,tblClass_Physical!A:AJ,COLUMN(tblClass_Physical!AJ:AJ),FALSE))</f>
        <v>0</v>
      </c>
    </row>
    <row r="183" spans="1:32">
      <c r="A183" s="59" t="s">
        <v>847</v>
      </c>
      <c r="B183" s="124" t="s">
        <v>1763</v>
      </c>
      <c r="C183" s="68">
        <v>182</v>
      </c>
      <c r="D183" s="124"/>
      <c r="E183" s="68">
        <f>IF(D183="",0,VLOOKUP(D183,tblClass!$B:$C,2,FALSE))</f>
        <v>0</v>
      </c>
      <c r="F183" s="59" t="s">
        <v>1552</v>
      </c>
      <c r="G183" s="59" t="s">
        <v>5</v>
      </c>
      <c r="H183" s="68" t="str">
        <f t="shared" si="65"/>
        <v>SY</v>
      </c>
      <c r="I183" s="68">
        <f t="shared" si="66"/>
        <v>167</v>
      </c>
      <c r="J183" s="59" t="str">
        <f t="shared" si="67"/>
        <v>PCS1</v>
      </c>
      <c r="K183" s="68">
        <f t="shared" si="68"/>
        <v>157</v>
      </c>
      <c r="L183" s="59" t="str">
        <f t="shared" si="69"/>
        <v>R024</v>
      </c>
      <c r="M183" s="68">
        <f t="shared" si="70"/>
        <v>161</v>
      </c>
      <c r="N183" s="59" t="str">
        <f t="shared" si="71"/>
        <v>MPF</v>
      </c>
      <c r="O183" s="68">
        <f t="shared" si="72"/>
        <v>164</v>
      </c>
      <c r="P183" s="68" t="str">
        <f>IF(LEN(D183)=0,"",IF(VLOOKUP(D183,tblClass_Child!G:J,4,FALSE)="Yes",0,I183))</f>
        <v/>
      </c>
      <c r="Q183" s="59" t="s">
        <v>2172</v>
      </c>
      <c r="R183" s="59">
        <f>IF(ISERROR(VLOOKUP(Q183,tblClass_Physical!$A:$B,2,FALSE)),0,VLOOKUP(Q183,tblClass_Physical!$A:$B,2,FALSE))</f>
        <v>62</v>
      </c>
      <c r="S183" s="59" t="s">
        <v>583</v>
      </c>
      <c r="U183" s="59" t="str">
        <f>LEFT(B183,MIN(FIND({0,1,2,3,4,5,6,7,8,9},B183&amp;"0123456789"))-1)</f>
        <v>DV</v>
      </c>
      <c r="V183" s="44" t="str">
        <f>RIGHT(B183,LEN(B183)+1-MIN(FIND({0,1,2,3,4,5,6,7,8,9},B183&amp;"0123456789")))</f>
        <v>3120</v>
      </c>
      <c r="W183" s="68" t="str">
        <f t="shared" si="73"/>
        <v>DV_3120</v>
      </c>
      <c r="X183" s="317" t="str">
        <f>LEFT(B183,MIN(FIND({0,1,2,3,4,5,6,7,8,9},B183&amp;"0123456789"))-1)&amp;"n"&amp;RIGHT(B183,LEN(B183)-MIN(FIND({0,1,2,3,4,5,6,7,8,9},B183&amp;"0123456789")))</f>
        <v>DVn120</v>
      </c>
      <c r="Y183" s="45" t="str">
        <f t="shared" si="63"/>
        <v/>
      </c>
      <c r="Z183" s="45" t="str">
        <f>IF(LEN(Y183)=0,"",VLOOKUP(X183,tblClass_Child!D:E,2,FALSE))</f>
        <v/>
      </c>
      <c r="AA183" s="45" t="str">
        <f t="shared" si="64"/>
        <v/>
      </c>
      <c r="AF183" s="305">
        <f>IF(ISERROR(VLOOKUP(Q183,tblClass_Physical!A:AJ,COLUMN(tblClass_Physical!AJ:AJ),FALSE)),"",VLOOKUP(Q183,tblClass_Physical!A:AJ,COLUMN(tblClass_Physical!AJ:AJ),FALSE))</f>
        <v>0</v>
      </c>
    </row>
    <row r="184" spans="1:32">
      <c r="A184" s="59" t="s">
        <v>847</v>
      </c>
      <c r="B184" s="124" t="s">
        <v>1764</v>
      </c>
      <c r="C184" s="68">
        <v>183</v>
      </c>
      <c r="D184" s="124"/>
      <c r="E184" s="68">
        <f>IF(D184="",0,VLOOKUP(D184,tblClass!$B:$C,2,FALSE))</f>
        <v>0</v>
      </c>
      <c r="F184" s="59" t="s">
        <v>1553</v>
      </c>
      <c r="G184" s="59" t="s">
        <v>5</v>
      </c>
      <c r="H184" s="68" t="str">
        <f t="shared" si="65"/>
        <v>SY</v>
      </c>
      <c r="I184" s="68">
        <f t="shared" si="66"/>
        <v>167</v>
      </c>
      <c r="J184" s="59" t="str">
        <f t="shared" si="67"/>
        <v>PCS1</v>
      </c>
      <c r="K184" s="68">
        <f t="shared" si="68"/>
        <v>157</v>
      </c>
      <c r="L184" s="59" t="str">
        <f t="shared" si="69"/>
        <v>R024</v>
      </c>
      <c r="M184" s="68">
        <f t="shared" si="70"/>
        <v>161</v>
      </c>
      <c r="N184" s="59" t="str">
        <f t="shared" si="71"/>
        <v>MPF</v>
      </c>
      <c r="O184" s="68">
        <f t="shared" si="72"/>
        <v>164</v>
      </c>
      <c r="P184" s="68" t="str">
        <f>IF(LEN(D184)=0,"",IF(VLOOKUP(D184,tblClass_Child!G:J,4,FALSE)="Yes",0,I184))</f>
        <v/>
      </c>
      <c r="Q184" s="59" t="s">
        <v>2127</v>
      </c>
      <c r="R184" s="59">
        <f>IF(ISERROR(VLOOKUP(Q184,tblClass_Physical!$A:$B,2,FALSE)),0,VLOOKUP(Q184,tblClass_Physical!$A:$B,2,FALSE))</f>
        <v>32</v>
      </c>
      <c r="S184" s="59" t="s">
        <v>583</v>
      </c>
      <c r="U184" s="59" t="str">
        <f>LEFT(B184,MIN(FIND({0,1,2,3,4,5,6,7,8,9},B184&amp;"0123456789"))-1)</f>
        <v>BAV</v>
      </c>
      <c r="V184" s="44" t="str">
        <f>RIGHT(B184,LEN(B184)+1-MIN(FIND({0,1,2,3,4,5,6,7,8,9},B184&amp;"0123456789")))</f>
        <v>3121</v>
      </c>
      <c r="W184" s="68" t="str">
        <f t="shared" si="73"/>
        <v>BAV_3121</v>
      </c>
      <c r="X184" s="317" t="str">
        <f>LEFT(B184,MIN(FIND({0,1,2,3,4,5,6,7,8,9},B184&amp;"0123456789"))-1)&amp;"n"&amp;RIGHT(B184,LEN(B184)-MIN(FIND({0,1,2,3,4,5,6,7,8,9},B184&amp;"0123456789")))</f>
        <v>BAVn121</v>
      </c>
      <c r="Y184" s="45" t="str">
        <f t="shared" si="63"/>
        <v/>
      </c>
      <c r="Z184" s="45" t="str">
        <f>IF(LEN(Y184)=0,"",VLOOKUP(X184,tblClass_Child!D:E,2,FALSE))</f>
        <v/>
      </c>
      <c r="AA184" s="45" t="str">
        <f t="shared" si="64"/>
        <v/>
      </c>
      <c r="AF184" s="305">
        <f>IF(ISERROR(VLOOKUP(Q184,tblClass_Physical!A:AJ,COLUMN(tblClass_Physical!AJ:AJ),FALSE)),"",VLOOKUP(Q184,tblClass_Physical!A:AJ,COLUMN(tblClass_Physical!AJ:AJ),FALSE))</f>
        <v>0</v>
      </c>
    </row>
    <row r="185" spans="1:32">
      <c r="A185" s="59" t="s">
        <v>847</v>
      </c>
      <c r="B185" s="124" t="s">
        <v>1541</v>
      </c>
      <c r="C185" s="68">
        <v>184</v>
      </c>
      <c r="D185" s="124"/>
      <c r="E185" s="68">
        <f>IF(D185="",0,VLOOKUP(D185,tblClass!$B:$C,2,FALSE))</f>
        <v>0</v>
      </c>
      <c r="F185" s="59" t="s">
        <v>1554</v>
      </c>
      <c r="G185" s="59" t="s">
        <v>5</v>
      </c>
      <c r="H185" s="68" t="str">
        <f t="shared" si="65"/>
        <v>SY</v>
      </c>
      <c r="I185" s="68">
        <f t="shared" si="66"/>
        <v>167</v>
      </c>
      <c r="J185" s="59" t="str">
        <f t="shared" si="67"/>
        <v>PCS1</v>
      </c>
      <c r="K185" s="68">
        <f t="shared" si="68"/>
        <v>157</v>
      </c>
      <c r="L185" s="59" t="str">
        <f t="shared" si="69"/>
        <v>R024</v>
      </c>
      <c r="M185" s="68">
        <f t="shared" si="70"/>
        <v>161</v>
      </c>
      <c r="N185" s="59" t="str">
        <f t="shared" si="71"/>
        <v>MPF</v>
      </c>
      <c r="O185" s="68">
        <f t="shared" si="72"/>
        <v>164</v>
      </c>
      <c r="P185" s="68" t="str">
        <f>IF(LEN(D185)=0,"",IF(VLOOKUP(D185,tblClass_Child!G:J,4,FALSE)="Yes",0,I185))</f>
        <v/>
      </c>
      <c r="Q185" s="59" t="s">
        <v>1432</v>
      </c>
      <c r="R185" s="59">
        <f>IF(ISERROR(VLOOKUP(Q185,tblClass_Physical!$A:$B,2,FALSE)),0,VLOOKUP(Q185,tblClass_Physical!$A:$B,2,FALSE))</f>
        <v>45</v>
      </c>
      <c r="S185" s="59" t="s">
        <v>583</v>
      </c>
      <c r="U185" s="59" t="str">
        <f>LEFT(B185,MIN(FIND({0,1,2,3,4,5,6,7,8,9},B185&amp;"0123456789"))-1)</f>
        <v>PRV</v>
      </c>
      <c r="V185" s="44" t="str">
        <f>RIGHT(B185,LEN(B185)+1-MIN(FIND({0,1,2,3,4,5,6,7,8,9},B185&amp;"0123456789")))</f>
        <v>3101</v>
      </c>
      <c r="W185" s="68" t="str">
        <f t="shared" si="73"/>
        <v>PRV_3101</v>
      </c>
      <c r="X185" s="317" t="str">
        <f>LEFT(B185,MIN(FIND({0,1,2,3,4,5,6,7,8,9},B185&amp;"0123456789"))-1)&amp;"n"&amp;RIGHT(B185,LEN(B185)-MIN(FIND({0,1,2,3,4,5,6,7,8,9},B185&amp;"0123456789")))</f>
        <v>PRVn101</v>
      </c>
      <c r="Y185" s="45" t="str">
        <f t="shared" si="63"/>
        <v/>
      </c>
      <c r="Z185" s="45" t="str">
        <f>IF(LEN(Y185)=0,"",VLOOKUP(X185,tblClass_Child!D:E,2,FALSE))</f>
        <v/>
      </c>
      <c r="AA185" s="45" t="str">
        <f t="shared" si="64"/>
        <v/>
      </c>
      <c r="AF185" s="305">
        <f>IF(ISERROR(VLOOKUP(Q185,tblClass_Physical!A:AJ,COLUMN(tblClass_Physical!AJ:AJ),FALSE)),"",VLOOKUP(Q185,tblClass_Physical!A:AJ,COLUMN(tblClass_Physical!AJ:AJ),FALSE))</f>
        <v>0</v>
      </c>
    </row>
    <row r="186" spans="1:32">
      <c r="A186" s="59" t="s">
        <v>847</v>
      </c>
      <c r="B186" s="124" t="s">
        <v>1542</v>
      </c>
      <c r="C186" s="68">
        <v>185</v>
      </c>
      <c r="D186" s="124"/>
      <c r="E186" s="68">
        <f>IF(D186="",0,VLOOKUP(D186,tblClass!$B:$C,2,FALSE))</f>
        <v>0</v>
      </c>
      <c r="F186" s="59" t="s">
        <v>1555</v>
      </c>
      <c r="G186" s="59" t="s">
        <v>5</v>
      </c>
      <c r="H186" s="68" t="str">
        <f t="shared" si="65"/>
        <v>SY</v>
      </c>
      <c r="I186" s="68">
        <f t="shared" si="66"/>
        <v>167</v>
      </c>
      <c r="J186" s="59" t="str">
        <f t="shared" si="67"/>
        <v>PCS1</v>
      </c>
      <c r="K186" s="68">
        <f t="shared" si="68"/>
        <v>157</v>
      </c>
      <c r="L186" s="59" t="str">
        <f t="shared" si="69"/>
        <v>R024</v>
      </c>
      <c r="M186" s="68">
        <f t="shared" si="70"/>
        <v>161</v>
      </c>
      <c r="N186" s="59" t="str">
        <f t="shared" si="71"/>
        <v>MPF</v>
      </c>
      <c r="O186" s="68">
        <f t="shared" si="72"/>
        <v>164</v>
      </c>
      <c r="P186" s="68" t="str">
        <f>IF(LEN(D186)=0,"",IF(VLOOKUP(D186,tblClass_Child!G:J,4,FALSE)="Yes",0,I186))</f>
        <v/>
      </c>
      <c r="Q186" s="59" t="s">
        <v>1432</v>
      </c>
      <c r="R186" s="59">
        <f>IF(ISERROR(VLOOKUP(Q186,tblClass_Physical!$A:$B,2,FALSE)),0,VLOOKUP(Q186,tblClass_Physical!$A:$B,2,FALSE))</f>
        <v>45</v>
      </c>
      <c r="S186" s="59" t="s">
        <v>583</v>
      </c>
      <c r="U186" s="59" t="str">
        <f>LEFT(B186,MIN(FIND({0,1,2,3,4,5,6,7,8,9},B186&amp;"0123456789"))-1)</f>
        <v>PRV</v>
      </c>
      <c r="V186" s="44" t="str">
        <f>RIGHT(B186,LEN(B186)+1-MIN(FIND({0,1,2,3,4,5,6,7,8,9},B186&amp;"0123456789")))</f>
        <v>3102</v>
      </c>
      <c r="W186" s="68" t="str">
        <f t="shared" si="73"/>
        <v>PRV_3102</v>
      </c>
      <c r="X186" s="317" t="str">
        <f>LEFT(B186,MIN(FIND({0,1,2,3,4,5,6,7,8,9},B186&amp;"0123456789"))-1)&amp;"n"&amp;RIGHT(B186,LEN(B186)-MIN(FIND({0,1,2,3,4,5,6,7,8,9},B186&amp;"0123456789")))</f>
        <v>PRVn102</v>
      </c>
      <c r="Y186" s="45" t="str">
        <f t="shared" si="63"/>
        <v/>
      </c>
      <c r="Z186" s="45" t="str">
        <f>IF(LEN(Y186)=0,"",VLOOKUP(X186,tblClass_Child!D:E,2,FALSE))</f>
        <v/>
      </c>
      <c r="AA186" s="45" t="str">
        <f t="shared" si="64"/>
        <v/>
      </c>
      <c r="AF186" s="305">
        <f>IF(ISERROR(VLOOKUP(Q186,tblClass_Physical!A:AJ,COLUMN(tblClass_Physical!AJ:AJ),FALSE)),"",VLOOKUP(Q186,tblClass_Physical!A:AJ,COLUMN(tblClass_Physical!AJ:AJ),FALSE))</f>
        <v>0</v>
      </c>
    </row>
    <row r="187" spans="1:32">
      <c r="A187" s="59" t="s">
        <v>847</v>
      </c>
      <c r="B187" s="124" t="s">
        <v>1543</v>
      </c>
      <c r="C187" s="68">
        <v>186</v>
      </c>
      <c r="D187" s="124"/>
      <c r="E187" s="68">
        <f>IF(D187="",0,VLOOKUP(D187,tblClass!$B:$C,2,FALSE))</f>
        <v>0</v>
      </c>
      <c r="F187" s="59" t="s">
        <v>1559</v>
      </c>
      <c r="G187" s="59" t="s">
        <v>5</v>
      </c>
      <c r="H187" s="68" t="str">
        <f t="shared" si="65"/>
        <v>SY</v>
      </c>
      <c r="I187" s="68">
        <f t="shared" si="66"/>
        <v>167</v>
      </c>
      <c r="J187" s="59" t="str">
        <f t="shared" si="67"/>
        <v>PCS1</v>
      </c>
      <c r="K187" s="68">
        <f t="shared" si="68"/>
        <v>157</v>
      </c>
      <c r="L187" s="59" t="str">
        <f t="shared" si="69"/>
        <v>R024</v>
      </c>
      <c r="M187" s="68">
        <f t="shared" si="70"/>
        <v>161</v>
      </c>
      <c r="N187" s="59" t="str">
        <f t="shared" si="71"/>
        <v>MPF</v>
      </c>
      <c r="O187" s="68">
        <f t="shared" si="72"/>
        <v>164</v>
      </c>
      <c r="P187" s="68" t="str">
        <f>IF(LEN(D187)=0,"",IF(VLOOKUP(D187,tblClass_Child!G:J,4,FALSE)="Yes",0,I187))</f>
        <v/>
      </c>
      <c r="Q187" s="59" t="s">
        <v>2178</v>
      </c>
      <c r="R187" s="59">
        <f>IF(ISERROR(VLOOKUP(Q187,tblClass_Physical!$A:$B,2,FALSE)),0,VLOOKUP(Q187,tblClass_Physical!$A:$B,2,FALSE))</f>
        <v>63</v>
      </c>
      <c r="S187" s="59" t="s">
        <v>583</v>
      </c>
      <c r="U187" s="59" t="str">
        <f>LEFT(B187,MIN(FIND({0,1,2,3,4,5,6,7,8,9},B187&amp;"0123456789"))-1)</f>
        <v>FXH</v>
      </c>
      <c r="V187" s="44" t="str">
        <f>RIGHT(B187,LEN(B187)+1-MIN(FIND({0,1,2,3,4,5,6,7,8,9},B187&amp;"0123456789")))</f>
        <v>301</v>
      </c>
      <c r="W187" s="68" t="str">
        <f t="shared" si="73"/>
        <v>FXH_301</v>
      </c>
      <c r="X187" s="317" t="str">
        <f>LEFT(B187,MIN(FIND({0,1,2,3,4,5,6,7,8,9},B187&amp;"0123456789"))-1)&amp;"n"&amp;RIGHT(B187,LEN(B187)-MIN(FIND({0,1,2,3,4,5,6,7,8,9},B187&amp;"0123456789")))</f>
        <v>FXHn01</v>
      </c>
      <c r="Y187" s="45" t="str">
        <f t="shared" si="63"/>
        <v/>
      </c>
      <c r="Z187" s="45" t="str">
        <f>IF(LEN(Y187)=0,"",VLOOKUP(X187,tblClass_Child!D:E,2,FALSE))</f>
        <v/>
      </c>
      <c r="AA187" s="45" t="str">
        <f t="shared" si="64"/>
        <v/>
      </c>
      <c r="AF187" s="305">
        <f>IF(ISERROR(VLOOKUP(Q187,tblClass_Physical!A:AJ,COLUMN(tblClass_Physical!AJ:AJ),FALSE)),"",VLOOKUP(Q187,tblClass_Physical!A:AJ,COLUMN(tblClass_Physical!AJ:AJ),FALSE))</f>
        <v>0</v>
      </c>
    </row>
    <row r="188" spans="1:32" s="226" customFormat="1">
      <c r="A188" s="226" t="s">
        <v>847</v>
      </c>
      <c r="B188" s="226" t="s">
        <v>1784</v>
      </c>
      <c r="C188" s="68">
        <v>187</v>
      </c>
      <c r="E188" s="227">
        <f>IF(D188="",0,VLOOKUP(D188,tblClass!$B:$C,2,FALSE))</f>
        <v>0</v>
      </c>
      <c r="F188" s="226" t="s">
        <v>1874</v>
      </c>
      <c r="G188" s="226" t="s">
        <v>9</v>
      </c>
      <c r="H188" s="227" t="str">
        <f t="shared" si="65"/>
        <v>MX</v>
      </c>
      <c r="I188" s="227">
        <f t="shared" si="66"/>
        <v>166</v>
      </c>
      <c r="J188" s="226" t="str">
        <f t="shared" si="67"/>
        <v>PCM2</v>
      </c>
      <c r="K188" s="227">
        <f t="shared" si="68"/>
        <v>156</v>
      </c>
      <c r="L188" s="226" t="str">
        <f t="shared" si="69"/>
        <v>R022</v>
      </c>
      <c r="M188" s="227">
        <f t="shared" si="70"/>
        <v>160</v>
      </c>
      <c r="N188" s="226" t="str">
        <f t="shared" si="71"/>
        <v>MPF</v>
      </c>
      <c r="O188" s="227">
        <f t="shared" si="72"/>
        <v>164</v>
      </c>
      <c r="P188" s="227" t="str">
        <f>IF(LEN(D188)=0,"",IF(VLOOKUP(D188,tblClass_Child!G:J,4,FALSE)="Yes",0,I188))</f>
        <v/>
      </c>
      <c r="Q188" s="226" t="s">
        <v>1516</v>
      </c>
      <c r="R188" s="226">
        <f>IF(ISERROR(VLOOKUP(Q188,tblClass_Physical!$A:$B,2,FALSE)),0,VLOOKUP(Q188,tblClass_Physical!$A:$B,2,FALSE))</f>
        <v>47</v>
      </c>
      <c r="S188" s="226" t="s">
        <v>804</v>
      </c>
      <c r="U188" s="226" t="str">
        <f>LEFT(B188,MIN(FIND({0,1,2,3,4,5,6,7,8,9},B188&amp;"0123456789"))-1)</f>
        <v>FILT</v>
      </c>
      <c r="V188" s="228" t="str">
        <f>RIGHT(B188,LEN(B188)+1-MIN(FIND({0,1,2,3,4,5,6,7,8,9},B188&amp;"0123456789")))</f>
        <v>21</v>
      </c>
      <c r="W188" s="227" t="str">
        <f t="shared" si="73"/>
        <v>FILT_21</v>
      </c>
      <c r="X188" s="317" t="str">
        <f>LEFT(B188,MIN(FIND({0,1,2,3,4,5,6,7,8,9},B188&amp;"0123456789"))-1)&amp;"n"&amp;RIGHT(B188,LEN(B188)-MIN(FIND({0,1,2,3,4,5,6,7,8,9},B188&amp;"0123456789")))</f>
        <v>FILTn1</v>
      </c>
      <c r="Y188" s="229" t="str">
        <f t="shared" si="63"/>
        <v/>
      </c>
      <c r="Z188" s="229" t="str">
        <f>IF(LEN(Y188)=0,"",VLOOKUP(X188,tblClass_Child!D:E,2,FALSE))</f>
        <v/>
      </c>
      <c r="AA188" s="229" t="str">
        <f t="shared" si="64"/>
        <v/>
      </c>
      <c r="AF188" s="305">
        <f>IF(ISERROR(VLOOKUP(Q188,tblClass_Physical!A:AJ,COLUMN(tblClass_Physical!AJ:AJ),FALSE)),"",VLOOKUP(Q188,tblClass_Physical!A:AJ,COLUMN(tblClass_Physical!AJ:AJ),FALSE))</f>
        <v>0</v>
      </c>
    </row>
    <row r="189" spans="1:32" s="226" customFormat="1">
      <c r="A189" s="68" t="s">
        <v>20</v>
      </c>
      <c r="B189" s="68" t="s">
        <v>2071</v>
      </c>
      <c r="C189" s="68">
        <v>188</v>
      </c>
      <c r="D189" s="68" t="s">
        <v>109</v>
      </c>
      <c r="E189" s="68">
        <f>IF(D189="",0,VLOOKUP(D189,tblClass!$B:$C,2,FALSE))</f>
        <v>33</v>
      </c>
      <c r="F189" s="68" t="s">
        <v>1766</v>
      </c>
      <c r="G189" s="227" t="s">
        <v>9</v>
      </c>
      <c r="H189" s="227" t="str">
        <f t="shared" si="65"/>
        <v>MX</v>
      </c>
      <c r="I189" s="227">
        <f t="shared" si="66"/>
        <v>166</v>
      </c>
      <c r="J189" s="226" t="str">
        <f t="shared" si="67"/>
        <v>PCM2</v>
      </c>
      <c r="K189" s="227">
        <f t="shared" si="68"/>
        <v>156</v>
      </c>
      <c r="L189" s="226" t="str">
        <f t="shared" si="69"/>
        <v>R022</v>
      </c>
      <c r="M189" s="227">
        <f t="shared" si="70"/>
        <v>160</v>
      </c>
      <c r="N189" s="226" t="str">
        <f t="shared" si="71"/>
        <v>MPF</v>
      </c>
      <c r="O189" s="227">
        <f t="shared" si="72"/>
        <v>164</v>
      </c>
      <c r="P189" s="227">
        <f>IF(LEN(D189)=0,"",IF(VLOOKUP(D189,tblClass_Child!G:J,4,FALSE)="Yes",0,I189))</f>
        <v>166</v>
      </c>
      <c r="Q189" s="227"/>
      <c r="R189" s="226">
        <f>IF(ISERROR(VLOOKUP(Q189,tblClass_Physical!$A:$B,2,FALSE)),0,VLOOKUP(Q189,tblClass_Physical!$A:$B,2,FALSE))</f>
        <v>0</v>
      </c>
      <c r="S189" s="226" t="s">
        <v>804</v>
      </c>
      <c r="T189" s="227"/>
      <c r="U189" s="226" t="str">
        <f>LEFT(B189,MIN(FIND({0,1,2,3,4,5,6,7,8,9},B189&amp;"0123456789"))-1)</f>
        <v>EA</v>
      </c>
      <c r="V189" s="228" t="str">
        <f>RIGHT(B189,LEN(B189)+1-MIN(FIND({0,1,2,3,4,5,6,7,8,9},B189&amp;"0123456789")))</f>
        <v>2010</v>
      </c>
      <c r="W189" s="227" t="str">
        <f t="shared" si="73"/>
        <v>EA_2010</v>
      </c>
      <c r="X189" s="45" t="str">
        <f>LEFT(B189,MIN(FIND({0,1,2,3,4,5,6,7,8,9},B189&amp;"0123456789"))-1)&amp;"n"&amp;RIGHT(B189,LEN(B189)-MIN(FIND({0,1,2,3,4,5,6,7,8,9},B189&amp;"0123456789")))</f>
        <v>EAn010</v>
      </c>
      <c r="Y189" s="45" t="str">
        <f t="shared" si="63"/>
        <v>EMA1</v>
      </c>
      <c r="Z189" s="45" t="str">
        <f>IF(LEN(Y189)=0,"",VLOOKUP(X189,tblClass_Child!D:E,2,FALSE))</f>
        <v>EMA_VESSEL</v>
      </c>
      <c r="AA189" s="45" t="str">
        <f t="shared" si="64"/>
        <v>_ema_vessel</v>
      </c>
      <c r="AF189" s="305" t="str">
        <f>IF(ISERROR(VLOOKUP(Q189,tblClass_Physical!A:AJ,COLUMN(tblClass_Physical!AJ:AJ),FALSE)),"",VLOOKUP(Q189,tblClass_Physical!A:AJ,COLUMN(tblClass_Physical!AJ:AJ),FALSE))</f>
        <v/>
      </c>
    </row>
    <row r="190" spans="1:32" s="226" customFormat="1">
      <c r="A190" s="68" t="s">
        <v>20</v>
      </c>
      <c r="B190" s="68" t="s">
        <v>1785</v>
      </c>
      <c r="C190" s="68">
        <v>189</v>
      </c>
      <c r="D190" s="68" t="s">
        <v>113</v>
      </c>
      <c r="E190" s="68">
        <f>IF(D190="",0,VLOOKUP(D190,tblClass!$B:$C,2,FALSE))</f>
        <v>34</v>
      </c>
      <c r="F190" s="68" t="s">
        <v>1767</v>
      </c>
      <c r="G190" s="227" t="s">
        <v>9</v>
      </c>
      <c r="H190" s="227" t="str">
        <f t="shared" si="65"/>
        <v>MX</v>
      </c>
      <c r="I190" s="227">
        <f t="shared" si="66"/>
        <v>166</v>
      </c>
      <c r="J190" s="226" t="str">
        <f t="shared" si="67"/>
        <v>PCM2</v>
      </c>
      <c r="K190" s="227">
        <f t="shared" si="68"/>
        <v>156</v>
      </c>
      <c r="L190" s="226" t="str">
        <f t="shared" si="69"/>
        <v>R022</v>
      </c>
      <c r="M190" s="227">
        <f t="shared" si="70"/>
        <v>160</v>
      </c>
      <c r="N190" s="226" t="str">
        <f t="shared" si="71"/>
        <v>MPF</v>
      </c>
      <c r="O190" s="227">
        <f t="shared" si="72"/>
        <v>164</v>
      </c>
      <c r="P190" s="227">
        <f>IF(LEN(D190)=0,"",IF(VLOOKUP(D190,tblClass_Child!G:J,4,FALSE)="Yes",0,I190))</f>
        <v>166</v>
      </c>
      <c r="Q190" s="227"/>
      <c r="R190" s="226">
        <f>IF(ISERROR(VLOOKUP(Q190,tblClass_Physical!$A:$B,2,FALSE)),0,VLOOKUP(Q190,tblClass_Physical!$A:$B,2,FALSE))</f>
        <v>0</v>
      </c>
      <c r="S190" s="226" t="s">
        <v>804</v>
      </c>
      <c r="T190" s="227"/>
      <c r="U190" s="226" t="str">
        <f>LEFT(B190,MIN(FIND({0,1,2,3,4,5,6,7,8,9},B190&amp;"0123456789"))-1)</f>
        <v>EC</v>
      </c>
      <c r="V190" s="228" t="str">
        <f>RIGHT(B190,LEN(B190)+1-MIN(FIND({0,1,2,3,4,5,6,7,8,9},B190&amp;"0123456789")))</f>
        <v>2001</v>
      </c>
      <c r="W190" s="227" t="str">
        <f t="shared" si="73"/>
        <v>EC_2001</v>
      </c>
      <c r="X190" s="45" t="str">
        <f>LEFT(B190,MIN(FIND({0,1,2,3,4,5,6,7,8,9},B190&amp;"0123456789"))-1)&amp;"n"&amp;RIGHT(B190,LEN(B190)-MIN(FIND({0,1,2,3,4,5,6,7,8,9},B190&amp;"0123456789")))</f>
        <v>ECn001</v>
      </c>
      <c r="Y190" s="45" t="str">
        <f t="shared" si="63"/>
        <v>EMC1</v>
      </c>
      <c r="Z190" s="45" t="str">
        <f>IF(LEN(Y190)=0,"",VLOOKUP(X190,tblClass_Child!D:E,2,FALSE))</f>
        <v>EMC_GAS</v>
      </c>
      <c r="AA190" s="45" t="str">
        <f t="shared" si="64"/>
        <v>_emc_gas</v>
      </c>
      <c r="AF190" s="305" t="str">
        <f>IF(ISERROR(VLOOKUP(Q190,tblClass_Physical!A:AJ,COLUMN(tblClass_Physical!AJ:AJ),FALSE)),"",VLOOKUP(Q190,tblClass_Physical!A:AJ,COLUMN(tblClass_Physical!AJ:AJ),FALSE))</f>
        <v/>
      </c>
    </row>
    <row r="191" spans="1:32" s="226" customFormat="1">
      <c r="A191" s="68" t="s">
        <v>20</v>
      </c>
      <c r="B191" s="68" t="s">
        <v>1786</v>
      </c>
      <c r="C191" s="68">
        <v>190</v>
      </c>
      <c r="D191" s="68" t="s">
        <v>112</v>
      </c>
      <c r="E191" s="68">
        <f>IF(D191="",0,VLOOKUP(D191,tblClass!$B:$C,2,FALSE))</f>
        <v>35</v>
      </c>
      <c r="F191" s="68" t="s">
        <v>1768</v>
      </c>
      <c r="G191" s="227" t="s">
        <v>9</v>
      </c>
      <c r="H191" s="227" t="str">
        <f t="shared" si="65"/>
        <v>MX</v>
      </c>
      <c r="I191" s="227">
        <f t="shared" si="66"/>
        <v>166</v>
      </c>
      <c r="J191" s="226" t="str">
        <f t="shared" si="67"/>
        <v>PCM2</v>
      </c>
      <c r="K191" s="227">
        <f t="shared" si="68"/>
        <v>156</v>
      </c>
      <c r="L191" s="226" t="str">
        <f t="shared" si="69"/>
        <v>R022</v>
      </c>
      <c r="M191" s="227">
        <f t="shared" si="70"/>
        <v>160</v>
      </c>
      <c r="N191" s="226" t="str">
        <f t="shared" si="71"/>
        <v>MPF</v>
      </c>
      <c r="O191" s="227">
        <f t="shared" si="72"/>
        <v>164</v>
      </c>
      <c r="P191" s="227">
        <f>IF(LEN(D191)=0,"",IF(VLOOKUP(D191,tblClass_Child!G:J,4,FALSE)="Yes",0,I191))</f>
        <v>166</v>
      </c>
      <c r="Q191" s="227"/>
      <c r="R191" s="226">
        <f>IF(ISERROR(VLOOKUP(Q191,tblClass_Physical!$A:$B,2,FALSE)),0,VLOOKUP(Q191,tblClass_Physical!$A:$B,2,FALSE))</f>
        <v>0</v>
      </c>
      <c r="S191" s="226" t="s">
        <v>804</v>
      </c>
      <c r="T191" s="227"/>
      <c r="U191" s="226" t="str">
        <f>LEFT(B191,MIN(FIND({0,1,2,3,4,5,6,7,8,9},B191&amp;"0123456789"))-1)</f>
        <v>EC</v>
      </c>
      <c r="V191" s="228" t="str">
        <f>RIGHT(B191,LEN(B191)+1-MIN(FIND({0,1,2,3,4,5,6,7,8,9},B191&amp;"0123456789")))</f>
        <v>2002</v>
      </c>
      <c r="W191" s="227" t="str">
        <f t="shared" si="73"/>
        <v>EC_2002</v>
      </c>
      <c r="X191" s="45" t="str">
        <f>LEFT(B191,MIN(FIND({0,1,2,3,4,5,6,7,8,9},B191&amp;"0123456789"))-1)&amp;"n"&amp;RIGHT(B191,LEN(B191)-MIN(FIND({0,1,2,3,4,5,6,7,8,9},B191&amp;"0123456789")))</f>
        <v>ECn002</v>
      </c>
      <c r="Y191" s="45" t="str">
        <f t="shared" si="63"/>
        <v>EMC2</v>
      </c>
      <c r="Z191" s="45" t="str">
        <f>IF(LEN(Y191)=0,"",VLOOKUP(X191,tblClass_Child!D:E,2,FALSE))</f>
        <v>EMC_WATER</v>
      </c>
      <c r="AA191" s="45" t="str">
        <f t="shared" si="64"/>
        <v>_emc_water</v>
      </c>
      <c r="AF191" s="305" t="str">
        <f>IF(ISERROR(VLOOKUP(Q191,tblClass_Physical!A:AJ,COLUMN(tblClass_Physical!AJ:AJ),FALSE)),"",VLOOKUP(Q191,tblClass_Physical!A:AJ,COLUMN(tblClass_Physical!AJ:AJ),FALSE))</f>
        <v/>
      </c>
    </row>
    <row r="192" spans="1:32" s="226" customFormat="1">
      <c r="A192" s="68" t="s">
        <v>20</v>
      </c>
      <c r="B192" s="68" t="s">
        <v>1787</v>
      </c>
      <c r="C192" s="68">
        <v>191</v>
      </c>
      <c r="D192" s="68" t="s">
        <v>105</v>
      </c>
      <c r="E192" s="68">
        <f>IF(D192="",0,VLOOKUP(D192,tblClass!$B:$C,2,FALSE))</f>
        <v>38</v>
      </c>
      <c r="F192" s="68" t="s">
        <v>1769</v>
      </c>
      <c r="G192" s="227" t="s">
        <v>9</v>
      </c>
      <c r="H192" s="227" t="str">
        <f t="shared" si="65"/>
        <v>MX</v>
      </c>
      <c r="I192" s="227">
        <f t="shared" si="66"/>
        <v>166</v>
      </c>
      <c r="J192" s="226" t="str">
        <f t="shared" si="67"/>
        <v>PCM2</v>
      </c>
      <c r="K192" s="227">
        <f t="shared" si="68"/>
        <v>156</v>
      </c>
      <c r="L192" s="226" t="str">
        <f t="shared" si="69"/>
        <v>R022</v>
      </c>
      <c r="M192" s="227">
        <f t="shared" si="70"/>
        <v>160</v>
      </c>
      <c r="N192" s="226" t="str">
        <f t="shared" si="71"/>
        <v>MPF</v>
      </c>
      <c r="O192" s="227">
        <f t="shared" si="72"/>
        <v>164</v>
      </c>
      <c r="P192" s="227">
        <f>IF(LEN(D192)=0,"",IF(VLOOKUP(D192,tblClass_Child!G:J,4,FALSE)="Yes",0,I192))</f>
        <v>166</v>
      </c>
      <c r="Q192" s="227"/>
      <c r="R192" s="226">
        <f>IF(ISERROR(VLOOKUP(Q192,tblClass_Physical!$A:$B,2,FALSE)),0,VLOOKUP(Q192,tblClass_Physical!$A:$B,2,FALSE))</f>
        <v>0</v>
      </c>
      <c r="S192" s="226" t="s">
        <v>804</v>
      </c>
      <c r="T192" s="227"/>
      <c r="U192" s="226" t="str">
        <f>LEFT(B192,MIN(FIND({0,1,2,3,4,5,6,7,8,9},B192&amp;"0123456789"))-1)</f>
        <v>EG</v>
      </c>
      <c r="V192" s="228" t="str">
        <f>RIGHT(B192,LEN(B192)+1-MIN(FIND({0,1,2,3,4,5,6,7,8,9},B192&amp;"0123456789")))</f>
        <v>2005</v>
      </c>
      <c r="W192" s="227" t="str">
        <f t="shared" si="73"/>
        <v>EG_2005</v>
      </c>
      <c r="X192" s="45" t="str">
        <f>LEFT(B192,MIN(FIND({0,1,2,3,4,5,6,7,8,9},B192&amp;"0123456789"))-1)&amp;"n"&amp;RIGHT(B192,LEN(B192)-MIN(FIND({0,1,2,3,4,5,6,7,8,9},B192&amp;"0123456789")))</f>
        <v>EGn005</v>
      </c>
      <c r="Y192" s="45" t="str">
        <f t="shared" si="63"/>
        <v>EMG1</v>
      </c>
      <c r="Z192" s="45" t="str">
        <f>IF(LEN(Y192)=0,"",VLOOKUP(X192,tblClass_Child!D:E,2,FALSE))</f>
        <v>EMG_FILTER</v>
      </c>
      <c r="AA192" s="45" t="str">
        <f t="shared" si="64"/>
        <v>_emg_filter</v>
      </c>
      <c r="AF192" s="305" t="str">
        <f>IF(ISERROR(VLOOKUP(Q192,tblClass_Physical!A:AJ,COLUMN(tblClass_Physical!AJ:AJ),FALSE)),"",VLOOKUP(Q192,tblClass_Physical!A:AJ,COLUMN(tblClass_Physical!AJ:AJ),FALSE))</f>
        <v/>
      </c>
    </row>
    <row r="193" spans="1:32" s="226" customFormat="1">
      <c r="A193" s="68" t="s">
        <v>20</v>
      </c>
      <c r="B193" s="68" t="s">
        <v>1770</v>
      </c>
      <c r="C193" s="68">
        <v>192</v>
      </c>
      <c r="D193" s="68" t="s">
        <v>107</v>
      </c>
      <c r="E193" s="68">
        <f>IF(D193="",0,VLOOKUP(D193,tblClass!$B:$C,2,FALSE))</f>
        <v>39</v>
      </c>
      <c r="F193" s="68" t="s">
        <v>1771</v>
      </c>
      <c r="G193" s="227" t="s">
        <v>9</v>
      </c>
      <c r="H193" s="227" t="str">
        <f t="shared" si="65"/>
        <v>MX</v>
      </c>
      <c r="I193" s="227">
        <f t="shared" si="66"/>
        <v>166</v>
      </c>
      <c r="J193" s="226" t="str">
        <f t="shared" si="67"/>
        <v>PCM2</v>
      </c>
      <c r="K193" s="227">
        <f t="shared" si="68"/>
        <v>156</v>
      </c>
      <c r="L193" s="226" t="str">
        <f t="shared" si="69"/>
        <v>R022</v>
      </c>
      <c r="M193" s="227">
        <f t="shared" si="70"/>
        <v>160</v>
      </c>
      <c r="N193" s="226" t="str">
        <f t="shared" si="71"/>
        <v>MPF</v>
      </c>
      <c r="O193" s="227">
        <f t="shared" si="72"/>
        <v>164</v>
      </c>
      <c r="P193" s="227">
        <f>IF(LEN(D193)=0,"",IF(VLOOKUP(D193,tblClass_Child!G:J,4,FALSE)="Yes",0,I193))</f>
        <v>166</v>
      </c>
      <c r="Q193" s="227"/>
      <c r="R193" s="226">
        <f>IF(ISERROR(VLOOKUP(Q193,tblClass_Physical!$A:$B,2,FALSE)),0,VLOOKUP(Q193,tblClass_Physical!$A:$B,2,FALSE))</f>
        <v>0</v>
      </c>
      <c r="S193" s="226" t="s">
        <v>804</v>
      </c>
      <c r="T193" s="227"/>
      <c r="U193" s="226" t="str">
        <f>LEFT(B193,MIN(FIND({0,1,2,3,4,5,6,7,8,9},B193&amp;"0123456789"))-1)</f>
        <v>EM</v>
      </c>
      <c r="V193" s="228" t="str">
        <f>RIGHT(B193,LEN(B193)+1-MIN(FIND({0,1,2,3,4,5,6,7,8,9},B193&amp;"0123456789")))</f>
        <v>2009</v>
      </c>
      <c r="W193" s="227" t="str">
        <f t="shared" si="73"/>
        <v>EM_2009</v>
      </c>
      <c r="X193" s="45" t="str">
        <f>LEFT(B193,MIN(FIND({0,1,2,3,4,5,6,7,8,9},B193&amp;"0123456789"))-1)&amp;"n"&amp;RIGHT(B193,LEN(B193)-MIN(FIND({0,1,2,3,4,5,6,7,8,9},B193&amp;"0123456789")))</f>
        <v>EMn009</v>
      </c>
      <c r="Y193" s="45" t="str">
        <f t="shared" si="63"/>
        <v>EMM1</v>
      </c>
      <c r="Z193" s="45" t="str">
        <f>IF(LEN(Y193)=0,"",VLOOKUP(X193,tblClass_Child!D:E,2,FALSE))</f>
        <v>EMM_VESSEL</v>
      </c>
      <c r="AA193" s="45" t="str">
        <f t="shared" si="64"/>
        <v>_emm_vessel</v>
      </c>
      <c r="AF193" s="305" t="str">
        <f>IF(ISERROR(VLOOKUP(Q193,tblClass_Physical!A:AJ,COLUMN(tblClass_Physical!AJ:AJ),FALSE)),"",VLOOKUP(Q193,tblClass_Physical!A:AJ,COLUMN(tblClass_Physical!AJ:AJ),FALSE))</f>
        <v/>
      </c>
    </row>
    <row r="194" spans="1:32" s="226" customFormat="1">
      <c r="A194" s="68" t="s">
        <v>20</v>
      </c>
      <c r="B194" s="68" t="s">
        <v>1788</v>
      </c>
      <c r="C194" s="68">
        <v>193</v>
      </c>
      <c r="D194" s="68" t="s">
        <v>110</v>
      </c>
      <c r="E194" s="68">
        <f>IF(D194="",0,VLOOKUP(D194,tblClass!$B:$C,2,FALSE))</f>
        <v>43</v>
      </c>
      <c r="F194" s="68" t="s">
        <v>1772</v>
      </c>
      <c r="G194" s="227" t="s">
        <v>9</v>
      </c>
      <c r="H194" s="227" t="str">
        <f t="shared" si="65"/>
        <v>MX</v>
      </c>
      <c r="I194" s="227">
        <f t="shared" si="66"/>
        <v>166</v>
      </c>
      <c r="J194" s="226" t="str">
        <f t="shared" si="67"/>
        <v>PCM2</v>
      </c>
      <c r="K194" s="227">
        <f t="shared" si="68"/>
        <v>156</v>
      </c>
      <c r="L194" s="226" t="str">
        <f t="shared" si="69"/>
        <v>R022</v>
      </c>
      <c r="M194" s="227">
        <f t="shared" si="70"/>
        <v>160</v>
      </c>
      <c r="N194" s="226" t="str">
        <f t="shared" si="71"/>
        <v>MPF</v>
      </c>
      <c r="O194" s="227">
        <f t="shared" si="72"/>
        <v>164</v>
      </c>
      <c r="P194" s="227">
        <f>IF(LEN(D194)=0,"",IF(VLOOKUP(D194,tblClass_Child!G:J,4,FALSE)="Yes",0,I194))</f>
        <v>166</v>
      </c>
      <c r="Q194" s="227"/>
      <c r="R194" s="226">
        <f>IF(ISERROR(VLOOKUP(Q194,tblClass_Physical!$A:$B,2,FALSE)),0,VLOOKUP(Q194,tblClass_Physical!$A:$B,2,FALSE))</f>
        <v>0</v>
      </c>
      <c r="S194" s="226" t="s">
        <v>804</v>
      </c>
      <c r="T194" s="227"/>
      <c r="U194" s="226" t="str">
        <f>LEFT(B194,MIN(FIND({0,1,2,3,4,5,6,7,8,9},B194&amp;"0123456789"))-1)</f>
        <v>EV</v>
      </c>
      <c r="V194" s="228" t="str">
        <f>RIGHT(B194,LEN(B194)+1-MIN(FIND({0,1,2,3,4,5,6,7,8,9},B194&amp;"0123456789")))</f>
        <v>2004</v>
      </c>
      <c r="W194" s="227" t="str">
        <f t="shared" si="73"/>
        <v>EV_2004</v>
      </c>
      <c r="X194" s="45" t="str">
        <f>LEFT(B194,MIN(FIND({0,1,2,3,4,5,6,7,8,9},B194&amp;"0123456789"))-1)&amp;"n"&amp;RIGHT(B194,LEN(B194)-MIN(FIND({0,1,2,3,4,5,6,7,8,9},B194&amp;"0123456789")))</f>
        <v>EVn004</v>
      </c>
      <c r="Y194" s="45" t="str">
        <f t="shared" si="63"/>
        <v>EMV1</v>
      </c>
      <c r="Z194" s="45" t="str">
        <f>IF(LEN(Y194)=0,"",VLOOKUP(X194,tblClass_Child!D:E,2,FALSE))</f>
        <v>EMV_VESSEL</v>
      </c>
      <c r="AA194" s="45" t="str">
        <f t="shared" si="64"/>
        <v>_emv_vessel</v>
      </c>
      <c r="AF194" s="305" t="str">
        <f>IF(ISERROR(VLOOKUP(Q194,tblClass_Physical!A:AJ,COLUMN(tblClass_Physical!AJ:AJ),FALSE)),"",VLOOKUP(Q194,tblClass_Physical!A:AJ,COLUMN(tblClass_Physical!AJ:AJ),FALSE))</f>
        <v/>
      </c>
    </row>
    <row r="195" spans="1:32" s="226" customFormat="1">
      <c r="A195" s="68" t="s">
        <v>20</v>
      </c>
      <c r="B195" s="68" t="s">
        <v>1789</v>
      </c>
      <c r="C195" s="68">
        <v>194</v>
      </c>
      <c r="D195" s="68" t="s">
        <v>101</v>
      </c>
      <c r="E195" s="68">
        <f>IF(D195="",0,VLOOKUP(D195,tblClass!$B:$C,2,FALSE))</f>
        <v>44</v>
      </c>
      <c r="F195" s="68" t="s">
        <v>1773</v>
      </c>
      <c r="G195" s="227" t="s">
        <v>9</v>
      </c>
      <c r="H195" s="227" t="str">
        <f t="shared" si="65"/>
        <v>MX</v>
      </c>
      <c r="I195" s="227">
        <f t="shared" si="66"/>
        <v>166</v>
      </c>
      <c r="J195" s="226" t="str">
        <f t="shared" si="67"/>
        <v>PCM2</v>
      </c>
      <c r="K195" s="227">
        <f t="shared" si="68"/>
        <v>156</v>
      </c>
      <c r="L195" s="226" t="str">
        <f t="shared" si="69"/>
        <v>R022</v>
      </c>
      <c r="M195" s="227">
        <f t="shared" si="70"/>
        <v>160</v>
      </c>
      <c r="N195" s="226" t="str">
        <f t="shared" si="71"/>
        <v>MPF</v>
      </c>
      <c r="O195" s="227">
        <f t="shared" si="72"/>
        <v>164</v>
      </c>
      <c r="P195" s="227">
        <f>IF(LEN(D195)=0,"",IF(VLOOKUP(D195,tblClass_Child!G:J,4,FALSE)="Yes",0,I195))</f>
        <v>166</v>
      </c>
      <c r="Q195" s="227"/>
      <c r="R195" s="226">
        <f>IF(ISERROR(VLOOKUP(Q195,tblClass_Physical!$A:$B,2,FALSE)),0,VLOOKUP(Q195,tblClass_Physical!$A:$B,2,FALSE))</f>
        <v>0</v>
      </c>
      <c r="S195" s="226" t="s">
        <v>804</v>
      </c>
      <c r="T195" s="227"/>
      <c r="U195" s="226" t="str">
        <f>LEFT(B195,MIN(FIND({0,1,2,3,4,5,6,7,8,9},B195&amp;"0123456789"))-1)</f>
        <v>EV</v>
      </c>
      <c r="V195" s="228" t="str">
        <f>RIGHT(B195,LEN(B195)+1-MIN(FIND({0,1,2,3,4,5,6,7,8,9},B195&amp;"0123456789")))</f>
        <v>2008</v>
      </c>
      <c r="W195" s="227" t="str">
        <f t="shared" si="73"/>
        <v>EV_2008</v>
      </c>
      <c r="X195" s="45" t="str">
        <f>LEFT(B195,MIN(FIND({0,1,2,3,4,5,6,7,8,9},B195&amp;"0123456789"))-1)&amp;"n"&amp;RIGHT(B195,LEN(B195)-MIN(FIND({0,1,2,3,4,5,6,7,8,9},B195&amp;"0123456789")))</f>
        <v>EVn008</v>
      </c>
      <c r="Y195" s="45" t="str">
        <f t="shared" si="63"/>
        <v>EMV2</v>
      </c>
      <c r="Z195" s="45" t="str">
        <f>IF(LEN(Y195)=0,"",VLOOKUP(X195,tblClass_Child!D:E,2,FALSE))</f>
        <v>EMV_INLET</v>
      </c>
      <c r="AA195" s="45" t="str">
        <f t="shared" si="64"/>
        <v>_emv_inlet</v>
      </c>
      <c r="AF195" s="305" t="str">
        <f>IF(ISERROR(VLOOKUP(Q195,tblClass_Physical!A:AJ,COLUMN(tblClass_Physical!AJ:AJ),FALSE)),"",VLOOKUP(Q195,tblClass_Physical!A:AJ,COLUMN(tblClass_Physical!AJ:AJ),FALSE))</f>
        <v/>
      </c>
    </row>
    <row r="196" spans="1:32" s="226" customFormat="1">
      <c r="A196" s="68" t="s">
        <v>20</v>
      </c>
      <c r="B196" s="68" t="s">
        <v>1790</v>
      </c>
      <c r="C196" s="68">
        <v>195</v>
      </c>
      <c r="D196" s="68" t="s">
        <v>102</v>
      </c>
      <c r="E196" s="68">
        <f>IF(D196="",0,VLOOKUP(D196,tblClass!$B:$C,2,FALSE))</f>
        <v>47</v>
      </c>
      <c r="F196" s="68" t="s">
        <v>1774</v>
      </c>
      <c r="G196" s="227" t="s">
        <v>9</v>
      </c>
      <c r="H196" s="227" t="str">
        <f t="shared" si="65"/>
        <v>MX</v>
      </c>
      <c r="I196" s="227">
        <f t="shared" si="66"/>
        <v>166</v>
      </c>
      <c r="J196" s="226" t="str">
        <f t="shared" si="67"/>
        <v>PCM2</v>
      </c>
      <c r="K196" s="227">
        <f t="shared" si="68"/>
        <v>156</v>
      </c>
      <c r="L196" s="226" t="str">
        <f t="shared" si="69"/>
        <v>R022</v>
      </c>
      <c r="M196" s="227">
        <f t="shared" si="70"/>
        <v>160</v>
      </c>
      <c r="N196" s="226" t="str">
        <f t="shared" si="71"/>
        <v>MPF</v>
      </c>
      <c r="O196" s="227">
        <f t="shared" si="72"/>
        <v>164</v>
      </c>
      <c r="P196" s="227">
        <f>IF(LEN(D196)=0,"",IF(VLOOKUP(D196,tblClass_Child!G:J,4,FALSE)="Yes",0,I196))</f>
        <v>166</v>
      </c>
      <c r="Q196" s="227"/>
      <c r="R196" s="226">
        <f>IF(ISERROR(VLOOKUP(Q196,tblClass_Physical!$A:$B,2,FALSE)),0,VLOOKUP(Q196,tblClass_Physical!$A:$B,2,FALSE))</f>
        <v>0</v>
      </c>
      <c r="S196" s="226" t="s">
        <v>804</v>
      </c>
      <c r="T196" s="227"/>
      <c r="U196" s="226" t="str">
        <f>LEFT(B196,MIN(FIND({0,1,2,3,4,5,6,7,8,9},B196&amp;"0123456789"))-1)</f>
        <v>EX</v>
      </c>
      <c r="V196" s="228" t="str">
        <f>RIGHT(B196,LEN(B196)+1-MIN(FIND({0,1,2,3,4,5,6,7,8,9},B196&amp;"0123456789")))</f>
        <v>2006</v>
      </c>
      <c r="W196" s="227" t="str">
        <f t="shared" si="73"/>
        <v>EX_2006</v>
      </c>
      <c r="X196" s="45" t="str">
        <f>LEFT(B196,MIN(FIND({0,1,2,3,4,5,6,7,8,9},B196&amp;"0123456789"))-1)&amp;"n"&amp;RIGHT(B196,LEN(B196)-MIN(FIND({0,1,2,3,4,5,6,7,8,9},B196&amp;"0123456789")))</f>
        <v>EXn006</v>
      </c>
      <c r="Y196" s="45" t="str">
        <f t="shared" si="63"/>
        <v>EMX4</v>
      </c>
      <c r="Z196" s="45" t="str">
        <f>IF(LEN(Y196)=0,"",VLOOKUP(X196,tblClass_Child!D:E,2,FALSE))</f>
        <v>EMX_DRAIN</v>
      </c>
      <c r="AA196" s="45" t="str">
        <f t="shared" si="64"/>
        <v>_emx_drain</v>
      </c>
      <c r="AF196" s="305" t="str">
        <f>IF(ISERROR(VLOOKUP(Q196,tblClass_Physical!A:AJ,COLUMN(tblClass_Physical!AJ:AJ),FALSE)),"",VLOOKUP(Q196,tblClass_Physical!A:AJ,COLUMN(tblClass_Physical!AJ:AJ),FALSE))</f>
        <v/>
      </c>
    </row>
    <row r="197" spans="1:32" s="226" customFormat="1">
      <c r="A197" s="68" t="s">
        <v>20</v>
      </c>
      <c r="B197" s="68" t="s">
        <v>1791</v>
      </c>
      <c r="C197" s="68">
        <v>196</v>
      </c>
      <c r="D197" s="68" t="s">
        <v>397</v>
      </c>
      <c r="E197" s="68">
        <f>IF(D197="",0,VLOOKUP(D197,tblClass!$B:$C,2,FALSE))</f>
        <v>42</v>
      </c>
      <c r="F197" s="68" t="s">
        <v>1229</v>
      </c>
      <c r="G197" s="227" t="s">
        <v>9</v>
      </c>
      <c r="H197" s="227" t="str">
        <f t="shared" si="65"/>
        <v>MX</v>
      </c>
      <c r="I197" s="227">
        <f t="shared" si="66"/>
        <v>166</v>
      </c>
      <c r="J197" s="226" t="str">
        <f t="shared" si="67"/>
        <v>PCM2</v>
      </c>
      <c r="K197" s="227">
        <f t="shared" si="68"/>
        <v>156</v>
      </c>
      <c r="L197" s="226" t="str">
        <f t="shared" si="69"/>
        <v>R022</v>
      </c>
      <c r="M197" s="227">
        <f t="shared" si="70"/>
        <v>160</v>
      </c>
      <c r="N197" s="226" t="str">
        <f t="shared" si="71"/>
        <v>MPF</v>
      </c>
      <c r="O197" s="227">
        <f t="shared" si="72"/>
        <v>164</v>
      </c>
      <c r="P197" s="227">
        <f>IF(LEN(D197)=0,"",IF(VLOOKUP(D197,tblClass_Child!G:J,4,FALSE)="Yes",0,I197))</f>
        <v>166</v>
      </c>
      <c r="Q197" s="227"/>
      <c r="R197" s="226">
        <f>IF(ISERROR(VLOOKUP(Q197,tblClass_Physical!$A:$B,2,FALSE)),0,VLOOKUP(Q197,tblClass_Physical!$A:$B,2,FALSE))</f>
        <v>0</v>
      </c>
      <c r="S197" s="226" t="s">
        <v>804</v>
      </c>
      <c r="T197" s="227"/>
      <c r="U197" s="226" t="str">
        <f>LEFT(B197,MIN(FIND({0,1,2,3,4,5,6,7,8,9},B197&amp;"0123456789"))-1)</f>
        <v>ET</v>
      </c>
      <c r="V197" s="228" t="str">
        <f>RIGHT(B197,LEN(B197)+1-MIN(FIND({0,1,2,3,4,5,6,7,8,9},B197&amp;"0123456789")))</f>
        <v>2003</v>
      </c>
      <c r="W197" s="227" t="str">
        <f t="shared" si="73"/>
        <v>ET_2003</v>
      </c>
      <c r="X197" s="45" t="str">
        <f>LEFT(B197,MIN(FIND({0,1,2,3,4,5,6,7,8,9},B197&amp;"0123456789"))-1)&amp;"n"&amp;RIGHT(B197,LEN(B197)-MIN(FIND({0,1,2,3,4,5,6,7,8,9},B197&amp;"0123456789")))</f>
        <v>ETn003</v>
      </c>
      <c r="Y197" s="45" t="str">
        <f t="shared" si="63"/>
        <v>EMT1</v>
      </c>
      <c r="Z197" s="45" t="str">
        <f>IF(LEN(Y197)=0,"",VLOOKUP(X197,tblClass_Child!D:E,2,FALSE))</f>
        <v>EMT_HEX</v>
      </c>
      <c r="AA197" s="45" t="str">
        <f t="shared" si="64"/>
        <v>_emt_hex</v>
      </c>
      <c r="AF197" s="305" t="str">
        <f>IF(ISERROR(VLOOKUP(Q197,tblClass_Physical!A:AJ,COLUMN(tblClass_Physical!AJ:AJ),FALSE)),"",VLOOKUP(Q197,tblClass_Physical!A:AJ,COLUMN(tblClass_Physical!AJ:AJ),FALSE))</f>
        <v/>
      </c>
    </row>
    <row r="198" spans="1:32" s="226" customFormat="1">
      <c r="A198" s="68" t="s">
        <v>20</v>
      </c>
      <c r="B198" s="68" t="s">
        <v>1792</v>
      </c>
      <c r="C198" s="68">
        <v>197</v>
      </c>
      <c r="D198" s="68" t="s">
        <v>104</v>
      </c>
      <c r="E198" s="68">
        <f>IF(D198="",0,VLOOKUP(D198,tblClass!$B:$C,2,FALSE))</f>
        <v>45</v>
      </c>
      <c r="F198" s="68" t="s">
        <v>1875</v>
      </c>
      <c r="G198" s="227" t="s">
        <v>9</v>
      </c>
      <c r="H198" s="227" t="str">
        <f t="shared" ref="H198:H229" si="77">IF(LEN(G198)=0,0,VLOOKUP(G198,$B:$D,3,FALSE))</f>
        <v>MX</v>
      </c>
      <c r="I198" s="227">
        <f t="shared" ref="I198:I229" si="78">IF(LEN(G198)=0,0,VLOOKUP(G198,$B:$C,2,FALSE))</f>
        <v>166</v>
      </c>
      <c r="J198" s="226" t="str">
        <f t="shared" ref="J198:J229" si="79">IF(LEN(G198)=0,"",IF(VLOOKUP(G198,$B:$G,6,FALSE)=0,"",VLOOKUP(G198,$B:$G,6,FALSE)))</f>
        <v>PCM2</v>
      </c>
      <c r="K198" s="227">
        <f t="shared" ref="K198:K229" si="80">IF(LEN(J198)=0,0,VLOOKUP(J198,$B:$C,2,FALSE))</f>
        <v>156</v>
      </c>
      <c r="L198" s="226" t="str">
        <f t="shared" ref="L198:L229" si="81">IF(LEN(J198)=0,"",IF(VLOOKUP(J198,$B:$G,6,FALSE)=0,"",VLOOKUP(J198,$B:$G,6,FALSE)))</f>
        <v>R022</v>
      </c>
      <c r="M198" s="227">
        <f t="shared" ref="M198:M229" si="82">IF(LEN(L198)=0,0,VLOOKUP(L198,$B:$C,2,FALSE))</f>
        <v>160</v>
      </c>
      <c r="N198" s="226" t="str">
        <f t="shared" ref="N198:N229" si="83">IF(LEN(L198)=0,"",IF(VLOOKUP(L198,$B:$G,6,FALSE)=0,"",VLOOKUP(L198,$B:$G,6,FALSE)))</f>
        <v>MPF</v>
      </c>
      <c r="O198" s="227">
        <f t="shared" ref="O198:O229" si="84">IF(LEN(N198)=0,0,VLOOKUP(N198,$B:$C,2,FALSE))</f>
        <v>164</v>
      </c>
      <c r="P198" s="227">
        <f>IF(LEN(D198)=0,"",IF(VLOOKUP(D198,tblClass_Child!G:J,4,FALSE)="Yes",0,I198))</f>
        <v>166</v>
      </c>
      <c r="Q198" s="227"/>
      <c r="R198" s="226">
        <f>IF(ISERROR(VLOOKUP(Q198,tblClass_Physical!$A:$B,2,FALSE)),0,VLOOKUP(Q198,tblClass_Physical!$A:$B,2,FALSE))</f>
        <v>0</v>
      </c>
      <c r="S198" s="226" t="s">
        <v>804</v>
      </c>
      <c r="T198" s="227"/>
      <c r="U198" s="226" t="str">
        <f>LEFT(B198,MIN(FIND({0,1,2,3,4,5,6,7,8,9},B198&amp;"0123456789"))-1)</f>
        <v>EX</v>
      </c>
      <c r="V198" s="228" t="str">
        <f>RIGHT(B198,LEN(B198)+1-MIN(FIND({0,1,2,3,4,5,6,7,8,9},B198&amp;"0123456789")))</f>
        <v>2014</v>
      </c>
      <c r="W198" s="227" t="str">
        <f t="shared" si="73"/>
        <v>EX_2014</v>
      </c>
      <c r="X198" s="45" t="str">
        <f>LEFT(B198,MIN(FIND({0,1,2,3,4,5,6,7,8,9},B198&amp;"0123456789"))-1)&amp;"n"&amp;RIGHT(B198,LEN(B198)-MIN(FIND({0,1,2,3,4,5,6,7,8,9},B198&amp;"0123456789")))</f>
        <v>EXn014</v>
      </c>
      <c r="Y198" s="45" t="str">
        <f t="shared" si="63"/>
        <v>EMX1</v>
      </c>
      <c r="Z198" s="45" t="str">
        <f>IF(LEN(Y198)=0,"",VLOOKUP(X198,tblClass_Child!D:E,2,FALSE))</f>
        <v>EMX_MMFL</v>
      </c>
      <c r="AA198" s="45" t="str">
        <f t="shared" si="64"/>
        <v>_emx_mmfl</v>
      </c>
      <c r="AF198" s="305" t="str">
        <f>IF(ISERROR(VLOOKUP(Q198,tblClass_Physical!A:AJ,COLUMN(tblClass_Physical!AJ:AJ),FALSE)),"",VLOOKUP(Q198,tblClass_Physical!A:AJ,COLUMN(tblClass_Physical!AJ:AJ),FALSE))</f>
        <v/>
      </c>
    </row>
    <row r="199" spans="1:32" s="226" customFormat="1">
      <c r="A199" s="226" t="s">
        <v>847</v>
      </c>
      <c r="B199" s="226" t="s">
        <v>1882</v>
      </c>
      <c r="C199" s="68">
        <v>198</v>
      </c>
      <c r="E199" s="227">
        <f>IF(D199="",0,VLOOKUP(D199,tblClass!$B:$C,2,FALSE))</f>
        <v>0</v>
      </c>
      <c r="F199" s="226" t="s">
        <v>1775</v>
      </c>
      <c r="G199" s="226" t="s">
        <v>9</v>
      </c>
      <c r="H199" s="227" t="str">
        <f t="shared" si="77"/>
        <v>MX</v>
      </c>
      <c r="I199" s="227">
        <f t="shared" si="78"/>
        <v>166</v>
      </c>
      <c r="J199" s="226" t="str">
        <f t="shared" si="79"/>
        <v>PCM2</v>
      </c>
      <c r="K199" s="227">
        <f t="shared" si="80"/>
        <v>156</v>
      </c>
      <c r="L199" s="226" t="str">
        <f t="shared" si="81"/>
        <v>R022</v>
      </c>
      <c r="M199" s="227">
        <f t="shared" si="82"/>
        <v>160</v>
      </c>
      <c r="N199" s="226" t="str">
        <f t="shared" si="83"/>
        <v>MPF</v>
      </c>
      <c r="O199" s="227">
        <f t="shared" si="84"/>
        <v>164</v>
      </c>
      <c r="P199" s="227" t="str">
        <f>IF(LEN(D199)=0,"",IF(VLOOKUP(D199,tblClass_Child!G:J,4,FALSE)="Yes",0,I199))</f>
        <v/>
      </c>
      <c r="Q199" s="226" t="s">
        <v>1432</v>
      </c>
      <c r="R199" s="226">
        <f>IF(ISERROR(VLOOKUP(Q199,tblClass_Physical!$A:$B,2,FALSE)),0,VLOOKUP(Q199,tblClass_Physical!$A:$B,2,FALSE))</f>
        <v>45</v>
      </c>
      <c r="S199" s="226" t="s">
        <v>804</v>
      </c>
      <c r="U199" s="226" t="str">
        <f>LEFT(B199,MIN(FIND({0,1,2,3,4,5,6,7,8,9},B199&amp;"0123456789"))-1)</f>
        <v>PRV</v>
      </c>
      <c r="V199" s="228" t="str">
        <f>RIGHT(B199,LEN(B199)+1-MIN(FIND({0,1,2,3,4,5,6,7,8,9},B199&amp;"0123456789")))</f>
        <v>2101</v>
      </c>
      <c r="W199" s="227" t="str">
        <f t="shared" si="73"/>
        <v>PRV_2101</v>
      </c>
      <c r="X199" s="317" t="str">
        <f>LEFT(B199,MIN(FIND({0,1,2,3,4,5,6,7,8,9},B199&amp;"0123456789"))-1)&amp;"n"&amp;RIGHT(B199,LEN(B199)-MIN(FIND({0,1,2,3,4,5,6,7,8,9},B199&amp;"0123456789")))</f>
        <v>PRVn101</v>
      </c>
      <c r="Y199" s="229" t="str">
        <f t="shared" si="63"/>
        <v/>
      </c>
      <c r="Z199" s="229" t="str">
        <f>IF(LEN(Y199)=0,"",VLOOKUP(X199,tblClass_Child!D:E,2,FALSE))</f>
        <v/>
      </c>
      <c r="AA199" s="229" t="str">
        <f t="shared" si="64"/>
        <v/>
      </c>
      <c r="AF199" s="305">
        <f>IF(ISERROR(VLOOKUP(Q199,tblClass_Physical!A:AJ,COLUMN(tblClass_Physical!AJ:AJ),FALSE)),"",VLOOKUP(Q199,tblClass_Physical!A:AJ,COLUMN(tblClass_Physical!AJ:AJ),FALSE))</f>
        <v>0</v>
      </c>
    </row>
    <row r="200" spans="1:32" s="226" customFormat="1">
      <c r="A200" s="226" t="s">
        <v>847</v>
      </c>
      <c r="B200" s="226" t="s">
        <v>1883</v>
      </c>
      <c r="C200" s="68">
        <v>199</v>
      </c>
      <c r="E200" s="227">
        <f>IF(D200="",0,VLOOKUP(D200,tblClass!$B:$C,2,FALSE))</f>
        <v>0</v>
      </c>
      <c r="F200" s="226" t="s">
        <v>1776</v>
      </c>
      <c r="G200" s="226" t="s">
        <v>9</v>
      </c>
      <c r="H200" s="227" t="str">
        <f t="shared" si="77"/>
        <v>MX</v>
      </c>
      <c r="I200" s="227">
        <f t="shared" si="78"/>
        <v>166</v>
      </c>
      <c r="J200" s="226" t="str">
        <f t="shared" si="79"/>
        <v>PCM2</v>
      </c>
      <c r="K200" s="227">
        <f t="shared" si="80"/>
        <v>156</v>
      </c>
      <c r="L200" s="226" t="str">
        <f t="shared" si="81"/>
        <v>R022</v>
      </c>
      <c r="M200" s="227">
        <f t="shared" si="82"/>
        <v>160</v>
      </c>
      <c r="N200" s="226" t="str">
        <f t="shared" si="83"/>
        <v>MPF</v>
      </c>
      <c r="O200" s="227">
        <f t="shared" si="84"/>
        <v>164</v>
      </c>
      <c r="P200" s="227" t="str">
        <f>IF(LEN(D200)=0,"",IF(VLOOKUP(D200,tblClass_Child!G:J,4,FALSE)="Yes",0,I200))</f>
        <v/>
      </c>
      <c r="Q200" s="226" t="s">
        <v>1432</v>
      </c>
      <c r="R200" s="226">
        <f>IF(ISERROR(VLOOKUP(Q200,tblClass_Physical!$A:$B,2,FALSE)),0,VLOOKUP(Q200,tblClass_Physical!$A:$B,2,FALSE))</f>
        <v>45</v>
      </c>
      <c r="S200" s="226" t="s">
        <v>804</v>
      </c>
      <c r="U200" s="226" t="str">
        <f>LEFT(B200,MIN(FIND({0,1,2,3,4,5,6,7,8,9},B200&amp;"0123456789"))-1)</f>
        <v>PRV</v>
      </c>
      <c r="V200" s="228" t="str">
        <f>RIGHT(B200,LEN(B200)+1-MIN(FIND({0,1,2,3,4,5,6,7,8,9},B200&amp;"0123456789")))</f>
        <v>2103</v>
      </c>
      <c r="W200" s="227" t="str">
        <f t="shared" si="73"/>
        <v>PRV_2103</v>
      </c>
      <c r="X200" s="317" t="str">
        <f>LEFT(B200,MIN(FIND({0,1,2,3,4,5,6,7,8,9},B200&amp;"0123456789"))-1)&amp;"n"&amp;RIGHT(B200,LEN(B200)-MIN(FIND({0,1,2,3,4,5,6,7,8,9},B200&amp;"0123456789")))</f>
        <v>PRVn103</v>
      </c>
      <c r="Y200" s="229" t="str">
        <f t="shared" si="63"/>
        <v/>
      </c>
      <c r="Z200" s="229" t="str">
        <f>IF(LEN(Y200)=0,"",VLOOKUP(X200,tblClass_Child!D:E,2,FALSE))</f>
        <v/>
      </c>
      <c r="AA200" s="229" t="str">
        <f t="shared" si="64"/>
        <v/>
      </c>
      <c r="AF200" s="305">
        <f>IF(ISERROR(VLOOKUP(Q200,tblClass_Physical!A:AJ,COLUMN(tblClass_Physical!AJ:AJ),FALSE)),"",VLOOKUP(Q200,tblClass_Physical!A:AJ,COLUMN(tblClass_Physical!AJ:AJ),FALSE))</f>
        <v>0</v>
      </c>
    </row>
    <row r="201" spans="1:32" s="226" customFormat="1">
      <c r="A201" s="226" t="s">
        <v>847</v>
      </c>
      <c r="B201" s="226" t="s">
        <v>1793</v>
      </c>
      <c r="C201" s="68">
        <v>200</v>
      </c>
      <c r="E201" s="227">
        <f>IF(D201="",0,VLOOKUP(D201,tblClass!$B:$C,2,FALSE))</f>
        <v>0</v>
      </c>
      <c r="F201" s="226" t="s">
        <v>1777</v>
      </c>
      <c r="G201" s="226" t="s">
        <v>9</v>
      </c>
      <c r="H201" s="227" t="str">
        <f t="shared" si="77"/>
        <v>MX</v>
      </c>
      <c r="I201" s="227">
        <f t="shared" si="78"/>
        <v>166</v>
      </c>
      <c r="J201" s="226" t="str">
        <f t="shared" si="79"/>
        <v>PCM2</v>
      </c>
      <c r="K201" s="227">
        <f t="shared" si="80"/>
        <v>156</v>
      </c>
      <c r="L201" s="226" t="str">
        <f t="shared" si="81"/>
        <v>R022</v>
      </c>
      <c r="M201" s="227">
        <f t="shared" si="82"/>
        <v>160</v>
      </c>
      <c r="N201" s="226" t="str">
        <f t="shared" si="83"/>
        <v>MPF</v>
      </c>
      <c r="O201" s="227">
        <f t="shared" si="84"/>
        <v>164</v>
      </c>
      <c r="P201" s="227" t="str">
        <f>IF(LEN(D201)=0,"",IF(VLOOKUP(D201,tblClass_Child!G:J,4,FALSE)="Yes",0,I201))</f>
        <v/>
      </c>
      <c r="Q201" s="226" t="s">
        <v>2193</v>
      </c>
      <c r="R201" s="226">
        <f>IF(ISERROR(VLOOKUP(Q201,tblClass_Physical!$A:$B,2,FALSE)),0,VLOOKUP(Q201,tblClass_Physical!$A:$B,2,FALSE))</f>
        <v>65</v>
      </c>
      <c r="S201" s="226" t="s">
        <v>804</v>
      </c>
      <c r="U201" s="226" t="str">
        <f>LEFT(B201,MIN(FIND({0,1,2,3,4,5,6,7,8,9},B201&amp;"0123456789"))-1)</f>
        <v>FXH</v>
      </c>
      <c r="V201" s="228" t="str">
        <f>RIGHT(B201,LEN(B201)+1-MIN(FIND({0,1,2,3,4,5,6,7,8,9},B201&amp;"0123456789")))</f>
        <v>202</v>
      </c>
      <c r="W201" s="227" t="str">
        <f t="shared" si="73"/>
        <v>FXH_202</v>
      </c>
      <c r="X201" s="317" t="str">
        <f>LEFT(B201,MIN(FIND({0,1,2,3,4,5,6,7,8,9},B201&amp;"0123456789"))-1)&amp;"n"&amp;RIGHT(B201,LEN(B201)-MIN(FIND({0,1,2,3,4,5,6,7,8,9},B201&amp;"0123456789")))</f>
        <v>FXHn02</v>
      </c>
      <c r="Y201" s="229" t="str">
        <f t="shared" si="63"/>
        <v/>
      </c>
      <c r="Z201" s="229" t="str">
        <f>IF(LEN(Y201)=0,"",VLOOKUP(X201,tblClass_Child!D:E,2,FALSE))</f>
        <v/>
      </c>
      <c r="AA201" s="229" t="str">
        <f t="shared" si="64"/>
        <v/>
      </c>
      <c r="AF201" s="305">
        <f>IF(ISERROR(VLOOKUP(Q201,tblClass_Physical!A:AJ,COLUMN(tblClass_Physical!AJ:AJ),FALSE)),"",VLOOKUP(Q201,tblClass_Physical!A:AJ,COLUMN(tblClass_Physical!AJ:AJ),FALSE))</f>
        <v>0</v>
      </c>
    </row>
    <row r="202" spans="1:32" s="226" customFormat="1">
      <c r="A202" s="226" t="s">
        <v>847</v>
      </c>
      <c r="B202" s="226" t="s">
        <v>1794</v>
      </c>
      <c r="C202" s="68">
        <v>201</v>
      </c>
      <c r="E202" s="227">
        <f>IF(D202="",0,VLOOKUP(D202,tblClass!$B:$C,2,FALSE))</f>
        <v>0</v>
      </c>
      <c r="F202" s="226" t="s">
        <v>1778</v>
      </c>
      <c r="G202" s="226" t="s">
        <v>9</v>
      </c>
      <c r="H202" s="227" t="str">
        <f t="shared" si="77"/>
        <v>MX</v>
      </c>
      <c r="I202" s="227">
        <f t="shared" si="78"/>
        <v>166</v>
      </c>
      <c r="J202" s="226" t="str">
        <f t="shared" si="79"/>
        <v>PCM2</v>
      </c>
      <c r="K202" s="227">
        <f t="shared" si="80"/>
        <v>156</v>
      </c>
      <c r="L202" s="226" t="str">
        <f t="shared" si="81"/>
        <v>R022</v>
      </c>
      <c r="M202" s="227">
        <f t="shared" si="82"/>
        <v>160</v>
      </c>
      <c r="N202" s="226" t="str">
        <f t="shared" si="83"/>
        <v>MPF</v>
      </c>
      <c r="O202" s="227">
        <f t="shared" si="84"/>
        <v>164</v>
      </c>
      <c r="P202" s="227" t="str">
        <f>IF(LEN(D202)=0,"",IF(VLOOKUP(D202,tblClass_Child!G:J,4,FALSE)="Yes",0,I202))</f>
        <v/>
      </c>
      <c r="Q202" s="226" t="s">
        <v>2181</v>
      </c>
      <c r="R202" s="226">
        <f>IF(ISERROR(VLOOKUP(Q202,tblClass_Physical!$A:$B,2,FALSE)),0,VLOOKUP(Q202,tblClass_Physical!$A:$B,2,FALSE))</f>
        <v>64</v>
      </c>
      <c r="S202" s="226" t="s">
        <v>804</v>
      </c>
      <c r="U202" s="226" t="str">
        <f>LEFT(B202,MIN(FIND({0,1,2,3,4,5,6,7,8,9},B202&amp;"0123456789"))-1)</f>
        <v>FXH</v>
      </c>
      <c r="V202" s="228" t="str">
        <f>RIGHT(B202,LEN(B202)+1-MIN(FIND({0,1,2,3,4,5,6,7,8,9},B202&amp;"0123456789")))</f>
        <v>203</v>
      </c>
      <c r="W202" s="227" t="str">
        <f t="shared" si="73"/>
        <v>FXH_203</v>
      </c>
      <c r="X202" s="317" t="str">
        <f>LEFT(B202,MIN(FIND({0,1,2,3,4,5,6,7,8,9},B202&amp;"0123456789"))-1)&amp;"n"&amp;RIGHT(B202,LEN(B202)-MIN(FIND({0,1,2,3,4,5,6,7,8,9},B202&amp;"0123456789")))</f>
        <v>FXHn03</v>
      </c>
      <c r="Y202" s="229" t="str">
        <f t="shared" si="63"/>
        <v/>
      </c>
      <c r="Z202" s="229" t="str">
        <f>IF(LEN(Y202)=0,"",VLOOKUP(X202,tblClass_Child!D:E,2,FALSE))</f>
        <v/>
      </c>
      <c r="AA202" s="229" t="str">
        <f t="shared" si="64"/>
        <v/>
      </c>
      <c r="AF202" s="305">
        <f>IF(ISERROR(VLOOKUP(Q202,tblClass_Physical!A:AJ,COLUMN(tblClass_Physical!AJ:AJ),FALSE)),"",VLOOKUP(Q202,tblClass_Physical!A:AJ,COLUMN(tblClass_Physical!AJ:AJ),FALSE))</f>
        <v>0</v>
      </c>
    </row>
    <row r="203" spans="1:32" s="226" customFormat="1">
      <c r="A203" s="226" t="s">
        <v>847</v>
      </c>
      <c r="B203" s="226" t="s">
        <v>1795</v>
      </c>
      <c r="C203" s="68">
        <v>202</v>
      </c>
      <c r="E203" s="227">
        <f>IF(D203="",0,VLOOKUP(D203,tblClass!$B:$C,2,FALSE))</f>
        <v>0</v>
      </c>
      <c r="F203" s="226" t="s">
        <v>1779</v>
      </c>
      <c r="G203" s="226" t="s">
        <v>9</v>
      </c>
      <c r="H203" s="227" t="str">
        <f t="shared" si="77"/>
        <v>MX</v>
      </c>
      <c r="I203" s="227">
        <f t="shared" si="78"/>
        <v>166</v>
      </c>
      <c r="J203" s="226" t="str">
        <f t="shared" si="79"/>
        <v>PCM2</v>
      </c>
      <c r="K203" s="227">
        <f t="shared" si="80"/>
        <v>156</v>
      </c>
      <c r="L203" s="226" t="str">
        <f t="shared" si="81"/>
        <v>R022</v>
      </c>
      <c r="M203" s="227">
        <f t="shared" si="82"/>
        <v>160</v>
      </c>
      <c r="N203" s="226" t="str">
        <f t="shared" si="83"/>
        <v>MPF</v>
      </c>
      <c r="O203" s="227">
        <f t="shared" si="84"/>
        <v>164</v>
      </c>
      <c r="P203" s="227" t="str">
        <f>IF(LEN(D203)=0,"",IF(VLOOKUP(D203,tblClass_Child!G:J,4,FALSE)="Yes",0,I203))</f>
        <v/>
      </c>
      <c r="Q203" s="226" t="s">
        <v>2193</v>
      </c>
      <c r="R203" s="226">
        <f>IF(ISERROR(VLOOKUP(Q203,tblClass_Physical!$A:$B,2,FALSE)),0,VLOOKUP(Q203,tblClass_Physical!$A:$B,2,FALSE))</f>
        <v>65</v>
      </c>
      <c r="S203" s="226" t="s">
        <v>804</v>
      </c>
      <c r="U203" s="226" t="str">
        <f>LEFT(B203,MIN(FIND({0,1,2,3,4,5,6,7,8,9},B203&amp;"0123456789"))-1)</f>
        <v>FXH</v>
      </c>
      <c r="V203" s="228" t="str">
        <f>RIGHT(B203,LEN(B203)+1-MIN(FIND({0,1,2,3,4,5,6,7,8,9},B203&amp;"0123456789")))</f>
        <v>204</v>
      </c>
      <c r="W203" s="227" t="str">
        <f t="shared" si="73"/>
        <v>FXH_204</v>
      </c>
      <c r="X203" s="317" t="str">
        <f>LEFT(B203,MIN(FIND({0,1,2,3,4,5,6,7,8,9},B203&amp;"0123456789"))-1)&amp;"n"&amp;RIGHT(B203,LEN(B203)-MIN(FIND({0,1,2,3,4,5,6,7,8,9},B203&amp;"0123456789")))</f>
        <v>FXHn04</v>
      </c>
      <c r="Y203" s="229" t="str">
        <f t="shared" si="63"/>
        <v/>
      </c>
      <c r="Z203" s="229" t="str">
        <f>IF(LEN(Y203)=0,"",VLOOKUP(X203,tblClass_Child!D:E,2,FALSE))</f>
        <v/>
      </c>
      <c r="AA203" s="229" t="str">
        <f t="shared" si="64"/>
        <v/>
      </c>
      <c r="AF203" s="305">
        <f>IF(ISERROR(VLOOKUP(Q203,tblClass_Physical!A:AJ,COLUMN(tblClass_Physical!AJ:AJ),FALSE)),"",VLOOKUP(Q203,tblClass_Physical!A:AJ,COLUMN(tblClass_Physical!AJ:AJ),FALSE))</f>
        <v>0</v>
      </c>
    </row>
    <row r="204" spans="1:32" s="226" customFormat="1">
      <c r="A204" s="226" t="s">
        <v>847</v>
      </c>
      <c r="B204" s="226" t="s">
        <v>1796</v>
      </c>
      <c r="C204" s="68">
        <v>203</v>
      </c>
      <c r="E204" s="227">
        <f>IF(D204="",0,VLOOKUP(D204,tblClass!$B:$C,2,FALSE))</f>
        <v>0</v>
      </c>
      <c r="F204" s="226" t="s">
        <v>1780</v>
      </c>
      <c r="G204" s="226" t="s">
        <v>9</v>
      </c>
      <c r="H204" s="227" t="str">
        <f t="shared" si="77"/>
        <v>MX</v>
      </c>
      <c r="I204" s="227">
        <f t="shared" si="78"/>
        <v>166</v>
      </c>
      <c r="J204" s="226" t="str">
        <f t="shared" si="79"/>
        <v>PCM2</v>
      </c>
      <c r="K204" s="227">
        <f t="shared" si="80"/>
        <v>156</v>
      </c>
      <c r="L204" s="226" t="str">
        <f t="shared" si="81"/>
        <v>R022</v>
      </c>
      <c r="M204" s="227">
        <f t="shared" si="82"/>
        <v>160</v>
      </c>
      <c r="N204" s="226" t="str">
        <f t="shared" si="83"/>
        <v>MPF</v>
      </c>
      <c r="O204" s="227">
        <f t="shared" si="84"/>
        <v>164</v>
      </c>
      <c r="P204" s="227" t="str">
        <f>IF(LEN(D204)=0,"",IF(VLOOKUP(D204,tblClass_Child!G:J,4,FALSE)="Yes",0,I204))</f>
        <v/>
      </c>
      <c r="Q204" s="226" t="s">
        <v>2193</v>
      </c>
      <c r="R204" s="226">
        <f>IF(ISERROR(VLOOKUP(Q204,tblClass_Physical!$A:$B,2,FALSE)),0,VLOOKUP(Q204,tblClass_Physical!$A:$B,2,FALSE))</f>
        <v>65</v>
      </c>
      <c r="S204" s="226" t="s">
        <v>804</v>
      </c>
      <c r="U204" s="226" t="str">
        <f>LEFT(B204,MIN(FIND({0,1,2,3,4,5,6,7,8,9},B204&amp;"0123456789"))-1)</f>
        <v>FXH</v>
      </c>
      <c r="V204" s="228" t="str">
        <f>RIGHT(B204,LEN(B204)+1-MIN(FIND({0,1,2,3,4,5,6,7,8,9},B204&amp;"0123456789")))</f>
        <v>205</v>
      </c>
      <c r="W204" s="227" t="str">
        <f t="shared" si="73"/>
        <v>FXH_205</v>
      </c>
      <c r="X204" s="317" t="str">
        <f>LEFT(B204,MIN(FIND({0,1,2,3,4,5,6,7,8,9},B204&amp;"0123456789"))-1)&amp;"n"&amp;RIGHT(B204,LEN(B204)-MIN(FIND({0,1,2,3,4,5,6,7,8,9},B204&amp;"0123456789")))</f>
        <v>FXHn05</v>
      </c>
      <c r="Y204" s="229" t="str">
        <f t="shared" si="63"/>
        <v/>
      </c>
      <c r="Z204" s="229" t="str">
        <f>IF(LEN(Y204)=0,"",VLOOKUP(X204,tblClass_Child!D:E,2,FALSE))</f>
        <v/>
      </c>
      <c r="AA204" s="229" t="str">
        <f t="shared" si="64"/>
        <v/>
      </c>
      <c r="AF204" s="305">
        <f>IF(ISERROR(VLOOKUP(Q204,tblClass_Physical!A:AJ,COLUMN(tblClass_Physical!AJ:AJ),FALSE)),"",VLOOKUP(Q204,tblClass_Physical!A:AJ,COLUMN(tblClass_Physical!AJ:AJ),FALSE))</f>
        <v>0</v>
      </c>
    </row>
    <row r="205" spans="1:32" s="226" customFormat="1">
      <c r="A205" s="226" t="s">
        <v>847</v>
      </c>
      <c r="B205" s="226" t="s">
        <v>1797</v>
      </c>
      <c r="C205" s="68">
        <v>204</v>
      </c>
      <c r="E205" s="227">
        <f>IF(D205="",0,VLOOKUP(D205,tblClass!$B:$C,2,FALSE))</f>
        <v>0</v>
      </c>
      <c r="F205" s="226" t="s">
        <v>1781</v>
      </c>
      <c r="G205" s="226" t="s">
        <v>9</v>
      </c>
      <c r="H205" s="227" t="str">
        <f t="shared" si="77"/>
        <v>MX</v>
      </c>
      <c r="I205" s="227">
        <f t="shared" si="78"/>
        <v>166</v>
      </c>
      <c r="J205" s="226" t="str">
        <f t="shared" si="79"/>
        <v>PCM2</v>
      </c>
      <c r="K205" s="227">
        <f t="shared" si="80"/>
        <v>156</v>
      </c>
      <c r="L205" s="226" t="str">
        <f t="shared" si="81"/>
        <v>R022</v>
      </c>
      <c r="M205" s="227">
        <f t="shared" si="82"/>
        <v>160</v>
      </c>
      <c r="N205" s="226" t="str">
        <f t="shared" si="83"/>
        <v>MPF</v>
      </c>
      <c r="O205" s="227">
        <f t="shared" si="84"/>
        <v>164</v>
      </c>
      <c r="P205" s="227" t="str">
        <f>IF(LEN(D205)=0,"",IF(VLOOKUP(D205,tblClass_Child!G:J,4,FALSE)="Yes",0,I205))</f>
        <v/>
      </c>
      <c r="Q205" s="226" t="s">
        <v>2193</v>
      </c>
      <c r="R205" s="226">
        <f>IF(ISERROR(VLOOKUP(Q205,tblClass_Physical!$A:$B,2,FALSE)),0,VLOOKUP(Q205,tblClass_Physical!$A:$B,2,FALSE))</f>
        <v>65</v>
      </c>
      <c r="S205" s="226" t="s">
        <v>804</v>
      </c>
      <c r="U205" s="226" t="str">
        <f>LEFT(B205,MIN(FIND({0,1,2,3,4,5,6,7,8,9},B205&amp;"0123456789"))-1)</f>
        <v>FXH</v>
      </c>
      <c r="V205" s="228" t="str">
        <f>RIGHT(B205,LEN(B205)+1-MIN(FIND({0,1,2,3,4,5,6,7,8,9},B205&amp;"0123456789")))</f>
        <v>206</v>
      </c>
      <c r="W205" s="227" t="str">
        <f t="shared" si="73"/>
        <v>FXH_206</v>
      </c>
      <c r="X205" s="317" t="str">
        <f>LEFT(B205,MIN(FIND({0,1,2,3,4,5,6,7,8,9},B205&amp;"0123456789"))-1)&amp;"n"&amp;RIGHT(B205,LEN(B205)-MIN(FIND({0,1,2,3,4,5,6,7,8,9},B205&amp;"0123456789")))</f>
        <v>FXHn06</v>
      </c>
      <c r="Y205" s="229" t="str">
        <f t="shared" si="63"/>
        <v/>
      </c>
      <c r="Z205" s="229" t="str">
        <f>IF(LEN(Y205)=0,"",VLOOKUP(X205,tblClass_Child!D:E,2,FALSE))</f>
        <v/>
      </c>
      <c r="AA205" s="229" t="str">
        <f t="shared" si="64"/>
        <v/>
      </c>
      <c r="AF205" s="305">
        <f>IF(ISERROR(VLOOKUP(Q205,tblClass_Physical!A:AJ,COLUMN(tblClass_Physical!AJ:AJ),FALSE)),"",VLOOKUP(Q205,tblClass_Physical!A:AJ,COLUMN(tblClass_Physical!AJ:AJ),FALSE))</f>
        <v>0</v>
      </c>
    </row>
    <row r="206" spans="1:32">
      <c r="A206" s="59" t="s">
        <v>847</v>
      </c>
      <c r="B206" s="124" t="s">
        <v>2540</v>
      </c>
      <c r="C206" s="68">
        <v>205</v>
      </c>
      <c r="D206" s="124"/>
      <c r="E206" s="68">
        <f>IF(D206="",0,VLOOKUP(D206,tblClass!$B:$C,2,FALSE))</f>
        <v>0</v>
      </c>
      <c r="F206" s="59" t="s">
        <v>2541</v>
      </c>
      <c r="G206" s="59" t="s">
        <v>9</v>
      </c>
      <c r="H206" s="68" t="str">
        <f t="shared" si="77"/>
        <v>MX</v>
      </c>
      <c r="I206" s="68">
        <f t="shared" si="78"/>
        <v>166</v>
      </c>
      <c r="J206" s="59" t="str">
        <f t="shared" si="79"/>
        <v>PCM2</v>
      </c>
      <c r="K206" s="68">
        <f t="shared" si="80"/>
        <v>156</v>
      </c>
      <c r="L206" s="59" t="str">
        <f t="shared" si="81"/>
        <v>R022</v>
      </c>
      <c r="M206" s="68">
        <f t="shared" si="82"/>
        <v>160</v>
      </c>
      <c r="N206" s="59" t="str">
        <f t="shared" si="83"/>
        <v>MPF</v>
      </c>
      <c r="O206" s="68">
        <f t="shared" si="84"/>
        <v>164</v>
      </c>
      <c r="P206" s="68" t="str">
        <f>IF(LEN(D206)=0,"",IF(VLOOKUP(D206,tblClass_Child!G:J,4,FALSE)="Yes",0,I206))</f>
        <v/>
      </c>
      <c r="Q206" s="59" t="s">
        <v>2193</v>
      </c>
      <c r="R206" s="59">
        <f>IF(ISERROR(VLOOKUP(Q206,tblClass_Physical!$A:$B,2,FALSE)),0,VLOOKUP(Q206,tblClass_Physical!$A:$B,2,FALSE))</f>
        <v>65</v>
      </c>
      <c r="S206" s="59" t="s">
        <v>803</v>
      </c>
      <c r="U206" s="59" t="str">
        <f>LEFT(B206,MIN(FIND({0,1,2,3,4,5,6,7,8,9},B206&amp;"0123456789"))-1)</f>
        <v>FXH</v>
      </c>
      <c r="V206" s="44" t="str">
        <f>RIGHT(B206,LEN(B206)+1-MIN(FIND({0,1,2,3,4,5,6,7,8,9},B206&amp;"0123456789")))</f>
        <v>207</v>
      </c>
      <c r="W206" s="68" t="str">
        <f t="shared" si="73"/>
        <v>FXH_207</v>
      </c>
      <c r="X206" s="317" t="str">
        <f>LEFT(B206,MIN(FIND({0,1,2,3,4,5,6,7,8,9},B206&amp;"0123456789"))-1)&amp;"n"&amp;RIGHT(B206,LEN(B206)-MIN(FIND({0,1,2,3,4,5,6,7,8,9},B206&amp;"0123456789")))</f>
        <v>FXHn07</v>
      </c>
      <c r="Y206" s="45" t="str">
        <f t="shared" si="63"/>
        <v/>
      </c>
      <c r="Z206" s="45" t="str">
        <f>IF(LEN(Y206)=0,"",VLOOKUP(X206,tblClass_Child!D:E,2,FALSE))</f>
        <v/>
      </c>
      <c r="AA206" s="45" t="str">
        <f t="shared" si="64"/>
        <v/>
      </c>
      <c r="AF206" s="305">
        <f>IF(ISERROR(VLOOKUP(Q206,tblClass_Physical!A:AJ,COLUMN(tblClass_Physical!AJ:AJ),FALSE)),"",VLOOKUP(Q206,tblClass_Physical!A:AJ,COLUMN(tblClass_Physical!AJ:AJ),FALSE))</f>
        <v>0</v>
      </c>
    </row>
    <row r="207" spans="1:32" s="226" customFormat="1">
      <c r="A207" s="226" t="s">
        <v>847</v>
      </c>
      <c r="B207" s="226" t="s">
        <v>1799</v>
      </c>
      <c r="C207" s="68">
        <v>206</v>
      </c>
      <c r="E207" s="227">
        <f>IF(D207="",0,VLOOKUP(D207,tblClass!$B:$C,2,FALSE))</f>
        <v>0</v>
      </c>
      <c r="F207" s="226" t="s">
        <v>1782</v>
      </c>
      <c r="G207" s="226" t="s">
        <v>9</v>
      </c>
      <c r="H207" s="227" t="str">
        <f t="shared" si="77"/>
        <v>MX</v>
      </c>
      <c r="I207" s="227">
        <f t="shared" si="78"/>
        <v>166</v>
      </c>
      <c r="J207" s="226" t="str">
        <f t="shared" si="79"/>
        <v>PCM2</v>
      </c>
      <c r="K207" s="227">
        <f t="shared" si="80"/>
        <v>156</v>
      </c>
      <c r="L207" s="226" t="str">
        <f t="shared" si="81"/>
        <v>R022</v>
      </c>
      <c r="M207" s="227">
        <f t="shared" si="82"/>
        <v>160</v>
      </c>
      <c r="N207" s="226" t="str">
        <f t="shared" si="83"/>
        <v>MPF</v>
      </c>
      <c r="O207" s="227">
        <f t="shared" si="84"/>
        <v>164</v>
      </c>
      <c r="P207" s="227" t="str">
        <f>IF(LEN(D207)=0,"",IF(VLOOKUP(D207,tblClass_Child!G:J,4,FALSE)="Yes",0,I207))</f>
        <v/>
      </c>
      <c r="Q207" s="226" t="s">
        <v>2182</v>
      </c>
      <c r="R207" s="226">
        <f>IF(ISERROR(VLOOKUP(Q207,tblClass_Physical!$A:$B,2,FALSE)),0,VLOOKUP(Q207,tblClass_Physical!$A:$B,2,FALSE))</f>
        <v>66</v>
      </c>
      <c r="S207" s="226" t="s">
        <v>804</v>
      </c>
      <c r="U207" s="226" t="str">
        <f>LEFT(B207,MIN(FIND({0,1,2,3,4,5,6,7,8,9},B207&amp;"0123456789"))-1)</f>
        <v>HEX</v>
      </c>
      <c r="V207" s="228" t="str">
        <f>RIGHT(B207,LEN(B207)+1-MIN(FIND({0,1,2,3,4,5,6,7,8,9},B207&amp;"0123456789")))</f>
        <v>2</v>
      </c>
      <c r="W207" s="227" t="str">
        <f t="shared" si="73"/>
        <v>HEX_2</v>
      </c>
      <c r="X207" s="317" t="str">
        <f>LEFT(B207,MIN(FIND({0,1,2,3,4,5,6,7,8,9},B207&amp;"0123456789"))-1)&amp;"n"&amp;RIGHT(B207,LEN(B207)-MIN(FIND({0,1,2,3,4,5,6,7,8,9},B207&amp;"0123456789")))</f>
        <v>HEXn</v>
      </c>
      <c r="Y207" s="229" t="str">
        <f t="shared" si="63"/>
        <v/>
      </c>
      <c r="Z207" s="229" t="str">
        <f>IF(LEN(Y207)=0,"",VLOOKUP(X207,tblClass_Child!D:E,2,FALSE))</f>
        <v/>
      </c>
      <c r="AA207" s="229" t="str">
        <f t="shared" si="64"/>
        <v/>
      </c>
      <c r="AF207" s="305">
        <f>IF(ISERROR(VLOOKUP(Q207,tblClass_Physical!A:AJ,COLUMN(tblClass_Physical!AJ:AJ),FALSE)),"",VLOOKUP(Q207,tblClass_Physical!A:AJ,COLUMN(tblClass_Physical!AJ:AJ),FALSE))</f>
        <v>0</v>
      </c>
    </row>
    <row r="208" spans="1:32" s="226" customFormat="1">
      <c r="A208" s="226" t="s">
        <v>847</v>
      </c>
      <c r="B208" s="226" t="s">
        <v>1798</v>
      </c>
      <c r="C208" s="68">
        <v>207</v>
      </c>
      <c r="E208" s="227">
        <f>IF(D208="",0,VLOOKUP(D208,tblClass!$B:$C,2,FALSE))</f>
        <v>0</v>
      </c>
      <c r="F208" s="226" t="s">
        <v>1783</v>
      </c>
      <c r="G208" s="226" t="s">
        <v>9</v>
      </c>
      <c r="H208" s="227" t="str">
        <f t="shared" si="77"/>
        <v>MX</v>
      </c>
      <c r="I208" s="227">
        <f t="shared" si="78"/>
        <v>166</v>
      </c>
      <c r="J208" s="226" t="str">
        <f t="shared" si="79"/>
        <v>PCM2</v>
      </c>
      <c r="K208" s="227">
        <f t="shared" si="80"/>
        <v>156</v>
      </c>
      <c r="L208" s="226" t="str">
        <f t="shared" si="81"/>
        <v>R022</v>
      </c>
      <c r="M208" s="227">
        <f t="shared" si="82"/>
        <v>160</v>
      </c>
      <c r="N208" s="226" t="str">
        <f t="shared" si="83"/>
        <v>MPF</v>
      </c>
      <c r="O208" s="227">
        <f t="shared" si="84"/>
        <v>164</v>
      </c>
      <c r="P208" s="227" t="str">
        <f>IF(LEN(D208)=0,"",IF(VLOOKUP(D208,tblClass_Child!G:J,4,FALSE)="Yes",0,I208))</f>
        <v/>
      </c>
      <c r="Q208" s="226" t="s">
        <v>2166</v>
      </c>
      <c r="R208" s="226">
        <f>IF(ISERROR(VLOOKUP(Q208,tblClass_Physical!$A:$B,2,FALSE)),0,VLOOKUP(Q208,tblClass_Physical!$A:$B,2,FALSE))</f>
        <v>56</v>
      </c>
      <c r="S208" s="226" t="s">
        <v>804</v>
      </c>
      <c r="U208" s="226" t="str">
        <f>LEFT(B208,MIN(FIND({0,1,2,3,4,5,6,7,8,9},B208&amp;"0123456789"))-1)</f>
        <v>LAF</v>
      </c>
      <c r="V208" s="228" t="str">
        <f>RIGHT(B208,LEN(B208)+1-MIN(FIND({0,1,2,3,4,5,6,7,8,9},B208&amp;"0123456789")))</f>
        <v>201</v>
      </c>
      <c r="W208" s="227" t="str">
        <f t="shared" si="73"/>
        <v>LAF_201</v>
      </c>
      <c r="X208" s="317" t="str">
        <f>LEFT(B208,MIN(FIND({0,1,2,3,4,5,6,7,8,9},B208&amp;"0123456789"))-1)&amp;"n"&amp;RIGHT(B208,LEN(B208)-MIN(FIND({0,1,2,3,4,5,6,7,8,9},B208&amp;"0123456789")))</f>
        <v>LAFn01</v>
      </c>
      <c r="Y208" s="229" t="str">
        <f t="shared" si="63"/>
        <v/>
      </c>
      <c r="Z208" s="229" t="str">
        <f>IF(LEN(Y208)=0,"",VLOOKUP(X208,tblClass_Child!D:E,2,FALSE))</f>
        <v/>
      </c>
      <c r="AA208" s="229" t="str">
        <f t="shared" si="64"/>
        <v/>
      </c>
      <c r="AF208" s="305">
        <f>IF(ISERROR(VLOOKUP(Q208,tblClass_Physical!A:AJ,COLUMN(tblClass_Physical!AJ:AJ),FALSE)),"",VLOOKUP(Q208,tblClass_Physical!A:AJ,COLUMN(tblClass_Physical!AJ:AJ),FALSE))</f>
        <v>0</v>
      </c>
    </row>
    <row r="209" spans="1:32" s="227" customFormat="1">
      <c r="A209" s="59" t="s">
        <v>847</v>
      </c>
      <c r="B209" s="59" t="s">
        <v>1833</v>
      </c>
      <c r="C209" s="68">
        <v>208</v>
      </c>
      <c r="D209" s="59" t="s">
        <v>191</v>
      </c>
      <c r="E209" s="68">
        <v>22</v>
      </c>
      <c r="F209" s="59" t="s">
        <v>1800</v>
      </c>
      <c r="G209" s="226" t="s">
        <v>2071</v>
      </c>
      <c r="H209" s="227" t="str">
        <f t="shared" si="77"/>
        <v>EMA1</v>
      </c>
      <c r="I209" s="227">
        <f t="shared" si="78"/>
        <v>188</v>
      </c>
      <c r="J209" s="226" t="str">
        <f t="shared" si="79"/>
        <v>M2</v>
      </c>
      <c r="K209" s="227">
        <f t="shared" si="80"/>
        <v>166</v>
      </c>
      <c r="L209" s="226" t="str">
        <f t="shared" si="81"/>
        <v>PCM2</v>
      </c>
      <c r="M209" s="227">
        <f t="shared" si="82"/>
        <v>156</v>
      </c>
      <c r="N209" s="226" t="str">
        <f t="shared" si="83"/>
        <v>R022</v>
      </c>
      <c r="O209" s="227">
        <f t="shared" si="84"/>
        <v>160</v>
      </c>
      <c r="P209" s="227">
        <f>IF(LEN(D209)=0,"",IF(VLOOKUP(D209,tblClass_Child!G:J,4,FALSE)="Yes",0,I209))</f>
        <v>188</v>
      </c>
      <c r="Q209" s="226" t="s">
        <v>746</v>
      </c>
      <c r="R209" s="226">
        <f>IF(ISERROR(VLOOKUP(Q209,tblClass_Physical!$A:$B,2,FALSE)),0,VLOOKUP(Q209,tblClass_Physical!$A:$B,2,FALSE))</f>
        <v>1</v>
      </c>
      <c r="S209" s="226" t="s">
        <v>804</v>
      </c>
      <c r="T209" s="226"/>
      <c r="U209" s="226" t="str">
        <f>LEFT(B209,MIN(FIND({0,1,2,3,4,5,6,7,8,9},B209&amp;"0123456789"))-1)</f>
        <v>AG</v>
      </c>
      <c r="V209" s="228" t="str">
        <f>RIGHT(B209,LEN(B209)+1-MIN(FIND({0,1,2,3,4,5,6,7,8,9},B209&amp;"0123456789")))</f>
        <v>2101</v>
      </c>
      <c r="W209" s="227" t="str">
        <f t="shared" si="73"/>
        <v>AG_2101</v>
      </c>
      <c r="X209" s="45" t="str">
        <f>LEFT(B209,MIN(FIND({0,1,2,3,4,5,6,7,8,9},B209&amp;"0123456789"))-1)&amp;"n"&amp;RIGHT(B209,LEN(B209)-MIN(FIND({0,1,2,3,4,5,6,7,8,9},B209&amp;"0123456789")))</f>
        <v>AGn101</v>
      </c>
      <c r="Y209" s="45" t="str">
        <f t="shared" si="63"/>
        <v>SIC1</v>
      </c>
      <c r="Z209" s="45" t="str">
        <f>IF(LEN(Y209)=0,"",VLOOKUP(X209,tblClass_Child!D:E,2,FALSE))</f>
        <v>SIC_AGIT</v>
      </c>
      <c r="AA209" s="45" t="str">
        <f t="shared" si="64"/>
        <v>_sic_agit</v>
      </c>
      <c r="AB209" s="226" t="s">
        <v>1829</v>
      </c>
      <c r="AC209" s="227" t="s">
        <v>1830</v>
      </c>
      <c r="AD209" s="227" t="s">
        <v>1770</v>
      </c>
      <c r="AE209" s="227" t="s">
        <v>107</v>
      </c>
      <c r="AF209" s="305">
        <f>IF(ISERROR(VLOOKUP(Q209,tblClass_Physical!A:AJ,COLUMN(tblClass_Physical!AJ:AJ),FALSE)),"",VLOOKUP(Q209,tblClass_Physical!A:AJ,COLUMN(tblClass_Physical!AJ:AJ),FALSE))</f>
        <v>0</v>
      </c>
    </row>
    <row r="210" spans="1:32" s="227" customFormat="1">
      <c r="A210" s="59" t="s">
        <v>847</v>
      </c>
      <c r="B210" s="59" t="s">
        <v>1834</v>
      </c>
      <c r="C210" s="68">
        <v>209</v>
      </c>
      <c r="D210" s="59" t="s">
        <v>177</v>
      </c>
      <c r="E210" s="68">
        <v>21</v>
      </c>
      <c r="F210" s="59" t="s">
        <v>1801</v>
      </c>
      <c r="G210" s="226" t="s">
        <v>1785</v>
      </c>
      <c r="H210" s="227" t="str">
        <f t="shared" si="77"/>
        <v>EMC1</v>
      </c>
      <c r="I210" s="227">
        <f t="shared" si="78"/>
        <v>189</v>
      </c>
      <c r="J210" s="226" t="str">
        <f t="shared" si="79"/>
        <v>M2</v>
      </c>
      <c r="K210" s="227">
        <f t="shared" si="80"/>
        <v>166</v>
      </c>
      <c r="L210" s="226" t="str">
        <f t="shared" si="81"/>
        <v>PCM2</v>
      </c>
      <c r="M210" s="227">
        <f t="shared" si="82"/>
        <v>156</v>
      </c>
      <c r="N210" s="226" t="str">
        <f t="shared" si="83"/>
        <v>R022</v>
      </c>
      <c r="O210" s="227">
        <f t="shared" si="84"/>
        <v>160</v>
      </c>
      <c r="P210" s="227">
        <f>IF(LEN(D210)=0,"",IF(VLOOKUP(D210,tblClass_Child!G:J,4,FALSE)="Yes",0,I210))</f>
        <v>189</v>
      </c>
      <c r="Q210" s="226" t="s">
        <v>2120</v>
      </c>
      <c r="R210" s="226">
        <f>IF(ISERROR(VLOOKUP(Q210,tblClass_Physical!$A:$B,2,FALSE)),0,VLOOKUP(Q210,tblClass_Physical!$A:$B,2,FALSE))</f>
        <v>31</v>
      </c>
      <c r="S210" s="226" t="s">
        <v>804</v>
      </c>
      <c r="T210" s="226"/>
      <c r="U210" s="226" t="str">
        <f>LEFT(B210,MIN(FIND({0,1,2,3,4,5,6,7,8,9},B210&amp;"0123456789"))-1)</f>
        <v>BAV</v>
      </c>
      <c r="V210" s="228" t="str">
        <f>RIGHT(B210,LEN(B210)+1-MIN(FIND({0,1,2,3,4,5,6,7,8,9},B210&amp;"0123456789")))</f>
        <v>2139</v>
      </c>
      <c r="W210" s="227" t="str">
        <f t="shared" si="73"/>
        <v>BAV_2139</v>
      </c>
      <c r="X210" s="45" t="str">
        <f>LEFT(B210,MIN(FIND({0,1,2,3,4,5,6,7,8,9},B210&amp;"0123456789"))-1)&amp;"n"&amp;RIGHT(B210,LEN(B210)-MIN(FIND({0,1,2,3,4,5,6,7,8,9},B210&amp;"0123456789")))</f>
        <v>BAVn139</v>
      </c>
      <c r="Y210" s="45" t="str">
        <f t="shared" si="63"/>
        <v>POS4</v>
      </c>
      <c r="Z210" s="45" t="str">
        <f>IF(LEN(Y210)=0,"",VLOOKUP(X210,tblClass_Child!D:E,2,FALSE))</f>
        <v>POS_VENTDRAIN</v>
      </c>
      <c r="AA210" s="45" t="str">
        <f t="shared" si="64"/>
        <v>_pos_ventdrain</v>
      </c>
      <c r="AF210" s="305">
        <f>IF(ISERROR(VLOOKUP(Q210,tblClass_Physical!A:AJ,COLUMN(tblClass_Physical!AJ:AJ),FALSE)),"",VLOOKUP(Q210,tblClass_Physical!A:AJ,COLUMN(tblClass_Physical!AJ:AJ),FALSE))</f>
        <v>0</v>
      </c>
    </row>
    <row r="211" spans="1:32" s="227" customFormat="1">
      <c r="A211" s="59" t="s">
        <v>847</v>
      </c>
      <c r="B211" s="59" t="s">
        <v>1835</v>
      </c>
      <c r="C211" s="68">
        <v>210</v>
      </c>
      <c r="D211" s="59" t="s">
        <v>196</v>
      </c>
      <c r="E211" s="68">
        <v>21</v>
      </c>
      <c r="F211" s="59" t="s">
        <v>1802</v>
      </c>
      <c r="G211" s="226" t="s">
        <v>1785</v>
      </c>
      <c r="H211" s="227" t="str">
        <f t="shared" si="77"/>
        <v>EMC1</v>
      </c>
      <c r="I211" s="227">
        <f t="shared" si="78"/>
        <v>189</v>
      </c>
      <c r="J211" s="226" t="str">
        <f t="shared" si="79"/>
        <v>M2</v>
      </c>
      <c r="K211" s="227">
        <f t="shared" si="80"/>
        <v>166</v>
      </c>
      <c r="L211" s="226" t="str">
        <f t="shared" si="81"/>
        <v>PCM2</v>
      </c>
      <c r="M211" s="227">
        <f t="shared" si="82"/>
        <v>156</v>
      </c>
      <c r="N211" s="226" t="str">
        <f t="shared" si="83"/>
        <v>R022</v>
      </c>
      <c r="O211" s="227">
        <f t="shared" si="84"/>
        <v>160</v>
      </c>
      <c r="P211" s="227">
        <f>IF(LEN(D211)=0,"",IF(VLOOKUP(D211,tblClass_Child!G:J,4,FALSE)="Yes",0,I211))</f>
        <v>189</v>
      </c>
      <c r="Q211" s="226" t="s">
        <v>752</v>
      </c>
      <c r="R211" s="226">
        <f>IF(ISERROR(VLOOKUP(Q211,tblClass_Physical!$A:$B,2,FALSE)),0,VLOOKUP(Q211,tblClass_Physical!$A:$B,2,FALSE))</f>
        <v>5</v>
      </c>
      <c r="S211" s="226" t="s">
        <v>804</v>
      </c>
      <c r="T211" s="226"/>
      <c r="U211" s="226" t="str">
        <f>LEFT(B211,MIN(FIND({0,1,2,3,4,5,6,7,8,9},B211&amp;"0123456789"))-1)</f>
        <v>DV</v>
      </c>
      <c r="V211" s="228" t="str">
        <f>RIGHT(B211,LEN(B211)+1-MIN(FIND({0,1,2,3,4,5,6,7,8,9},B211&amp;"0123456789")))</f>
        <v>2101</v>
      </c>
      <c r="W211" s="227" t="str">
        <f t="shared" si="73"/>
        <v>DV_2101</v>
      </c>
      <c r="X211" s="45" t="str">
        <f>LEFT(B211,MIN(FIND({0,1,2,3,4,5,6,7,8,9},B211&amp;"0123456789"))-1)&amp;"n"&amp;RIGHT(B211,LEN(B211)-MIN(FIND({0,1,2,3,4,5,6,7,8,9},B211&amp;"0123456789")))</f>
        <v>DVn101</v>
      </c>
      <c r="Y211" s="45" t="str">
        <f t="shared" si="63"/>
        <v>POS2</v>
      </c>
      <c r="Z211" s="45" t="str">
        <f>IF(LEN(Y211)=0,"",VLOOKUP(X211,tblClass_Child!D:E,2,FALSE))</f>
        <v>POS_VENT</v>
      </c>
      <c r="AA211" s="45" t="str">
        <f t="shared" si="64"/>
        <v>_pos_vent</v>
      </c>
      <c r="AF211" s="305">
        <f>IF(ISERROR(VLOOKUP(Q211,tblClass_Physical!A:AJ,COLUMN(tblClass_Physical!AJ:AJ),FALSE)),"",VLOOKUP(Q211,tblClass_Physical!A:AJ,COLUMN(tblClass_Physical!AJ:AJ),FALSE))</f>
        <v>0</v>
      </c>
    </row>
    <row r="212" spans="1:32" s="227" customFormat="1">
      <c r="A212" s="59" t="s">
        <v>847</v>
      </c>
      <c r="B212" s="59" t="s">
        <v>1836</v>
      </c>
      <c r="C212" s="68">
        <v>211</v>
      </c>
      <c r="D212" s="59" t="s">
        <v>196</v>
      </c>
      <c r="E212" s="68">
        <v>21</v>
      </c>
      <c r="F212" s="59" t="s">
        <v>1803</v>
      </c>
      <c r="G212" s="226" t="s">
        <v>1785</v>
      </c>
      <c r="H212" s="227" t="str">
        <f t="shared" si="77"/>
        <v>EMC1</v>
      </c>
      <c r="I212" s="227">
        <f t="shared" si="78"/>
        <v>189</v>
      </c>
      <c r="J212" s="226" t="str">
        <f t="shared" si="79"/>
        <v>M2</v>
      </c>
      <c r="K212" s="227">
        <f t="shared" si="80"/>
        <v>166</v>
      </c>
      <c r="L212" s="226" t="str">
        <f t="shared" si="81"/>
        <v>PCM2</v>
      </c>
      <c r="M212" s="227">
        <f t="shared" si="82"/>
        <v>156</v>
      </c>
      <c r="N212" s="226" t="str">
        <f t="shared" si="83"/>
        <v>R022</v>
      </c>
      <c r="O212" s="227">
        <f t="shared" si="84"/>
        <v>160</v>
      </c>
      <c r="P212" s="227">
        <f>IF(LEN(D212)=0,"",IF(VLOOKUP(D212,tblClass_Child!G:J,4,FALSE)="Yes",0,I212))</f>
        <v>189</v>
      </c>
      <c r="Q212" s="226" t="s">
        <v>776</v>
      </c>
      <c r="R212" s="226">
        <f>IF(ISERROR(VLOOKUP(Q212,tblClass_Physical!$A:$B,2,FALSE)),0,VLOOKUP(Q212,tblClass_Physical!$A:$B,2,FALSE))</f>
        <v>6</v>
      </c>
      <c r="S212" s="226" t="s">
        <v>804</v>
      </c>
      <c r="T212" s="226"/>
      <c r="U212" s="226" t="str">
        <f>LEFT(B212,MIN(FIND({0,1,2,3,4,5,6,7,8,9},B212&amp;"0123456789"))-1)</f>
        <v>DV</v>
      </c>
      <c r="V212" s="228" t="str">
        <f>RIGHT(B212,LEN(B212)+1-MIN(FIND({0,1,2,3,4,5,6,7,8,9},B212&amp;"0123456789")))</f>
        <v>2103</v>
      </c>
      <c r="W212" s="227" t="str">
        <f t="shared" si="73"/>
        <v>DV_2103</v>
      </c>
      <c r="X212" s="45" t="str">
        <f>LEFT(B212,MIN(FIND({0,1,2,3,4,5,6,7,8,9},B212&amp;"0123456789"))-1)&amp;"n"&amp;RIGHT(B212,LEN(B212)-MIN(FIND({0,1,2,3,4,5,6,7,8,9},B212&amp;"0123456789")))</f>
        <v>DVn103</v>
      </c>
      <c r="Y212" s="45" t="str">
        <f t="shared" si="63"/>
        <v>POS2</v>
      </c>
      <c r="Z212" s="45" t="str">
        <f>IF(LEN(Y212)=0,"",VLOOKUP(X212,tblClass_Child!D:E,2,FALSE))</f>
        <v>POS_HPCA</v>
      </c>
      <c r="AA212" s="45" t="str">
        <f t="shared" si="64"/>
        <v>_pos_hpca</v>
      </c>
      <c r="AF212" s="305">
        <f>IF(ISERROR(VLOOKUP(Q212,tblClass_Physical!A:AJ,COLUMN(tblClass_Physical!AJ:AJ),FALSE)),"",VLOOKUP(Q212,tblClass_Physical!A:AJ,COLUMN(tblClass_Physical!AJ:AJ),FALSE))</f>
        <v>0</v>
      </c>
    </row>
    <row r="213" spans="1:32" s="227" customFormat="1">
      <c r="A213" s="59" t="s">
        <v>847</v>
      </c>
      <c r="B213" s="59" t="s">
        <v>1837</v>
      </c>
      <c r="C213" s="68">
        <v>212</v>
      </c>
      <c r="D213" s="59" t="s">
        <v>196</v>
      </c>
      <c r="E213" s="68">
        <v>21</v>
      </c>
      <c r="F213" s="59" t="s">
        <v>1804</v>
      </c>
      <c r="G213" s="226" t="s">
        <v>1785</v>
      </c>
      <c r="H213" s="227" t="str">
        <f t="shared" si="77"/>
        <v>EMC1</v>
      </c>
      <c r="I213" s="227">
        <f t="shared" si="78"/>
        <v>189</v>
      </c>
      <c r="J213" s="226" t="str">
        <f t="shared" si="79"/>
        <v>M2</v>
      </c>
      <c r="K213" s="227">
        <f t="shared" si="80"/>
        <v>166</v>
      </c>
      <c r="L213" s="226" t="str">
        <f t="shared" si="81"/>
        <v>PCM2</v>
      </c>
      <c r="M213" s="227">
        <f t="shared" si="82"/>
        <v>156</v>
      </c>
      <c r="N213" s="226" t="str">
        <f t="shared" si="83"/>
        <v>R022</v>
      </c>
      <c r="O213" s="227">
        <f t="shared" si="84"/>
        <v>160</v>
      </c>
      <c r="P213" s="227">
        <f>IF(LEN(D213)=0,"",IF(VLOOKUP(D213,tblClass_Child!G:J,4,FALSE)="Yes",0,I213))</f>
        <v>189</v>
      </c>
      <c r="Q213" s="226" t="s">
        <v>776</v>
      </c>
      <c r="R213" s="226">
        <f>IF(ISERROR(VLOOKUP(Q213,tblClass_Physical!$A:$B,2,FALSE)),0,VLOOKUP(Q213,tblClass_Physical!$A:$B,2,FALSE))</f>
        <v>6</v>
      </c>
      <c r="S213" s="226" t="s">
        <v>804</v>
      </c>
      <c r="T213" s="226"/>
      <c r="U213" s="226" t="str">
        <f>LEFT(B213,MIN(FIND({0,1,2,3,4,5,6,7,8,9},B213&amp;"0123456789"))-1)</f>
        <v>DV</v>
      </c>
      <c r="V213" s="228" t="str">
        <f>RIGHT(B213,LEN(B213)+1-MIN(FIND({0,1,2,3,4,5,6,7,8,9},B213&amp;"0123456789")))</f>
        <v>2105</v>
      </c>
      <c r="W213" s="227" t="str">
        <f t="shared" si="73"/>
        <v>DV_2105</v>
      </c>
      <c r="X213" s="45" t="str">
        <f>LEFT(B213,MIN(FIND({0,1,2,3,4,5,6,7,8,9},B213&amp;"0123456789"))-1)&amp;"n"&amp;RIGHT(B213,LEN(B213)-MIN(FIND({0,1,2,3,4,5,6,7,8,9},B213&amp;"0123456789")))</f>
        <v>DVn105</v>
      </c>
      <c r="Y213" s="45" t="str">
        <f t="shared" si="63"/>
        <v>POS2</v>
      </c>
      <c r="Z213" s="45" t="str">
        <f>IF(LEN(Y213)=0,"",VLOOKUP(X213,tblClass_Child!D:E,2,FALSE))</f>
        <v>POS_LPCA</v>
      </c>
      <c r="AA213" s="45" t="str">
        <f t="shared" si="64"/>
        <v>_pos_lpca</v>
      </c>
      <c r="AF213" s="305">
        <f>IF(ISERROR(VLOOKUP(Q213,tblClass_Physical!A:AJ,COLUMN(tblClass_Physical!AJ:AJ),FALSE)),"",VLOOKUP(Q213,tblClass_Physical!A:AJ,COLUMN(tblClass_Physical!AJ:AJ),FALSE))</f>
        <v>0</v>
      </c>
    </row>
    <row r="214" spans="1:32" s="227" customFormat="1">
      <c r="A214" s="59" t="s">
        <v>847</v>
      </c>
      <c r="B214" s="59" t="s">
        <v>1838</v>
      </c>
      <c r="C214" s="68">
        <v>213</v>
      </c>
      <c r="D214" s="59" t="s">
        <v>196</v>
      </c>
      <c r="E214" s="68">
        <v>21</v>
      </c>
      <c r="F214" s="59" t="s">
        <v>1805</v>
      </c>
      <c r="G214" s="226" t="s">
        <v>1785</v>
      </c>
      <c r="H214" s="227" t="str">
        <f t="shared" si="77"/>
        <v>EMC1</v>
      </c>
      <c r="I214" s="227">
        <f t="shared" si="78"/>
        <v>189</v>
      </c>
      <c r="J214" s="226" t="str">
        <f t="shared" si="79"/>
        <v>M2</v>
      </c>
      <c r="K214" s="227">
        <f t="shared" si="80"/>
        <v>166</v>
      </c>
      <c r="L214" s="226" t="str">
        <f t="shared" si="81"/>
        <v>PCM2</v>
      </c>
      <c r="M214" s="227">
        <f t="shared" si="82"/>
        <v>156</v>
      </c>
      <c r="N214" s="226" t="str">
        <f t="shared" si="83"/>
        <v>R022</v>
      </c>
      <c r="O214" s="227">
        <f t="shared" si="84"/>
        <v>160</v>
      </c>
      <c r="P214" s="227">
        <f>IF(LEN(D214)=0,"",IF(VLOOKUP(D214,tblClass_Child!G:J,4,FALSE)="Yes",0,I214))</f>
        <v>189</v>
      </c>
      <c r="Q214" s="226" t="s">
        <v>758</v>
      </c>
      <c r="R214" s="226">
        <f>IF(ISERROR(VLOOKUP(Q214,tblClass_Physical!$A:$B,2,FALSE)),0,VLOOKUP(Q214,tblClass_Physical!$A:$B,2,FALSE))</f>
        <v>8</v>
      </c>
      <c r="S214" s="226" t="s">
        <v>804</v>
      </c>
      <c r="T214" s="226"/>
      <c r="U214" s="226" t="str">
        <f>LEFT(B214,MIN(FIND({0,1,2,3,4,5,6,7,8,9},B214&amp;"0123456789"))-1)</f>
        <v>DV</v>
      </c>
      <c r="V214" s="228" t="str">
        <f>RIGHT(B214,LEN(B214)+1-MIN(FIND({0,1,2,3,4,5,6,7,8,9},B214&amp;"0123456789")))</f>
        <v>2107</v>
      </c>
      <c r="W214" s="227" t="str">
        <f t="shared" si="73"/>
        <v>DV_2107</v>
      </c>
      <c r="X214" s="45" t="str">
        <f>LEFT(B214,MIN(FIND({0,1,2,3,4,5,6,7,8,9},B214&amp;"0123456789"))-1)&amp;"n"&amp;RIGHT(B214,LEN(B214)-MIN(FIND({0,1,2,3,4,5,6,7,8,9},B214&amp;"0123456789")))</f>
        <v>DVn107</v>
      </c>
      <c r="Y214" s="45" t="str">
        <f t="shared" si="63"/>
        <v>POS2</v>
      </c>
      <c r="Z214" s="45" t="str">
        <f>IF(LEN(Y214)=0,"",VLOOKUP(X214,tblClass_Child!D:E,2,FALSE))</f>
        <v>POS_VACUUM</v>
      </c>
      <c r="AA214" s="45" t="str">
        <f t="shared" si="64"/>
        <v>_pos_vacuum</v>
      </c>
      <c r="AF214" s="305">
        <f>IF(ISERROR(VLOOKUP(Q214,tblClass_Physical!A:AJ,COLUMN(tblClass_Physical!AJ:AJ),FALSE)),"",VLOOKUP(Q214,tblClass_Physical!A:AJ,COLUMN(tblClass_Physical!AJ:AJ),FALSE))</f>
        <v>0</v>
      </c>
    </row>
    <row r="215" spans="1:32" s="227" customFormat="1">
      <c r="A215" s="59" t="s">
        <v>847</v>
      </c>
      <c r="B215" s="59" t="s">
        <v>1839</v>
      </c>
      <c r="C215" s="68">
        <v>214</v>
      </c>
      <c r="D215" s="59" t="s">
        <v>182</v>
      </c>
      <c r="E215" s="68">
        <v>18</v>
      </c>
      <c r="F215" s="59" t="s">
        <v>1806</v>
      </c>
      <c r="G215" s="226" t="s">
        <v>1785</v>
      </c>
      <c r="H215" s="227" t="str">
        <f t="shared" si="77"/>
        <v>EMC1</v>
      </c>
      <c r="I215" s="227">
        <f t="shared" si="78"/>
        <v>189</v>
      </c>
      <c r="J215" s="226" t="str">
        <f t="shared" si="79"/>
        <v>M2</v>
      </c>
      <c r="K215" s="227">
        <f t="shared" si="80"/>
        <v>166</v>
      </c>
      <c r="L215" s="226" t="str">
        <f t="shared" si="81"/>
        <v>PCM2</v>
      </c>
      <c r="M215" s="227">
        <f t="shared" si="82"/>
        <v>156</v>
      </c>
      <c r="N215" s="226" t="str">
        <f t="shared" si="83"/>
        <v>R022</v>
      </c>
      <c r="O215" s="227">
        <f t="shared" si="84"/>
        <v>160</v>
      </c>
      <c r="P215" s="227">
        <f>IF(LEN(D215)=0,"",IF(VLOOKUP(D215,tblClass_Child!G:J,4,FALSE)="Yes",0,I215))</f>
        <v>189</v>
      </c>
      <c r="Q215" s="226" t="s">
        <v>753</v>
      </c>
      <c r="R215" s="226">
        <f>IF(ISERROR(VLOOKUP(Q215,tblClass_Physical!$A:$B,2,FALSE)),0,VLOOKUP(Q215,tblClass_Physical!$A:$B,2,FALSE))</f>
        <v>20</v>
      </c>
      <c r="S215" s="226" t="s">
        <v>804</v>
      </c>
      <c r="T215" s="226"/>
      <c r="U215" s="226" t="str">
        <f>LEFT(B215,MIN(FIND({0,1,2,3,4,5,6,7,8,9},B215&amp;"0123456789"))-1)</f>
        <v>PI</v>
      </c>
      <c r="V215" s="228" t="str">
        <f>RIGHT(B215,LEN(B215)+1-MIN(FIND({0,1,2,3,4,5,6,7,8,9},B215&amp;"0123456789")))</f>
        <v>2103</v>
      </c>
      <c r="W215" s="227" t="str">
        <f t="shared" si="73"/>
        <v>PI_2103</v>
      </c>
      <c r="X215" s="45" t="str">
        <f>LEFT(B215,MIN(FIND({0,1,2,3,4,5,6,7,8,9},B215&amp;"0123456789"))-1)&amp;"n"&amp;RIGHT(B215,LEN(B215)-MIN(FIND({0,1,2,3,4,5,6,7,8,9},B215&amp;"0123456789")))</f>
        <v>PIn103</v>
      </c>
      <c r="Y215" s="45" t="str">
        <f t="shared" si="63"/>
        <v>PI1</v>
      </c>
      <c r="Z215" s="45" t="str">
        <f>IF(LEN(Y215)=0,"",VLOOKUP(X215,tblClass_Child!D:E,2,FALSE))</f>
        <v>PI_VESSEL</v>
      </c>
      <c r="AA215" s="45" t="str">
        <f t="shared" si="64"/>
        <v>_pi_vessel</v>
      </c>
      <c r="AF215" s="305">
        <f>IF(ISERROR(VLOOKUP(Q215,tblClass_Physical!A:AJ,COLUMN(tblClass_Physical!AJ:AJ),FALSE)),"",VLOOKUP(Q215,tblClass_Physical!A:AJ,COLUMN(tblClass_Physical!AJ:AJ),FALSE))</f>
        <v>0</v>
      </c>
    </row>
    <row r="216" spans="1:32" s="227" customFormat="1">
      <c r="A216" s="59" t="s">
        <v>847</v>
      </c>
      <c r="B216" s="59" t="s">
        <v>1840</v>
      </c>
      <c r="C216" s="68">
        <v>215</v>
      </c>
      <c r="D216" s="59" t="s">
        <v>193</v>
      </c>
      <c r="E216" s="68">
        <v>19</v>
      </c>
      <c r="F216" s="59" t="s">
        <v>1807</v>
      </c>
      <c r="G216" s="226" t="s">
        <v>1785</v>
      </c>
      <c r="H216" s="227" t="str">
        <f t="shared" si="77"/>
        <v>EMC1</v>
      </c>
      <c r="I216" s="227">
        <f t="shared" si="78"/>
        <v>189</v>
      </c>
      <c r="J216" s="226" t="str">
        <f t="shared" si="79"/>
        <v>M2</v>
      </c>
      <c r="K216" s="227">
        <f t="shared" si="80"/>
        <v>166</v>
      </c>
      <c r="L216" s="226" t="str">
        <f t="shared" si="81"/>
        <v>PCM2</v>
      </c>
      <c r="M216" s="227">
        <f t="shared" si="82"/>
        <v>156</v>
      </c>
      <c r="N216" s="226" t="str">
        <f t="shared" si="83"/>
        <v>R022</v>
      </c>
      <c r="O216" s="227">
        <f t="shared" si="84"/>
        <v>160</v>
      </c>
      <c r="P216" s="227">
        <f>IF(LEN(D216)=0,"",IF(VLOOKUP(D216,tblClass_Child!G:J,4,FALSE)="Yes",0,I216))</f>
        <v>189</v>
      </c>
      <c r="Q216" s="226"/>
      <c r="R216" s="226">
        <f>IF(ISERROR(VLOOKUP(Q216,tblClass_Physical!$A:$B,2,FALSE)),0,VLOOKUP(Q216,tblClass_Physical!$A:$B,2,FALSE))</f>
        <v>0</v>
      </c>
      <c r="S216" s="226" t="s">
        <v>804</v>
      </c>
      <c r="T216" s="226"/>
      <c r="U216" s="226" t="str">
        <f>LEFT(B216,MIN(FIND({0,1,2,3,4,5,6,7,8,9},B216&amp;"0123456789"))-1)</f>
        <v>PC</v>
      </c>
      <c r="V216" s="228" t="str">
        <f>RIGHT(B216,LEN(B216)+1-MIN(FIND({0,1,2,3,4,5,6,7,8,9},B216&amp;"0123456789")))</f>
        <v>2103</v>
      </c>
      <c r="W216" s="227" t="str">
        <f t="shared" si="73"/>
        <v>PC_2103</v>
      </c>
      <c r="X216" s="45" t="str">
        <f>LEFT(B216,MIN(FIND({0,1,2,3,4,5,6,7,8,9},B216&amp;"0123456789"))-1)&amp;"n"&amp;RIGHT(B216,LEN(B216)-MIN(FIND({0,1,2,3,4,5,6,7,8,9},B216&amp;"0123456789")))</f>
        <v>PCn103</v>
      </c>
      <c r="Y216" s="45" t="str">
        <f t="shared" si="63"/>
        <v>PC1</v>
      </c>
      <c r="Z216" s="45" t="str">
        <f>IF(LEN(Y216)=0,"",VLOOKUP(X216,tblClass_Child!D:E,2,FALSE))</f>
        <v>PC_VESSEL</v>
      </c>
      <c r="AA216" s="45" t="str">
        <f t="shared" si="64"/>
        <v>_pc_vessel</v>
      </c>
      <c r="AB216" s="227" t="s">
        <v>1832</v>
      </c>
      <c r="AF216" s="305" t="str">
        <f>IF(ISERROR(VLOOKUP(Q216,tblClass_Physical!A:AJ,COLUMN(tblClass_Physical!AJ:AJ),FALSE)),"",VLOOKUP(Q216,tblClass_Physical!A:AJ,COLUMN(tblClass_Physical!AJ:AJ),FALSE))</f>
        <v/>
      </c>
    </row>
    <row r="217" spans="1:32" s="227" customFormat="1">
      <c r="A217" s="59" t="s">
        <v>847</v>
      </c>
      <c r="B217" s="59" t="s">
        <v>1841</v>
      </c>
      <c r="C217" s="68">
        <v>216</v>
      </c>
      <c r="D217" s="59" t="s">
        <v>196</v>
      </c>
      <c r="E217" s="68">
        <v>21</v>
      </c>
      <c r="F217" s="59" t="s">
        <v>1808</v>
      </c>
      <c r="G217" s="226" t="s">
        <v>1786</v>
      </c>
      <c r="H217" s="227" t="str">
        <f t="shared" si="77"/>
        <v>EMC2</v>
      </c>
      <c r="I217" s="227">
        <f t="shared" si="78"/>
        <v>190</v>
      </c>
      <c r="J217" s="226" t="str">
        <f t="shared" si="79"/>
        <v>M2</v>
      </c>
      <c r="K217" s="227">
        <f t="shared" si="80"/>
        <v>166</v>
      </c>
      <c r="L217" s="226" t="str">
        <f t="shared" si="81"/>
        <v>PCM2</v>
      </c>
      <c r="M217" s="227">
        <f t="shared" si="82"/>
        <v>156</v>
      </c>
      <c r="N217" s="226" t="str">
        <f t="shared" si="83"/>
        <v>R022</v>
      </c>
      <c r="O217" s="227">
        <f t="shared" si="84"/>
        <v>160</v>
      </c>
      <c r="P217" s="227">
        <f>IF(LEN(D217)=0,"",IF(VLOOKUP(D217,tblClass_Child!G:J,4,FALSE)="Yes",0,I217))</f>
        <v>190</v>
      </c>
      <c r="Q217" s="226" t="s">
        <v>794</v>
      </c>
      <c r="R217" s="226">
        <f>IF(ISERROR(VLOOKUP(Q217,tblClass_Physical!$A:$B,2,FALSE)),0,VLOOKUP(Q217,tblClass_Physical!$A:$B,2,FALSE))</f>
        <v>11</v>
      </c>
      <c r="S217" s="226" t="s">
        <v>804</v>
      </c>
      <c r="T217" s="226"/>
      <c r="U217" s="226" t="str">
        <f>LEFT(B217,MIN(FIND({0,1,2,3,4,5,6,7,8,9},B217&amp;"0123456789"))-1)</f>
        <v>DV</v>
      </c>
      <c r="V217" s="228" t="str">
        <f>RIGHT(B217,LEN(B217)+1-MIN(FIND({0,1,2,3,4,5,6,7,8,9},B217&amp;"0123456789")))</f>
        <v>2109</v>
      </c>
      <c r="W217" s="227" t="str">
        <f t="shared" si="73"/>
        <v>DV_2109</v>
      </c>
      <c r="X217" s="45" t="str">
        <f>LEFT(B217,MIN(FIND({0,1,2,3,4,5,6,7,8,9},B217&amp;"0123456789"))-1)&amp;"n"&amp;RIGHT(B217,LEN(B217)-MIN(FIND({0,1,2,3,4,5,6,7,8,9},B217&amp;"0123456789")))</f>
        <v>DVn109</v>
      </c>
      <c r="Y217" s="45" t="str">
        <f t="shared" si="63"/>
        <v>POS2</v>
      </c>
      <c r="Z217" s="45" t="str">
        <f>IF(LEN(Y217)=0,"",VLOOKUP(X217,tblClass_Child!D:E,2,FALSE))</f>
        <v>POS_PSWFI</v>
      </c>
      <c r="AA217" s="45" t="str">
        <f t="shared" si="64"/>
        <v>_pos_pswfi</v>
      </c>
      <c r="AF217" s="305">
        <f>IF(ISERROR(VLOOKUP(Q217,tblClass_Physical!A:AJ,COLUMN(tblClass_Physical!AJ:AJ),FALSE)),"",VLOOKUP(Q217,tblClass_Physical!A:AJ,COLUMN(tblClass_Physical!AJ:AJ),FALSE))</f>
        <v>0</v>
      </c>
    </row>
    <row r="218" spans="1:32" s="227" customFormat="1">
      <c r="A218" s="59" t="s">
        <v>847</v>
      </c>
      <c r="B218" s="59" t="s">
        <v>1873</v>
      </c>
      <c r="C218" s="68">
        <v>217</v>
      </c>
      <c r="D218" s="59" t="s">
        <v>177</v>
      </c>
      <c r="E218" s="68">
        <v>21</v>
      </c>
      <c r="F218" s="59" t="s">
        <v>1809</v>
      </c>
      <c r="G218" s="226" t="s">
        <v>1786</v>
      </c>
      <c r="H218" s="227" t="str">
        <f t="shared" si="77"/>
        <v>EMC2</v>
      </c>
      <c r="I218" s="227">
        <f t="shared" si="78"/>
        <v>190</v>
      </c>
      <c r="J218" s="226" t="str">
        <f t="shared" si="79"/>
        <v>M2</v>
      </c>
      <c r="K218" s="227">
        <f t="shared" si="80"/>
        <v>166</v>
      </c>
      <c r="L218" s="226" t="str">
        <f t="shared" si="81"/>
        <v>PCM2</v>
      </c>
      <c r="M218" s="227">
        <f t="shared" si="82"/>
        <v>156</v>
      </c>
      <c r="N218" s="226" t="str">
        <f t="shared" si="83"/>
        <v>R022</v>
      </c>
      <c r="O218" s="227">
        <f t="shared" si="84"/>
        <v>160</v>
      </c>
      <c r="P218" s="227">
        <f>IF(LEN(D218)=0,"",IF(VLOOKUP(D218,tblClass_Child!G:J,4,FALSE)="Yes",0,I218))</f>
        <v>190</v>
      </c>
      <c r="Q218" s="226" t="s">
        <v>793</v>
      </c>
      <c r="R218" s="226">
        <f>IF(ISERROR(VLOOKUP(Q218,tblClass_Physical!$A:$B,2,FALSE)),0,VLOOKUP(Q218,tblClass_Physical!$A:$B,2,FALSE))</f>
        <v>10</v>
      </c>
      <c r="S218" s="226" t="s">
        <v>804</v>
      </c>
      <c r="T218" s="226"/>
      <c r="U218" s="226" t="str">
        <f>LEFT(B218,MIN(FIND({0,1,2,3,4,5,6,7,8,9},B218&amp;"0123456789"))-1)</f>
        <v>DV</v>
      </c>
      <c r="V218" s="228" t="str">
        <f>RIGHT(B218,LEN(B218)+1-MIN(FIND({0,1,2,3,4,5,6,7,8,9},B218&amp;"0123456789")))</f>
        <v>2111</v>
      </c>
      <c r="W218" s="227" t="str">
        <f t="shared" si="73"/>
        <v>DV_2111</v>
      </c>
      <c r="X218" s="45" t="str">
        <f>LEFT(B218,MIN(FIND({0,1,2,3,4,5,6,7,8,9},B218&amp;"0123456789"))-1)&amp;"n"&amp;RIGHT(B218,LEN(B218)-MIN(FIND({0,1,2,3,4,5,6,7,8,9},B218&amp;"0123456789")))</f>
        <v>DVn111</v>
      </c>
      <c r="Y218" s="45" t="str">
        <f t="shared" si="63"/>
        <v>POS4</v>
      </c>
      <c r="Z218" s="45" t="str">
        <f>IF(LEN(Y218)=0,"",VLOOKUP(X218,tblClass_Child!D:E,2,FALSE))</f>
        <v>POS_WFI</v>
      </c>
      <c r="AA218" s="45" t="str">
        <f t="shared" si="64"/>
        <v>_pos_wfi</v>
      </c>
      <c r="AF218" s="305">
        <f>IF(ISERROR(VLOOKUP(Q218,tblClass_Physical!A:AJ,COLUMN(tblClass_Physical!AJ:AJ),FALSE)),"",VLOOKUP(Q218,tblClass_Physical!A:AJ,COLUMN(tblClass_Physical!AJ:AJ),FALSE))</f>
        <v>0</v>
      </c>
    </row>
    <row r="219" spans="1:32" s="227" customFormat="1">
      <c r="A219" s="59" t="s">
        <v>847</v>
      </c>
      <c r="B219" s="59" t="s">
        <v>1843</v>
      </c>
      <c r="C219" s="68">
        <v>218</v>
      </c>
      <c r="D219" s="59" t="s">
        <v>177</v>
      </c>
      <c r="E219" s="68">
        <v>21</v>
      </c>
      <c r="F219" s="59" t="s">
        <v>1810</v>
      </c>
      <c r="G219" s="226" t="s">
        <v>1786</v>
      </c>
      <c r="H219" s="227" t="str">
        <f t="shared" si="77"/>
        <v>EMC2</v>
      </c>
      <c r="I219" s="227">
        <f t="shared" si="78"/>
        <v>190</v>
      </c>
      <c r="J219" s="226" t="str">
        <f t="shared" si="79"/>
        <v>M2</v>
      </c>
      <c r="K219" s="227">
        <f t="shared" si="80"/>
        <v>166</v>
      </c>
      <c r="L219" s="226" t="str">
        <f t="shared" si="81"/>
        <v>PCM2</v>
      </c>
      <c r="M219" s="227">
        <f t="shared" si="82"/>
        <v>156</v>
      </c>
      <c r="N219" s="226" t="str">
        <f t="shared" si="83"/>
        <v>R022</v>
      </c>
      <c r="O219" s="227">
        <f t="shared" si="84"/>
        <v>160</v>
      </c>
      <c r="P219" s="227">
        <f>IF(LEN(D219)=0,"",IF(VLOOKUP(D219,tblClass_Child!G:J,4,FALSE)="Yes",0,I219))</f>
        <v>190</v>
      </c>
      <c r="Q219" s="226" t="s">
        <v>793</v>
      </c>
      <c r="R219" s="226">
        <f>IF(ISERROR(VLOOKUP(Q219,tblClass_Physical!$A:$B,2,FALSE)),0,VLOOKUP(Q219,tblClass_Physical!$A:$B,2,FALSE))</f>
        <v>10</v>
      </c>
      <c r="S219" s="226" t="s">
        <v>804</v>
      </c>
      <c r="T219" s="226"/>
      <c r="U219" s="226" t="str">
        <f>LEFT(B219,MIN(FIND({0,1,2,3,4,5,6,7,8,9},B219&amp;"0123456789"))-1)</f>
        <v>DV</v>
      </c>
      <c r="V219" s="228" t="str">
        <f>RIGHT(B219,LEN(B219)+1-MIN(FIND({0,1,2,3,4,5,6,7,8,9},B219&amp;"0123456789")))</f>
        <v>2113</v>
      </c>
      <c r="W219" s="227" t="str">
        <f t="shared" si="73"/>
        <v>DV_2113</v>
      </c>
      <c r="X219" s="45" t="str">
        <f>LEFT(B219,MIN(FIND({0,1,2,3,4,5,6,7,8,9},B219&amp;"0123456789"))-1)&amp;"n"&amp;RIGHT(B219,LEN(B219)-MIN(FIND({0,1,2,3,4,5,6,7,8,9},B219&amp;"0123456789")))</f>
        <v>DVn113</v>
      </c>
      <c r="Y219" s="45" t="str">
        <f t="shared" si="63"/>
        <v>POS4</v>
      </c>
      <c r="Z219" s="45" t="str">
        <f>IF(LEN(Y219)=0,"",VLOOKUP(X219,tblClass_Child!D:E,2,FALSE))</f>
        <v>POS_PW</v>
      </c>
      <c r="AA219" s="45" t="str">
        <f t="shared" si="64"/>
        <v>_pos_pw</v>
      </c>
      <c r="AF219" s="305">
        <f>IF(ISERROR(VLOOKUP(Q219,tblClass_Physical!A:AJ,COLUMN(tblClass_Physical!AJ:AJ),FALSE)),"",VLOOKUP(Q219,tblClass_Physical!A:AJ,COLUMN(tblClass_Physical!AJ:AJ),FALSE))</f>
        <v>0</v>
      </c>
    </row>
    <row r="220" spans="1:32" s="227" customFormat="1">
      <c r="A220" s="59" t="s">
        <v>847</v>
      </c>
      <c r="B220" s="59" t="s">
        <v>1844</v>
      </c>
      <c r="C220" s="68">
        <v>219</v>
      </c>
      <c r="D220" s="59" t="s">
        <v>196</v>
      </c>
      <c r="E220" s="68">
        <v>21</v>
      </c>
      <c r="F220" s="59" t="s">
        <v>1811</v>
      </c>
      <c r="G220" s="226" t="s">
        <v>1786</v>
      </c>
      <c r="H220" s="227" t="str">
        <f t="shared" si="77"/>
        <v>EMC2</v>
      </c>
      <c r="I220" s="227">
        <f t="shared" si="78"/>
        <v>190</v>
      </c>
      <c r="J220" s="226" t="str">
        <f t="shared" si="79"/>
        <v>M2</v>
      </c>
      <c r="K220" s="227">
        <f t="shared" si="80"/>
        <v>166</v>
      </c>
      <c r="L220" s="226" t="str">
        <f t="shared" si="81"/>
        <v>PCM2</v>
      </c>
      <c r="M220" s="227">
        <f t="shared" si="82"/>
        <v>156</v>
      </c>
      <c r="N220" s="226" t="str">
        <f t="shared" si="83"/>
        <v>R022</v>
      </c>
      <c r="O220" s="227">
        <f t="shared" si="84"/>
        <v>160</v>
      </c>
      <c r="P220" s="227">
        <f>IF(LEN(D220)=0,"",IF(VLOOKUP(D220,tblClass_Child!G:J,4,FALSE)="Yes",0,I220))</f>
        <v>190</v>
      </c>
      <c r="Q220" s="226" t="s">
        <v>794</v>
      </c>
      <c r="R220" s="226">
        <f>IF(ISERROR(VLOOKUP(Q220,tblClass_Physical!$A:$B,2,FALSE)),0,VLOOKUP(Q220,tblClass_Physical!$A:$B,2,FALSE))</f>
        <v>11</v>
      </c>
      <c r="S220" s="226" t="s">
        <v>804</v>
      </c>
      <c r="T220" s="226"/>
      <c r="U220" s="226" t="str">
        <f>LEFT(B220,MIN(FIND({0,1,2,3,4,5,6,7,8,9},B220&amp;"0123456789"))-1)</f>
        <v>DV</v>
      </c>
      <c r="V220" s="228" t="str">
        <f>RIGHT(B220,LEN(B220)+1-MIN(FIND({0,1,2,3,4,5,6,7,8,9},B220&amp;"0123456789")))</f>
        <v>2115</v>
      </c>
      <c r="W220" s="227" t="str">
        <f t="shared" si="73"/>
        <v>DV_2115</v>
      </c>
      <c r="X220" s="45" t="str">
        <f>LEFT(B220,MIN(FIND({0,1,2,3,4,5,6,7,8,9},B220&amp;"0123456789"))-1)&amp;"n"&amp;RIGHT(B220,LEN(B220)-MIN(FIND({0,1,2,3,4,5,6,7,8,9},B220&amp;"0123456789")))</f>
        <v>DVn115</v>
      </c>
      <c r="Y220" s="45" t="str">
        <f t="shared" si="63"/>
        <v>POS2</v>
      </c>
      <c r="Z220" s="45" t="str">
        <f>IF(LEN(Y220)=0,"",VLOOKUP(X220,tblClass_Child!D:E,2,FALSE))</f>
        <v>POS_PSPW</v>
      </c>
      <c r="AA220" s="45" t="str">
        <f t="shared" si="64"/>
        <v>_pos_pspw</v>
      </c>
      <c r="AF220" s="305">
        <f>IF(ISERROR(VLOOKUP(Q220,tblClass_Physical!A:AJ,COLUMN(tblClass_Physical!AJ:AJ),FALSE)),"",VLOOKUP(Q220,tblClass_Physical!A:AJ,COLUMN(tblClass_Physical!AJ:AJ),FALSE))</f>
        <v>0</v>
      </c>
    </row>
    <row r="221" spans="1:32" s="227" customFormat="1">
      <c r="A221" s="59" t="s">
        <v>847</v>
      </c>
      <c r="B221" s="59" t="s">
        <v>1845</v>
      </c>
      <c r="C221" s="68">
        <v>220</v>
      </c>
      <c r="D221" s="59" t="s">
        <v>184</v>
      </c>
      <c r="E221" s="68">
        <v>27</v>
      </c>
      <c r="F221" s="59" t="s">
        <v>1812</v>
      </c>
      <c r="G221" s="226" t="s">
        <v>1786</v>
      </c>
      <c r="H221" s="227" t="str">
        <f t="shared" si="77"/>
        <v>EMC2</v>
      </c>
      <c r="I221" s="227">
        <f t="shared" si="78"/>
        <v>190</v>
      </c>
      <c r="J221" s="226" t="str">
        <f t="shared" si="79"/>
        <v>M2</v>
      </c>
      <c r="K221" s="227">
        <f t="shared" si="80"/>
        <v>166</v>
      </c>
      <c r="L221" s="226" t="str">
        <f t="shared" si="81"/>
        <v>PCM2</v>
      </c>
      <c r="M221" s="227">
        <f t="shared" si="82"/>
        <v>156</v>
      </c>
      <c r="N221" s="226" t="str">
        <f t="shared" si="83"/>
        <v>R022</v>
      </c>
      <c r="O221" s="227">
        <f t="shared" si="84"/>
        <v>160</v>
      </c>
      <c r="P221" s="227">
        <f>IF(LEN(D221)=0,"",IF(VLOOKUP(D221,tblClass_Child!G:J,4,FALSE)="Yes",0,I221))</f>
        <v>190</v>
      </c>
      <c r="Q221" s="226" t="s">
        <v>759</v>
      </c>
      <c r="R221" s="226">
        <f>IF(ISERROR(VLOOKUP(Q221,tblClass_Physical!$A:$B,2,FALSE)),0,VLOOKUP(Q221,tblClass_Physical!$A:$B,2,FALSE))</f>
        <v>18</v>
      </c>
      <c r="S221" s="226" t="s">
        <v>804</v>
      </c>
      <c r="T221" s="226"/>
      <c r="U221" s="226" t="str">
        <f>LEFT(B221,MIN(FIND({0,1,2,3,4,5,6,7,8,9},B221&amp;"0123456789"))-1)</f>
        <v>ZSC</v>
      </c>
      <c r="V221" s="228" t="str">
        <f>RIGHT(B221,LEN(B221)+1-MIN(FIND({0,1,2,3,4,5,6,7,8,9},B221&amp;"0123456789")))</f>
        <v>2103</v>
      </c>
      <c r="W221" s="227" t="str">
        <f t="shared" si="73"/>
        <v>ZSC_2103</v>
      </c>
      <c r="X221" s="45" t="str">
        <f>LEFT(B221,MIN(FIND({0,1,2,3,4,5,6,7,8,9},B221&amp;"0123456789"))-1)&amp;"n"&amp;RIGHT(B221,LEN(B221)-MIN(FIND({0,1,2,3,4,5,6,7,8,9},B221&amp;"0123456789")))</f>
        <v>ZSCn103</v>
      </c>
      <c r="Y221" s="45" t="str">
        <f t="shared" si="63"/>
        <v>ZSC2</v>
      </c>
      <c r="Z221" s="45" t="str">
        <f>IF(LEN(Y221)=0,"",VLOOKUP(X221,tblClass_Child!D:E,2,FALSE))</f>
        <v>ZSC_FPWFI</v>
      </c>
      <c r="AA221" s="45" t="str">
        <f t="shared" si="64"/>
        <v>_zsc_fpwfi</v>
      </c>
      <c r="AF221" s="305">
        <f>IF(ISERROR(VLOOKUP(Q221,tblClass_Physical!A:AJ,COLUMN(tblClass_Physical!AJ:AJ),FALSE)),"",VLOOKUP(Q221,tblClass_Physical!A:AJ,COLUMN(tblClass_Physical!AJ:AJ),FALSE))</f>
        <v>0</v>
      </c>
    </row>
    <row r="222" spans="1:32" s="227" customFormat="1">
      <c r="A222" s="59" t="s">
        <v>847</v>
      </c>
      <c r="B222" s="59" t="s">
        <v>1846</v>
      </c>
      <c r="C222" s="68">
        <v>221</v>
      </c>
      <c r="D222" s="59" t="s">
        <v>184</v>
      </c>
      <c r="E222" s="68">
        <v>27</v>
      </c>
      <c r="F222" s="59" t="s">
        <v>1813</v>
      </c>
      <c r="G222" s="226" t="s">
        <v>1786</v>
      </c>
      <c r="H222" s="227" t="str">
        <f t="shared" si="77"/>
        <v>EMC2</v>
      </c>
      <c r="I222" s="227">
        <f t="shared" si="78"/>
        <v>190</v>
      </c>
      <c r="J222" s="226" t="str">
        <f t="shared" si="79"/>
        <v>M2</v>
      </c>
      <c r="K222" s="227">
        <f t="shared" si="80"/>
        <v>166</v>
      </c>
      <c r="L222" s="226" t="str">
        <f t="shared" si="81"/>
        <v>PCM2</v>
      </c>
      <c r="M222" s="227">
        <f t="shared" si="82"/>
        <v>156</v>
      </c>
      <c r="N222" s="226" t="str">
        <f t="shared" si="83"/>
        <v>R022</v>
      </c>
      <c r="O222" s="227">
        <f t="shared" si="84"/>
        <v>160</v>
      </c>
      <c r="P222" s="227">
        <f>IF(LEN(D222)=0,"",IF(VLOOKUP(D222,tblClass_Child!G:J,4,FALSE)="Yes",0,I222))</f>
        <v>190</v>
      </c>
      <c r="Q222" s="226" t="s">
        <v>759</v>
      </c>
      <c r="R222" s="226">
        <f>IF(ISERROR(VLOOKUP(Q222,tblClass_Physical!$A:$B,2,FALSE)),0,VLOOKUP(Q222,tblClass_Physical!$A:$B,2,FALSE))</f>
        <v>18</v>
      </c>
      <c r="S222" s="226" t="s">
        <v>804</v>
      </c>
      <c r="T222" s="226"/>
      <c r="U222" s="226" t="str">
        <f>LEFT(B222,MIN(FIND({0,1,2,3,4,5,6,7,8,9},B222&amp;"0123456789"))-1)</f>
        <v>ZSC</v>
      </c>
      <c r="V222" s="228" t="str">
        <f>RIGHT(B222,LEN(B222)+1-MIN(FIND({0,1,2,3,4,5,6,7,8,9},B222&amp;"0123456789")))</f>
        <v>2105</v>
      </c>
      <c r="W222" s="227" t="str">
        <f t="shared" si="73"/>
        <v>ZSC_2105</v>
      </c>
      <c r="X222" s="45" t="str">
        <f>LEFT(B222,MIN(FIND({0,1,2,3,4,5,6,7,8,9},B222&amp;"0123456789"))-1)&amp;"n"&amp;RIGHT(B222,LEN(B222)-MIN(FIND({0,1,2,3,4,5,6,7,8,9},B222&amp;"0123456789")))</f>
        <v>ZSCn105</v>
      </c>
      <c r="Y222" s="45" t="str">
        <f t="shared" si="63"/>
        <v>ZSC2</v>
      </c>
      <c r="Z222" s="45" t="str">
        <f>IF(LEN(Y222)=0,"",VLOOKUP(X222,tblClass_Child!D:E,2,FALSE))</f>
        <v>ZSC_FPPW</v>
      </c>
      <c r="AA222" s="45" t="str">
        <f t="shared" si="64"/>
        <v>_zsc_fppw</v>
      </c>
      <c r="AF222" s="305">
        <f>IF(ISERROR(VLOOKUP(Q222,tblClass_Physical!A:AJ,COLUMN(tblClass_Physical!AJ:AJ),FALSE)),"",VLOOKUP(Q222,tblClass_Physical!A:AJ,COLUMN(tblClass_Physical!AJ:AJ),FALSE))</f>
        <v>0</v>
      </c>
    </row>
    <row r="223" spans="1:32" s="227" customFormat="1">
      <c r="A223" s="59" t="s">
        <v>847</v>
      </c>
      <c r="B223" s="59" t="s">
        <v>1847</v>
      </c>
      <c r="C223" s="68">
        <v>222</v>
      </c>
      <c r="D223" s="59" t="s">
        <v>184</v>
      </c>
      <c r="E223" s="68">
        <v>27</v>
      </c>
      <c r="F223" s="59" t="s">
        <v>1814</v>
      </c>
      <c r="G223" s="226" t="s">
        <v>1786</v>
      </c>
      <c r="H223" s="227" t="str">
        <f t="shared" si="77"/>
        <v>EMC2</v>
      </c>
      <c r="I223" s="227">
        <f t="shared" si="78"/>
        <v>190</v>
      </c>
      <c r="J223" s="226" t="str">
        <f t="shared" si="79"/>
        <v>M2</v>
      </c>
      <c r="K223" s="227">
        <f t="shared" si="80"/>
        <v>166</v>
      </c>
      <c r="L223" s="226" t="str">
        <f t="shared" si="81"/>
        <v>PCM2</v>
      </c>
      <c r="M223" s="227">
        <f t="shared" si="82"/>
        <v>156</v>
      </c>
      <c r="N223" s="226" t="str">
        <f t="shared" si="83"/>
        <v>R022</v>
      </c>
      <c r="O223" s="227">
        <f t="shared" si="84"/>
        <v>160</v>
      </c>
      <c r="P223" s="227">
        <f>IF(LEN(D223)=0,"",IF(VLOOKUP(D223,tblClass_Child!G:J,4,FALSE)="Yes",0,I223))</f>
        <v>190</v>
      </c>
      <c r="Q223" s="226" t="s">
        <v>759</v>
      </c>
      <c r="R223" s="226">
        <f>IF(ISERROR(VLOOKUP(Q223,tblClass_Physical!$A:$B,2,FALSE)),0,VLOOKUP(Q223,tblClass_Physical!$A:$B,2,FALSE))</f>
        <v>18</v>
      </c>
      <c r="S223" s="226" t="s">
        <v>804</v>
      </c>
      <c r="T223" s="226"/>
      <c r="U223" s="226" t="str">
        <f>LEFT(B223,MIN(FIND({0,1,2,3,4,5,6,7,8,9},B223&amp;"0123456789"))-1)</f>
        <v>ZSC</v>
      </c>
      <c r="V223" s="228" t="str">
        <f>RIGHT(B223,LEN(B223)+1-MIN(FIND({0,1,2,3,4,5,6,7,8,9},B223&amp;"0123456789")))</f>
        <v>2107</v>
      </c>
      <c r="W223" s="227" t="str">
        <f t="shared" si="73"/>
        <v>ZSC_2107</v>
      </c>
      <c r="X223" s="45" t="str">
        <f>LEFT(B223,MIN(FIND({0,1,2,3,4,5,6,7,8,9},B223&amp;"0123456789"))-1)&amp;"n"&amp;RIGHT(B223,LEN(B223)-MIN(FIND({0,1,2,3,4,5,6,7,8,9},B223&amp;"0123456789")))</f>
        <v>ZSCn107</v>
      </c>
      <c r="Y223" s="45" t="str">
        <f t="shared" si="63"/>
        <v>ZSC2</v>
      </c>
      <c r="Z223" s="45" t="str">
        <f>IF(LEN(Y223)=0,"",VLOOKUP(X223,tblClass_Child!D:E,2,FALSE))</f>
        <v>ZSC_FPINLET</v>
      </c>
      <c r="AA223" s="45" t="str">
        <f t="shared" si="64"/>
        <v>_zsc_fpinlet</v>
      </c>
      <c r="AF223" s="305">
        <f>IF(ISERROR(VLOOKUP(Q223,tblClass_Physical!A:AJ,COLUMN(tblClass_Physical!AJ:AJ),FALSE)),"",VLOOKUP(Q223,tblClass_Physical!A:AJ,COLUMN(tblClass_Physical!AJ:AJ),FALSE))</f>
        <v>0</v>
      </c>
    </row>
    <row r="224" spans="1:32" s="227" customFormat="1">
      <c r="A224" s="59" t="s">
        <v>847</v>
      </c>
      <c r="B224" s="59" t="s">
        <v>1848</v>
      </c>
      <c r="C224" s="68">
        <v>223</v>
      </c>
      <c r="D224" s="59" t="s">
        <v>177</v>
      </c>
      <c r="E224" s="68">
        <v>21</v>
      </c>
      <c r="F224" s="59" t="s">
        <v>1815</v>
      </c>
      <c r="G224" s="226" t="s">
        <v>1787</v>
      </c>
      <c r="H224" s="227" t="str">
        <f t="shared" si="77"/>
        <v>EMG1</v>
      </c>
      <c r="I224" s="227">
        <f t="shared" si="78"/>
        <v>191</v>
      </c>
      <c r="J224" s="226" t="str">
        <f t="shared" si="79"/>
        <v>M2</v>
      </c>
      <c r="K224" s="227">
        <f t="shared" si="80"/>
        <v>166</v>
      </c>
      <c r="L224" s="226" t="str">
        <f t="shared" si="81"/>
        <v>PCM2</v>
      </c>
      <c r="M224" s="227">
        <f t="shared" si="82"/>
        <v>156</v>
      </c>
      <c r="N224" s="226" t="str">
        <f t="shared" si="83"/>
        <v>R022</v>
      </c>
      <c r="O224" s="227">
        <f t="shared" si="84"/>
        <v>160</v>
      </c>
      <c r="P224" s="227">
        <f>IF(LEN(D224)=0,"",IF(VLOOKUP(D224,tblClass_Child!G:J,4,FALSE)="Yes",0,I224))</f>
        <v>191</v>
      </c>
      <c r="Q224" s="226" t="s">
        <v>2120</v>
      </c>
      <c r="R224" s="226">
        <f>IF(ISERROR(VLOOKUP(Q224,tblClass_Physical!$A:$B,2,FALSE)),0,VLOOKUP(Q224,tblClass_Physical!$A:$B,2,FALSE))</f>
        <v>31</v>
      </c>
      <c r="S224" s="226" t="s">
        <v>804</v>
      </c>
      <c r="T224" s="226"/>
      <c r="U224" s="226" t="str">
        <f>LEFT(B224,MIN(FIND({0,1,2,3,4,5,6,7,8,9},B224&amp;"0123456789"))-1)</f>
        <v>BAV</v>
      </c>
      <c r="V224" s="228" t="str">
        <f>RIGHT(B224,LEN(B224)+1-MIN(FIND({0,1,2,3,4,5,6,7,8,9},B224&amp;"0123456789")))</f>
        <v>2141</v>
      </c>
      <c r="W224" s="227" t="str">
        <f t="shared" ref="W224:W265" si="85">U224&amp;"_"&amp;V224</f>
        <v>BAV_2141</v>
      </c>
      <c r="X224" s="45" t="str">
        <f>LEFT(B224,MIN(FIND({0,1,2,3,4,5,6,7,8,9},B224&amp;"0123456789"))-1)&amp;"n"&amp;RIGHT(B224,LEN(B224)-MIN(FIND({0,1,2,3,4,5,6,7,8,9},B224&amp;"0123456789")))</f>
        <v>BAVn141</v>
      </c>
      <c r="Y224" s="45" t="str">
        <f t="shared" ref="Y224:Y270" si="86">IF(LEN(D224)=0,"",D224)</f>
        <v>POS4</v>
      </c>
      <c r="Z224" s="45" t="str">
        <f>IF(LEN(Y224)=0,"",VLOOKUP(X224,tblClass_Child!D:E,2,FALSE))</f>
        <v>POS_VENTDRAIN</v>
      </c>
      <c r="AA224" s="45" t="str">
        <f t="shared" ref="AA224:AA270" si="87">IF(Z224="","","_"&amp;LOWER(Z224))</f>
        <v>_pos_ventdrain</v>
      </c>
      <c r="AF224" s="305">
        <f>IF(ISERROR(VLOOKUP(Q224,tblClass_Physical!A:AJ,COLUMN(tblClass_Physical!AJ:AJ),FALSE)),"",VLOOKUP(Q224,tblClass_Physical!A:AJ,COLUMN(tblClass_Physical!AJ:AJ),FALSE))</f>
        <v>0</v>
      </c>
    </row>
    <row r="225" spans="1:32" s="227" customFormat="1">
      <c r="A225" s="59" t="s">
        <v>847</v>
      </c>
      <c r="B225" s="59" t="s">
        <v>1849</v>
      </c>
      <c r="C225" s="68">
        <v>224</v>
      </c>
      <c r="D225" s="59" t="s">
        <v>172</v>
      </c>
      <c r="E225" s="68">
        <v>14</v>
      </c>
      <c r="F225" s="59" t="s">
        <v>1816</v>
      </c>
      <c r="G225" s="226" t="s">
        <v>1787</v>
      </c>
      <c r="H225" s="227" t="str">
        <f t="shared" si="77"/>
        <v>EMG1</v>
      </c>
      <c r="I225" s="227">
        <f t="shared" si="78"/>
        <v>191</v>
      </c>
      <c r="J225" s="226" t="str">
        <f t="shared" si="79"/>
        <v>M2</v>
      </c>
      <c r="K225" s="227">
        <f t="shared" si="80"/>
        <v>166</v>
      </c>
      <c r="L225" s="226" t="str">
        <f t="shared" si="81"/>
        <v>PCM2</v>
      </c>
      <c r="M225" s="227">
        <f t="shared" si="82"/>
        <v>156</v>
      </c>
      <c r="N225" s="226" t="str">
        <f t="shared" si="83"/>
        <v>R022</v>
      </c>
      <c r="O225" s="227">
        <f t="shared" si="84"/>
        <v>160</v>
      </c>
      <c r="P225" s="227">
        <f>IF(LEN(D225)=0,"",IF(VLOOKUP(D225,tblClass_Child!G:J,4,FALSE)="Yes",0,I225))</f>
        <v>191</v>
      </c>
      <c r="Q225" s="226" t="s">
        <v>1446</v>
      </c>
      <c r="R225" s="226">
        <f>IF(ISERROR(VLOOKUP(Q225,tblClass_Physical!$A:$B,2,FALSE)),0,VLOOKUP(Q225,tblClass_Physical!$A:$B,2,FALSE))</f>
        <v>13</v>
      </c>
      <c r="S225" s="226" t="s">
        <v>804</v>
      </c>
      <c r="T225" s="226"/>
      <c r="U225" s="226" t="str">
        <f>LEFT(B225,MIN(FIND({0,1,2,3,4,5,6,7,8,9},B225&amp;"0123456789"))-1)</f>
        <v>HE</v>
      </c>
      <c r="V225" s="228" t="str">
        <f>RIGHT(B225,LEN(B225)+1-MIN(FIND({0,1,2,3,4,5,6,7,8,9},B225&amp;"0123456789")))</f>
        <v>2101</v>
      </c>
      <c r="W225" s="227" t="str">
        <f t="shared" si="85"/>
        <v>HE_2101</v>
      </c>
      <c r="X225" s="45" t="str">
        <f>LEFT(B225,MIN(FIND({0,1,2,3,4,5,6,7,8,9},B225&amp;"0123456789"))-1)&amp;"n"&amp;RIGHT(B225,LEN(B225)-MIN(FIND({0,1,2,3,4,5,6,7,8,9},B225&amp;"0123456789")))</f>
        <v>HEn101</v>
      </c>
      <c r="Y225" s="45" t="str">
        <f t="shared" si="86"/>
        <v>HE1</v>
      </c>
      <c r="Z225" s="45" t="str">
        <f>IF(LEN(Y225)=0,"",VLOOKUP(X225,tblClass_Child!D:E,2,FALSE))</f>
        <v>HE_FILTER</v>
      </c>
      <c r="AA225" s="45" t="str">
        <f t="shared" si="87"/>
        <v>_he_filter</v>
      </c>
      <c r="AF225" s="305">
        <f>IF(ISERROR(VLOOKUP(Q225,tblClass_Physical!A:AJ,COLUMN(tblClass_Physical!AJ:AJ),FALSE)),"",VLOOKUP(Q225,tblClass_Physical!A:AJ,COLUMN(tblClass_Physical!AJ:AJ),FALSE))</f>
        <v>0</v>
      </c>
    </row>
    <row r="226" spans="1:32" s="227" customFormat="1">
      <c r="A226" s="59" t="s">
        <v>847</v>
      </c>
      <c r="B226" s="59" t="s">
        <v>1850</v>
      </c>
      <c r="C226" s="68">
        <v>225</v>
      </c>
      <c r="D226" s="59" t="s">
        <v>175</v>
      </c>
      <c r="E226" s="68">
        <v>25</v>
      </c>
      <c r="F226" s="59" t="s">
        <v>1817</v>
      </c>
      <c r="G226" s="226" t="s">
        <v>1787</v>
      </c>
      <c r="H226" s="227" t="str">
        <f t="shared" si="77"/>
        <v>EMG1</v>
      </c>
      <c r="I226" s="227">
        <f t="shared" si="78"/>
        <v>191</v>
      </c>
      <c r="J226" s="226" t="str">
        <f t="shared" si="79"/>
        <v>M2</v>
      </c>
      <c r="K226" s="227">
        <f t="shared" si="80"/>
        <v>166</v>
      </c>
      <c r="L226" s="226" t="str">
        <f t="shared" si="81"/>
        <v>PCM2</v>
      </c>
      <c r="M226" s="227">
        <f t="shared" si="82"/>
        <v>156</v>
      </c>
      <c r="N226" s="226" t="str">
        <f t="shared" si="83"/>
        <v>R022</v>
      </c>
      <c r="O226" s="227">
        <f t="shared" si="84"/>
        <v>160</v>
      </c>
      <c r="P226" s="227">
        <f>IF(LEN(D226)=0,"",IF(VLOOKUP(D226,tblClass_Child!G:J,4,FALSE)="Yes",0,I226))</f>
        <v>191</v>
      </c>
      <c r="Q226" s="226" t="s">
        <v>1446</v>
      </c>
      <c r="R226" s="226">
        <f>IF(ISERROR(VLOOKUP(Q226,tblClass_Physical!$A:$B,2,FALSE)),0,VLOOKUP(Q226,tblClass_Physical!$A:$B,2,FALSE))</f>
        <v>13</v>
      </c>
      <c r="S226" s="226" t="s">
        <v>804</v>
      </c>
      <c r="T226" s="226"/>
      <c r="U226" s="226" t="str">
        <f>LEFT(B226,MIN(FIND({0,1,2,3,4,5,6,7,8,9},B226&amp;"0123456789"))-1)</f>
        <v>TI</v>
      </c>
      <c r="V226" s="228" t="str">
        <f>RIGHT(B226,LEN(B226)+1-MIN(FIND({0,1,2,3,4,5,6,7,8,9},B226&amp;"0123456789")))</f>
        <v>2101</v>
      </c>
      <c r="W226" s="227" t="str">
        <f t="shared" si="85"/>
        <v>TI_2101</v>
      </c>
      <c r="X226" s="45" t="str">
        <f>LEFT(B226,MIN(FIND({0,1,2,3,4,5,6,7,8,9},B226&amp;"0123456789"))-1)&amp;"n"&amp;RIGHT(B226,LEN(B226)-MIN(FIND({0,1,2,3,4,5,6,7,8,9},B226&amp;"0123456789")))</f>
        <v>TIn101</v>
      </c>
      <c r="Y226" s="45" t="str">
        <f t="shared" si="86"/>
        <v>TI2</v>
      </c>
      <c r="Z226" s="45" t="str">
        <f>IF(LEN(Y226)=0,"",VLOOKUP(X226,tblClass_Child!D:E,2,FALSE))</f>
        <v>TI_VENT</v>
      </c>
      <c r="AA226" s="45" t="str">
        <f t="shared" si="87"/>
        <v>_ti_vent</v>
      </c>
      <c r="AF226" s="305">
        <f>IF(ISERROR(VLOOKUP(Q226,tblClass_Physical!A:AJ,COLUMN(tblClass_Physical!AJ:AJ),FALSE)),"",VLOOKUP(Q226,tblClass_Physical!A:AJ,COLUMN(tblClass_Physical!AJ:AJ),FALSE))</f>
        <v>0</v>
      </c>
    </row>
    <row r="227" spans="1:32" s="227" customFormat="1">
      <c r="A227" s="59" t="s">
        <v>847</v>
      </c>
      <c r="B227" s="59" t="s">
        <v>1851</v>
      </c>
      <c r="C227" s="68">
        <v>226</v>
      </c>
      <c r="D227" s="59" t="s">
        <v>175</v>
      </c>
      <c r="E227" s="68">
        <v>25</v>
      </c>
      <c r="F227" s="59" t="s">
        <v>1818</v>
      </c>
      <c r="G227" s="226" t="s">
        <v>1787</v>
      </c>
      <c r="H227" s="227" t="str">
        <f t="shared" si="77"/>
        <v>EMG1</v>
      </c>
      <c r="I227" s="227">
        <f t="shared" si="78"/>
        <v>191</v>
      </c>
      <c r="J227" s="226" t="str">
        <f t="shared" si="79"/>
        <v>M2</v>
      </c>
      <c r="K227" s="227">
        <f t="shared" si="80"/>
        <v>166</v>
      </c>
      <c r="L227" s="226" t="str">
        <f t="shared" si="81"/>
        <v>PCM2</v>
      </c>
      <c r="M227" s="227">
        <f t="shared" si="82"/>
        <v>156</v>
      </c>
      <c r="N227" s="226" t="str">
        <f t="shared" si="83"/>
        <v>R022</v>
      </c>
      <c r="O227" s="227">
        <f t="shared" si="84"/>
        <v>160</v>
      </c>
      <c r="P227" s="227">
        <f>IF(LEN(D227)=0,"",IF(VLOOKUP(D227,tblClass_Child!G:J,4,FALSE)="Yes",0,I227))</f>
        <v>191</v>
      </c>
      <c r="Q227" s="226" t="s">
        <v>1438</v>
      </c>
      <c r="R227" s="226">
        <f>IF(ISERROR(VLOOKUP(Q227,tblClass_Physical!$A:$B,2,FALSE)),0,VLOOKUP(Q227,tblClass_Physical!$A:$B,2,FALSE))</f>
        <v>44</v>
      </c>
      <c r="S227" s="226" t="s">
        <v>804</v>
      </c>
      <c r="T227" s="226"/>
      <c r="U227" s="226" t="str">
        <f>LEFT(B227,MIN(FIND({0,1,2,3,4,5,6,7,8,9},B227&amp;"0123456789"))-1)</f>
        <v>TI</v>
      </c>
      <c r="V227" s="228" t="str">
        <f>RIGHT(B227,LEN(B227)+1-MIN(FIND({0,1,2,3,4,5,6,7,8,9},B227&amp;"0123456789")))</f>
        <v>2103</v>
      </c>
      <c r="W227" s="227" t="str">
        <f t="shared" si="85"/>
        <v>TI_2103</v>
      </c>
      <c r="X227" s="45" t="str">
        <f>LEFT(B227,MIN(FIND({0,1,2,3,4,5,6,7,8,9},B227&amp;"0123456789"))-1)&amp;"n"&amp;RIGHT(B227,LEN(B227)-MIN(FIND({0,1,2,3,4,5,6,7,8,9},B227&amp;"0123456789")))</f>
        <v>TIn103</v>
      </c>
      <c r="Y227" s="45" t="str">
        <f t="shared" si="86"/>
        <v>TI2</v>
      </c>
      <c r="Z227" s="45" t="str">
        <f>IF(LEN(Y227)=0,"",VLOOKUP(X227,tblClass_Child!D:E,2,FALSE))</f>
        <v>TI_DRAIN</v>
      </c>
      <c r="AA227" s="45" t="str">
        <f t="shared" si="87"/>
        <v>_ti_drain</v>
      </c>
      <c r="AF227" s="305">
        <f>IF(ISERROR(VLOOKUP(Q227,tblClass_Physical!A:AJ,COLUMN(tblClass_Physical!AJ:AJ),FALSE)),"",VLOOKUP(Q227,tblClass_Physical!A:AJ,COLUMN(tblClass_Physical!AJ:AJ),FALSE))</f>
        <v>0</v>
      </c>
    </row>
    <row r="228" spans="1:32" s="227" customFormat="1">
      <c r="A228" s="59" t="s">
        <v>847</v>
      </c>
      <c r="B228" s="59" t="s">
        <v>1829</v>
      </c>
      <c r="C228" s="68">
        <v>227</v>
      </c>
      <c r="D228" s="59" t="s">
        <v>181</v>
      </c>
      <c r="E228" s="68">
        <v>15</v>
      </c>
      <c r="F228" s="59" t="s">
        <v>1819</v>
      </c>
      <c r="G228" s="226" t="s">
        <v>1770</v>
      </c>
      <c r="H228" s="227" t="str">
        <f t="shared" si="77"/>
        <v>EMM1</v>
      </c>
      <c r="I228" s="227">
        <f t="shared" si="78"/>
        <v>192</v>
      </c>
      <c r="J228" s="226" t="str">
        <f t="shared" si="79"/>
        <v>M2</v>
      </c>
      <c r="K228" s="227">
        <f t="shared" si="80"/>
        <v>166</v>
      </c>
      <c r="L228" s="226" t="str">
        <f t="shared" si="81"/>
        <v>PCM2</v>
      </c>
      <c r="M228" s="227">
        <f t="shared" si="82"/>
        <v>156</v>
      </c>
      <c r="N228" s="226" t="str">
        <f t="shared" si="83"/>
        <v>R022</v>
      </c>
      <c r="O228" s="227">
        <f t="shared" si="84"/>
        <v>160</v>
      </c>
      <c r="P228" s="227">
        <f>IF(LEN(D228)=0,"",IF(VLOOKUP(D228,tblClass_Child!G:J,4,FALSE)="Yes",0,I228))</f>
        <v>192</v>
      </c>
      <c r="Q228" s="226" t="s">
        <v>1513</v>
      </c>
      <c r="R228" s="226">
        <f>IF(ISERROR(VLOOKUP(Q228,tblClass_Physical!$A:$B,2,FALSE)),0,VLOOKUP(Q228,tblClass_Physical!$A:$B,2,FALSE))</f>
        <v>0</v>
      </c>
      <c r="S228" s="226" t="s">
        <v>804</v>
      </c>
      <c r="T228" s="226"/>
      <c r="U228" s="226" t="str">
        <f>LEFT(B228,MIN(FIND({0,1,2,3,4,5,6,7,8,9},B228&amp;"0123456789"))-1)</f>
        <v>MI</v>
      </c>
      <c r="V228" s="228" t="str">
        <f>RIGHT(B228,LEN(B228)+1-MIN(FIND({0,1,2,3,4,5,6,7,8,9},B228&amp;"0123456789")))</f>
        <v>2101</v>
      </c>
      <c r="W228" s="227" t="str">
        <f t="shared" si="85"/>
        <v>MI_2101</v>
      </c>
      <c r="X228" s="45" t="str">
        <f>LEFT(B228,MIN(FIND({0,1,2,3,4,5,6,7,8,9},B228&amp;"0123456789"))-1)&amp;"n"&amp;RIGHT(B228,LEN(B228)-MIN(FIND({0,1,2,3,4,5,6,7,8,9},B228&amp;"0123456789")))</f>
        <v>MIn101</v>
      </c>
      <c r="Y228" s="45" t="str">
        <f t="shared" si="86"/>
        <v>MI1</v>
      </c>
      <c r="Z228" s="45" t="str">
        <f>IF(LEN(Y228)=0,"",VLOOKUP(X228,tblClass_Child!D:E,2,FALSE))</f>
        <v>MI_VESSEL</v>
      </c>
      <c r="AA228" s="45" t="str">
        <f t="shared" si="87"/>
        <v>_mi_vessel</v>
      </c>
      <c r="AF228" s="305" t="str">
        <f>IF(ISERROR(VLOOKUP(Q228,tblClass_Physical!A:AJ,COLUMN(tblClass_Physical!AJ:AJ),FALSE)),"",VLOOKUP(Q228,tblClass_Physical!A:AJ,COLUMN(tblClass_Physical!AJ:AJ),FALSE))</f>
        <v/>
      </c>
    </row>
    <row r="229" spans="1:32" s="227" customFormat="1">
      <c r="A229" s="59" t="s">
        <v>847</v>
      </c>
      <c r="B229" s="59" t="s">
        <v>1884</v>
      </c>
      <c r="C229" s="68">
        <v>228</v>
      </c>
      <c r="D229" s="59" t="s">
        <v>179</v>
      </c>
      <c r="E229" s="68">
        <v>13</v>
      </c>
      <c r="F229" s="59" t="s">
        <v>1429</v>
      </c>
      <c r="G229" s="226" t="s">
        <v>2599</v>
      </c>
      <c r="H229" s="227" t="str">
        <f t="shared" si="77"/>
        <v>EMS1</v>
      </c>
      <c r="I229" s="227">
        <f t="shared" si="78"/>
        <v>340</v>
      </c>
      <c r="J229" s="226" t="str">
        <f t="shared" si="79"/>
        <v>M2</v>
      </c>
      <c r="K229" s="227">
        <f t="shared" si="80"/>
        <v>166</v>
      </c>
      <c r="L229" s="226" t="str">
        <f t="shared" si="81"/>
        <v>PCM2</v>
      </c>
      <c r="M229" s="227">
        <f t="shared" si="82"/>
        <v>156</v>
      </c>
      <c r="N229" s="226" t="str">
        <f t="shared" si="83"/>
        <v>R022</v>
      </c>
      <c r="O229" s="227">
        <f t="shared" si="84"/>
        <v>160</v>
      </c>
      <c r="P229" s="227">
        <f>IF(LEN(D229)=0,"",IF(VLOOKUP(D229,tblClass_Child!G:J,4,FALSE)="Yes",0,I229))</f>
        <v>340</v>
      </c>
      <c r="Q229" s="230" t="s">
        <v>1511</v>
      </c>
      <c r="R229" s="226">
        <f>IF(ISERROR(VLOOKUP(Q229,tblClass_Physical!$A:$B,2,FALSE)),0,VLOOKUP(Q229,tblClass_Physical!$A:$B,2,FALSE))</f>
        <v>2</v>
      </c>
      <c r="S229" s="226" t="s">
        <v>804</v>
      </c>
      <c r="T229" s="226"/>
      <c r="U229" s="226" t="str">
        <f>LEFT(B229,MIN(FIND({0,1,2,3,4,5,6,7,8,9},B229&amp;"0123456789"))-1)</f>
        <v>ASL</v>
      </c>
      <c r="V229" s="228" t="str">
        <f>RIGHT(B229,LEN(B229)+1-MIN(FIND({0,1,2,3,4,5,6,7,8,9},B229&amp;"0123456789")))</f>
        <v>2000</v>
      </c>
      <c r="W229" s="227" t="str">
        <f t="shared" si="85"/>
        <v>ASL_2000</v>
      </c>
      <c r="X229" s="45" t="str">
        <f>LEFT(B229,MIN(FIND({0,1,2,3,4,5,6,7,8,9},B229&amp;"0123456789"))-1)&amp;"n"&amp;RIGHT(B229,LEN(B229)-MIN(FIND({0,1,2,3,4,5,6,7,8,9},B229&amp;"0123456789")))</f>
        <v>ASLn000</v>
      </c>
      <c r="Y229" s="45" t="str">
        <f t="shared" si="86"/>
        <v>DI1</v>
      </c>
      <c r="Z229" s="45" t="str">
        <f>IF(LEN(Y229)=0,"",VLOOKUP(X229,tblClass_Child!D:E,2,FALSE))</f>
        <v>DI_ASL</v>
      </c>
      <c r="AA229" s="45" t="str">
        <f t="shared" si="87"/>
        <v>_di_asl</v>
      </c>
      <c r="AF229" s="305">
        <f>IF(ISERROR(VLOOKUP(Q229,tblClass_Physical!A:AJ,COLUMN(tblClass_Physical!AJ:AJ),FALSE)),"",VLOOKUP(Q229,tblClass_Physical!A:AJ,COLUMN(tblClass_Physical!AJ:AJ),FALSE))</f>
        <v>0</v>
      </c>
    </row>
    <row r="230" spans="1:32" s="227" customFormat="1">
      <c r="A230" s="59" t="s">
        <v>847</v>
      </c>
      <c r="B230" s="59" t="s">
        <v>1852</v>
      </c>
      <c r="C230" s="68">
        <v>229</v>
      </c>
      <c r="D230" s="59" t="s">
        <v>179</v>
      </c>
      <c r="E230" s="68">
        <v>13</v>
      </c>
      <c r="F230" s="59" t="s">
        <v>2414</v>
      </c>
      <c r="G230" s="226" t="s">
        <v>2599</v>
      </c>
      <c r="H230" s="227" t="str">
        <f t="shared" ref="H230:H261" si="88">IF(LEN(G230)=0,0,VLOOKUP(G230,$B:$D,3,FALSE))</f>
        <v>EMS1</v>
      </c>
      <c r="I230" s="227">
        <f t="shared" ref="I230:I261" si="89">IF(LEN(G230)=0,0,VLOOKUP(G230,$B:$C,2,FALSE))</f>
        <v>340</v>
      </c>
      <c r="J230" s="226" t="str">
        <f t="shared" ref="J230:J261" si="90">IF(LEN(G230)=0,"",IF(VLOOKUP(G230,$B:$G,6,FALSE)=0,"",VLOOKUP(G230,$B:$G,6,FALSE)))</f>
        <v>M2</v>
      </c>
      <c r="K230" s="227">
        <f t="shared" ref="K230:K261" si="91">IF(LEN(J230)=0,0,VLOOKUP(J230,$B:$C,2,FALSE))</f>
        <v>166</v>
      </c>
      <c r="L230" s="226" t="str">
        <f t="shared" ref="L230:L261" si="92">IF(LEN(J230)=0,"",IF(VLOOKUP(J230,$B:$G,6,FALSE)=0,"",VLOOKUP(J230,$B:$G,6,FALSE)))</f>
        <v>PCM2</v>
      </c>
      <c r="M230" s="227">
        <f t="shared" ref="M230:M261" si="93">IF(LEN(L230)=0,0,VLOOKUP(L230,$B:$C,2,FALSE))</f>
        <v>156</v>
      </c>
      <c r="N230" s="226" t="str">
        <f t="shared" ref="N230:N261" si="94">IF(LEN(L230)=0,"",IF(VLOOKUP(L230,$B:$G,6,FALSE)=0,"",VLOOKUP(L230,$B:$G,6,FALSE)))</f>
        <v>R022</v>
      </c>
      <c r="O230" s="227">
        <f t="shared" ref="O230:O261" si="95">IF(LEN(N230)=0,0,VLOOKUP(N230,$B:$C,2,FALSE))</f>
        <v>160</v>
      </c>
      <c r="P230" s="227">
        <f>IF(LEN(D230)=0,"",IF(VLOOKUP(D230,tblClass_Child!G:J,4,FALSE)="Yes",0,I230))</f>
        <v>340</v>
      </c>
      <c r="Q230" s="230" t="s">
        <v>2323</v>
      </c>
      <c r="R230" s="226">
        <f>IF(ISERROR(VLOOKUP(Q230,tblClass_Physical!$A:$B,2,FALSE)),0,VLOOKUP(Q230,tblClass_Physical!$A:$B,2,FALSE))</f>
        <v>39</v>
      </c>
      <c r="S230" s="226" t="s">
        <v>804</v>
      </c>
      <c r="T230" s="226"/>
      <c r="U230" s="226" t="str">
        <f>LEFT(B230,MIN(FIND({0,1,2,3,4,5,6,7,8,9},B230&amp;"0123456789"))-1)</f>
        <v>ES</v>
      </c>
      <c r="V230" s="228" t="str">
        <f>RIGHT(B230,LEN(B230)+1-MIN(FIND({0,1,2,3,4,5,6,7,8,9},B230&amp;"0123456789")))</f>
        <v>2100</v>
      </c>
      <c r="W230" s="227" t="str">
        <f t="shared" si="85"/>
        <v>ES_2100</v>
      </c>
      <c r="X230" s="45" t="str">
        <f>LEFT(B230,MIN(FIND({0,1,2,3,4,5,6,7,8,9},B230&amp;"0123456789"))-1)&amp;"n"&amp;RIGHT(B230,LEN(B230)-MIN(FIND({0,1,2,3,4,5,6,7,8,9},B230&amp;"0123456789")))</f>
        <v>ESn100</v>
      </c>
      <c r="Y230" s="45" t="str">
        <f t="shared" si="86"/>
        <v>DI1</v>
      </c>
      <c r="Z230" s="45" t="str">
        <f>IF(LEN(Y230)=0,"",VLOOKUP(X230,tblClass_Child!D:E,2,FALSE))</f>
        <v>DI_ESTOP</v>
      </c>
      <c r="AA230" s="45" t="str">
        <f t="shared" si="87"/>
        <v>_di_estop</v>
      </c>
      <c r="AF230" s="305">
        <f>IF(ISERROR(VLOOKUP(Q230,tblClass_Physical!A:AJ,COLUMN(tblClass_Physical!AJ:AJ),FALSE)),"",VLOOKUP(Q230,tblClass_Physical!A:AJ,COLUMN(tblClass_Physical!AJ:AJ),FALSE))</f>
        <v>0</v>
      </c>
    </row>
    <row r="231" spans="1:32" s="227" customFormat="1">
      <c r="A231" s="59" t="s">
        <v>847</v>
      </c>
      <c r="B231" s="59" t="s">
        <v>1853</v>
      </c>
      <c r="C231" s="68">
        <v>230</v>
      </c>
      <c r="D231" s="59" t="s">
        <v>179</v>
      </c>
      <c r="E231" s="68">
        <v>13</v>
      </c>
      <c r="F231" s="59" t="s">
        <v>2415</v>
      </c>
      <c r="G231" s="226" t="s">
        <v>2600</v>
      </c>
      <c r="H231" s="227" t="str">
        <f t="shared" si="88"/>
        <v>EMS2</v>
      </c>
      <c r="I231" s="227">
        <f t="shared" si="89"/>
        <v>341</v>
      </c>
      <c r="J231" s="226" t="str">
        <f t="shared" si="90"/>
        <v>M2</v>
      </c>
      <c r="K231" s="227">
        <f t="shared" si="91"/>
        <v>166</v>
      </c>
      <c r="L231" s="226" t="str">
        <f t="shared" si="92"/>
        <v>PCM2</v>
      </c>
      <c r="M231" s="227">
        <f t="shared" si="93"/>
        <v>156</v>
      </c>
      <c r="N231" s="226" t="str">
        <f t="shared" si="94"/>
        <v>R022</v>
      </c>
      <c r="O231" s="227">
        <f t="shared" si="95"/>
        <v>160</v>
      </c>
      <c r="P231" s="227">
        <f>IF(LEN(D231)=0,"",IF(VLOOKUP(D231,tblClass_Child!G:J,4,FALSE)="Yes",0,I231))</f>
        <v>341</v>
      </c>
      <c r="Q231" s="230" t="s">
        <v>2323</v>
      </c>
      <c r="R231" s="226">
        <f>IF(ISERROR(VLOOKUP(Q231,tblClass_Physical!$A:$B,2,FALSE)),0,VLOOKUP(Q231,tblClass_Physical!$A:$B,2,FALSE))</f>
        <v>39</v>
      </c>
      <c r="S231" s="226" t="s">
        <v>804</v>
      </c>
      <c r="T231" s="226"/>
      <c r="U231" s="226" t="str">
        <f>LEFT(B231,MIN(FIND({0,1,2,3,4,5,6,7,8,9},B231&amp;"0123456789"))-1)</f>
        <v>ES</v>
      </c>
      <c r="V231" s="228" t="str">
        <f>RIGHT(B231,LEN(B231)+1-MIN(FIND({0,1,2,3,4,5,6,7,8,9},B231&amp;"0123456789")))</f>
        <v>2101</v>
      </c>
      <c r="W231" s="227" t="str">
        <f t="shared" si="85"/>
        <v>ES_2101</v>
      </c>
      <c r="X231" s="59" t="s">
        <v>2612</v>
      </c>
      <c r="Y231" s="45" t="str">
        <f t="shared" si="86"/>
        <v>DI1</v>
      </c>
      <c r="Z231" s="45" t="str">
        <f>IF(LEN(Y231)=0,"",VLOOKUP(X231,tblClass_Child!D:E,2,FALSE))</f>
        <v>DI_ESTOPAUX</v>
      </c>
      <c r="AA231" s="45" t="str">
        <f t="shared" si="87"/>
        <v>_di_estopaux</v>
      </c>
      <c r="AF231" s="305">
        <f>IF(ISERROR(VLOOKUP(Q231,tblClass_Physical!A:AJ,COLUMN(tblClass_Physical!AJ:AJ),FALSE)),"",VLOOKUP(Q231,tblClass_Physical!A:AJ,COLUMN(tblClass_Physical!AJ:AJ),FALSE))</f>
        <v>0</v>
      </c>
    </row>
    <row r="232" spans="1:32" s="227" customFormat="1">
      <c r="A232" s="59" t="s">
        <v>847</v>
      </c>
      <c r="B232" s="59" t="s">
        <v>1854</v>
      </c>
      <c r="C232" s="68">
        <v>231</v>
      </c>
      <c r="D232" s="59" t="s">
        <v>198</v>
      </c>
      <c r="E232" s="68">
        <v>20</v>
      </c>
      <c r="F232" s="59" t="s">
        <v>1231</v>
      </c>
      <c r="G232" s="226" t="s">
        <v>1791</v>
      </c>
      <c r="H232" s="227" t="str">
        <f t="shared" si="88"/>
        <v>EMT1</v>
      </c>
      <c r="I232" s="227">
        <f t="shared" si="89"/>
        <v>196</v>
      </c>
      <c r="J232" s="226" t="str">
        <f t="shared" si="90"/>
        <v>M2</v>
      </c>
      <c r="K232" s="227">
        <f t="shared" si="91"/>
        <v>166</v>
      </c>
      <c r="L232" s="226" t="str">
        <f t="shared" si="92"/>
        <v>PCM2</v>
      </c>
      <c r="M232" s="227">
        <f t="shared" si="93"/>
        <v>156</v>
      </c>
      <c r="N232" s="226" t="str">
        <f t="shared" si="94"/>
        <v>R022</v>
      </c>
      <c r="O232" s="227">
        <f t="shared" si="95"/>
        <v>160</v>
      </c>
      <c r="P232" s="227">
        <f>IF(LEN(D232)=0,"",IF(VLOOKUP(D232,tblClass_Child!G:J,4,FALSE)="Yes",0,I232))</f>
        <v>196</v>
      </c>
      <c r="Q232" s="226" t="s">
        <v>938</v>
      </c>
      <c r="R232" s="226">
        <f>IF(ISERROR(VLOOKUP(Q232,tblClass_Physical!$A:$B,2,FALSE)),0,VLOOKUP(Q232,tblClass_Physical!$A:$B,2,FALSE))</f>
        <v>40</v>
      </c>
      <c r="S232" s="226" t="s">
        <v>804</v>
      </c>
      <c r="T232" s="226"/>
      <c r="U232" s="226" t="str">
        <f>LEFT(B232,MIN(FIND({0,1,2,3,4,5,6,7,8,9},B232&amp;"0123456789"))-1)</f>
        <v>BV</v>
      </c>
      <c r="V232" s="228" t="str">
        <f>RIGHT(B232,LEN(B232)+1-MIN(FIND({0,1,2,3,4,5,6,7,8,9},B232&amp;"0123456789")))</f>
        <v>2151</v>
      </c>
      <c r="W232" s="227" t="str">
        <f t="shared" si="85"/>
        <v>BV_2151</v>
      </c>
      <c r="X232" s="45" t="str">
        <f>LEFT(B232,MIN(FIND({0,1,2,3,4,5,6,7,8,9},B232&amp;"0123456789"))-1)&amp;"n"&amp;RIGHT(B232,LEN(B232)-MIN(FIND({0,1,2,3,4,5,6,7,8,9},B232&amp;"0123456789")))</f>
        <v>BVn151</v>
      </c>
      <c r="Y232" s="45" t="str">
        <f t="shared" si="86"/>
        <v>POS1</v>
      </c>
      <c r="Z232" s="45" t="str">
        <f>IF(LEN(Y232)=0,"",VLOOKUP(X232,tblClass_Child!D:E,2,FALSE))</f>
        <v>POS_SUPPLY</v>
      </c>
      <c r="AA232" s="45" t="str">
        <f t="shared" si="87"/>
        <v>_pos_supply</v>
      </c>
      <c r="AF232" s="305">
        <f>IF(ISERROR(VLOOKUP(Q232,tblClass_Physical!A:AJ,COLUMN(tblClass_Physical!AJ:AJ),FALSE)),"",VLOOKUP(Q232,tblClass_Physical!A:AJ,COLUMN(tblClass_Physical!AJ:AJ),FALSE))</f>
        <v>0</v>
      </c>
    </row>
    <row r="233" spans="1:32" s="227" customFormat="1">
      <c r="A233" s="59" t="s">
        <v>847</v>
      </c>
      <c r="B233" s="59" t="s">
        <v>1855</v>
      </c>
      <c r="C233" s="68">
        <v>232</v>
      </c>
      <c r="D233" s="59" t="s">
        <v>198</v>
      </c>
      <c r="E233" s="68">
        <v>20</v>
      </c>
      <c r="F233" s="59" t="s">
        <v>1230</v>
      </c>
      <c r="G233" s="226" t="s">
        <v>1791</v>
      </c>
      <c r="H233" s="227" t="str">
        <f t="shared" si="88"/>
        <v>EMT1</v>
      </c>
      <c r="I233" s="227">
        <f t="shared" si="89"/>
        <v>196</v>
      </c>
      <c r="J233" s="226" t="str">
        <f t="shared" si="90"/>
        <v>M2</v>
      </c>
      <c r="K233" s="227">
        <f t="shared" si="91"/>
        <v>166</v>
      </c>
      <c r="L233" s="226" t="str">
        <f t="shared" si="92"/>
        <v>PCM2</v>
      </c>
      <c r="M233" s="227">
        <f t="shared" si="93"/>
        <v>156</v>
      </c>
      <c r="N233" s="226" t="str">
        <f t="shared" si="94"/>
        <v>R022</v>
      </c>
      <c r="O233" s="227">
        <f t="shared" si="95"/>
        <v>160</v>
      </c>
      <c r="P233" s="227">
        <f>IF(LEN(D233)=0,"",IF(VLOOKUP(D233,tblClass_Child!G:J,4,FALSE)="Yes",0,I233))</f>
        <v>196</v>
      </c>
      <c r="Q233" s="226" t="s">
        <v>938</v>
      </c>
      <c r="R233" s="226">
        <f>IF(ISERROR(VLOOKUP(Q233,tblClass_Physical!$A:$B,2,FALSE)),0,VLOOKUP(Q233,tblClass_Physical!$A:$B,2,FALSE))</f>
        <v>40</v>
      </c>
      <c r="S233" s="226" t="s">
        <v>804</v>
      </c>
      <c r="T233" s="226"/>
      <c r="U233" s="226" t="str">
        <f>LEFT(B233,MIN(FIND({0,1,2,3,4,5,6,7,8,9},B233&amp;"0123456789"))-1)</f>
        <v>BV</v>
      </c>
      <c r="V233" s="228" t="str">
        <f>RIGHT(B233,LEN(B233)+1-MIN(FIND({0,1,2,3,4,5,6,7,8,9},B233&amp;"0123456789")))</f>
        <v>2153</v>
      </c>
      <c r="W233" s="227" t="str">
        <f t="shared" si="85"/>
        <v>BV_2153</v>
      </c>
      <c r="X233" s="45" t="str">
        <f>LEFT(B233,MIN(FIND({0,1,2,3,4,5,6,7,8,9},B233&amp;"0123456789"))-1)&amp;"n"&amp;RIGHT(B233,LEN(B233)-MIN(FIND({0,1,2,3,4,5,6,7,8,9},B233&amp;"0123456789")))</f>
        <v>BVn153</v>
      </c>
      <c r="Y233" s="45" t="str">
        <f t="shared" si="86"/>
        <v>POS1</v>
      </c>
      <c r="Z233" s="45" t="str">
        <f>IF(LEN(Y233)=0,"",VLOOKUP(X233,tblClass_Child!D:E,2,FALSE))</f>
        <v>POS_RETURN</v>
      </c>
      <c r="AA233" s="45" t="str">
        <f t="shared" si="87"/>
        <v>_pos_return</v>
      </c>
      <c r="AF233" s="305">
        <f>IF(ISERROR(VLOOKUP(Q233,tblClass_Physical!A:AJ,COLUMN(tblClass_Physical!AJ:AJ),FALSE)),"",VLOOKUP(Q233,tblClass_Physical!A:AJ,COLUMN(tblClass_Physical!AJ:AJ),FALSE))</f>
        <v>0</v>
      </c>
    </row>
    <row r="234" spans="1:32" s="227" customFormat="1">
      <c r="A234" s="59" t="s">
        <v>847</v>
      </c>
      <c r="B234" s="59" t="s">
        <v>1856</v>
      </c>
      <c r="C234" s="68">
        <v>233</v>
      </c>
      <c r="D234" s="59" t="s">
        <v>177</v>
      </c>
      <c r="E234" s="68">
        <v>21</v>
      </c>
      <c r="F234" s="59" t="s">
        <v>1232</v>
      </c>
      <c r="G234" s="226" t="s">
        <v>1791</v>
      </c>
      <c r="H234" s="227" t="str">
        <f t="shared" si="88"/>
        <v>EMT1</v>
      </c>
      <c r="I234" s="227">
        <f t="shared" si="89"/>
        <v>196</v>
      </c>
      <c r="J234" s="226" t="str">
        <f t="shared" si="90"/>
        <v>M2</v>
      </c>
      <c r="K234" s="227">
        <f t="shared" si="91"/>
        <v>166</v>
      </c>
      <c r="L234" s="226" t="str">
        <f t="shared" si="92"/>
        <v>PCM2</v>
      </c>
      <c r="M234" s="227">
        <f t="shared" si="93"/>
        <v>156</v>
      </c>
      <c r="N234" s="226" t="str">
        <f t="shared" si="94"/>
        <v>R022</v>
      </c>
      <c r="O234" s="227">
        <f t="shared" si="95"/>
        <v>160</v>
      </c>
      <c r="P234" s="227">
        <f>IF(LEN(D234)=0,"",IF(VLOOKUP(D234,tblClass_Child!G:J,4,FALSE)="Yes",0,I234))</f>
        <v>196</v>
      </c>
      <c r="Q234" s="226" t="s">
        <v>2129</v>
      </c>
      <c r="R234" s="226">
        <f>IF(ISERROR(VLOOKUP(Q234,tblClass_Physical!$A:$B,2,FALSE)),0,VLOOKUP(Q234,tblClass_Physical!$A:$B,2,FALSE))</f>
        <v>33</v>
      </c>
      <c r="S234" s="226" t="s">
        <v>804</v>
      </c>
      <c r="T234" s="226"/>
      <c r="U234" s="226" t="str">
        <f>LEFT(B234,MIN(FIND({0,1,2,3,4,5,6,7,8,9},B234&amp;"0123456789"))-1)</f>
        <v>BAV</v>
      </c>
      <c r="V234" s="228" t="str">
        <f>RIGHT(B234,LEN(B234)+1-MIN(FIND({0,1,2,3,4,5,6,7,8,9},B234&amp;"0123456789")))</f>
        <v>2167</v>
      </c>
      <c r="W234" s="227" t="str">
        <f t="shared" si="85"/>
        <v>BAV_2167</v>
      </c>
      <c r="X234" s="45" t="str">
        <f>LEFT(B234,MIN(FIND({0,1,2,3,4,5,6,7,8,9},B234&amp;"0123456789"))-1)&amp;"n"&amp;RIGHT(B234,LEN(B234)-MIN(FIND({0,1,2,3,4,5,6,7,8,9},B234&amp;"0123456789")))</f>
        <v>BAVn167</v>
      </c>
      <c r="Y234" s="45" t="str">
        <f t="shared" si="86"/>
        <v>POS4</v>
      </c>
      <c r="Z234" s="45" t="str">
        <f>IF(LEN(Y234)=0,"",VLOOKUP(X234,tblClass_Child!D:E,2,FALSE))</f>
        <v>POS_SUPPLYDRAIN</v>
      </c>
      <c r="AA234" s="45" t="str">
        <f t="shared" si="87"/>
        <v>_pos_supplydrain</v>
      </c>
      <c r="AF234" s="305">
        <f>IF(ISERROR(VLOOKUP(Q234,tblClass_Physical!A:AJ,COLUMN(tblClass_Physical!AJ:AJ),FALSE)),"",VLOOKUP(Q234,tblClass_Physical!A:AJ,COLUMN(tblClass_Physical!AJ:AJ),FALSE))</f>
        <v>0</v>
      </c>
    </row>
    <row r="235" spans="1:32" s="227" customFormat="1" ht="15" customHeight="1">
      <c r="A235" s="59" t="s">
        <v>847</v>
      </c>
      <c r="B235" s="59" t="s">
        <v>1857</v>
      </c>
      <c r="C235" s="68">
        <v>234</v>
      </c>
      <c r="D235" s="59" t="s">
        <v>177</v>
      </c>
      <c r="E235" s="68">
        <v>21</v>
      </c>
      <c r="F235" s="59" t="s">
        <v>1233</v>
      </c>
      <c r="G235" s="226" t="s">
        <v>1791</v>
      </c>
      <c r="H235" s="227" t="str">
        <f t="shared" si="88"/>
        <v>EMT1</v>
      </c>
      <c r="I235" s="227">
        <f t="shared" si="89"/>
        <v>196</v>
      </c>
      <c r="J235" s="226" t="str">
        <f t="shared" si="90"/>
        <v>M2</v>
      </c>
      <c r="K235" s="227">
        <f t="shared" si="91"/>
        <v>166</v>
      </c>
      <c r="L235" s="226" t="str">
        <f t="shared" si="92"/>
        <v>PCM2</v>
      </c>
      <c r="M235" s="227">
        <f t="shared" si="93"/>
        <v>156</v>
      </c>
      <c r="N235" s="226" t="str">
        <f t="shared" si="94"/>
        <v>R022</v>
      </c>
      <c r="O235" s="227">
        <f t="shared" si="95"/>
        <v>160</v>
      </c>
      <c r="P235" s="227">
        <f>IF(LEN(D235)=0,"",IF(VLOOKUP(D235,tblClass_Child!G:J,4,FALSE)="Yes",0,I235))</f>
        <v>196</v>
      </c>
      <c r="Q235" s="226" t="s">
        <v>2129</v>
      </c>
      <c r="R235" s="226">
        <f>IF(ISERROR(VLOOKUP(Q235,tblClass_Physical!$A:$B,2,FALSE)),0,VLOOKUP(Q235,tblClass_Physical!$A:$B,2,FALSE))</f>
        <v>33</v>
      </c>
      <c r="S235" s="226" t="s">
        <v>804</v>
      </c>
      <c r="T235" s="226"/>
      <c r="U235" s="226" t="str">
        <f>LEFT(B235,MIN(FIND({0,1,2,3,4,5,6,7,8,9},B235&amp;"0123456789"))-1)</f>
        <v>BAV</v>
      </c>
      <c r="V235" s="228" t="str">
        <f>RIGHT(B235,LEN(B235)+1-MIN(FIND({0,1,2,3,4,5,6,7,8,9},B235&amp;"0123456789")))</f>
        <v>2169</v>
      </c>
      <c r="W235" s="227" t="str">
        <f t="shared" si="85"/>
        <v>BAV_2169</v>
      </c>
      <c r="X235" s="45" t="str">
        <f>LEFT(B235,MIN(FIND({0,1,2,3,4,5,6,7,8,9},B235&amp;"0123456789"))-1)&amp;"n"&amp;RIGHT(B235,LEN(B235)-MIN(FIND({0,1,2,3,4,5,6,7,8,9},B235&amp;"0123456789")))</f>
        <v>BAVn169</v>
      </c>
      <c r="Y235" s="45" t="str">
        <f t="shared" si="86"/>
        <v>POS4</v>
      </c>
      <c r="Z235" s="45" t="str">
        <f>IF(LEN(Y235)=0,"",VLOOKUP(X235,tblClass_Child!D:E,2,FALSE))</f>
        <v>POS_RETURNDRAIN</v>
      </c>
      <c r="AA235" s="45" t="str">
        <f t="shared" si="87"/>
        <v>_pos_returndrain</v>
      </c>
      <c r="AF235" s="305">
        <f>IF(ISERROR(VLOOKUP(Q235,tblClass_Physical!A:AJ,COLUMN(tblClass_Physical!AJ:AJ),FALSE)),"",VLOOKUP(Q235,tblClass_Physical!A:AJ,COLUMN(tblClass_Physical!AJ:AJ),FALSE))</f>
        <v>0</v>
      </c>
    </row>
    <row r="236" spans="1:32" s="227" customFormat="1">
      <c r="A236" s="59" t="s">
        <v>847</v>
      </c>
      <c r="B236" s="59" t="s">
        <v>1858</v>
      </c>
      <c r="C236" s="68">
        <v>235</v>
      </c>
      <c r="D236" s="59" t="s">
        <v>195</v>
      </c>
      <c r="E236" s="68">
        <v>16</v>
      </c>
      <c r="F236" s="59" t="s">
        <v>1234</v>
      </c>
      <c r="G236" s="226" t="s">
        <v>1791</v>
      </c>
      <c r="H236" s="227" t="str">
        <f t="shared" si="88"/>
        <v>EMT1</v>
      </c>
      <c r="I236" s="227">
        <f t="shared" si="89"/>
        <v>196</v>
      </c>
      <c r="J236" s="226" t="str">
        <f t="shared" si="90"/>
        <v>M2</v>
      </c>
      <c r="K236" s="227">
        <f t="shared" si="91"/>
        <v>166</v>
      </c>
      <c r="L236" s="226" t="str">
        <f t="shared" si="92"/>
        <v>PCM2</v>
      </c>
      <c r="M236" s="227">
        <f t="shared" si="93"/>
        <v>156</v>
      </c>
      <c r="N236" s="226" t="str">
        <f t="shared" si="94"/>
        <v>R022</v>
      </c>
      <c r="O236" s="227">
        <f t="shared" si="95"/>
        <v>160</v>
      </c>
      <c r="P236" s="227">
        <f>IF(LEN(D236)=0,"",IF(VLOOKUP(D236,tblClass_Child!G:J,4,FALSE)="Yes",0,I236))</f>
        <v>196</v>
      </c>
      <c r="Q236" s="226" t="s">
        <v>754</v>
      </c>
      <c r="R236" s="226">
        <f>IF(ISERROR(VLOOKUP(Q236,tblClass_Physical!$A:$B,2,FALSE)),0,VLOOKUP(Q236,tblClass_Physical!$A:$B,2,FALSE))</f>
        <v>4</v>
      </c>
      <c r="S236" s="226" t="s">
        <v>804</v>
      </c>
      <c r="T236" s="226"/>
      <c r="U236" s="226" t="str">
        <f>LEFT(B236,MIN(FIND({0,1,2,3,4,5,6,7,8,9},B236&amp;"0123456789"))-1)</f>
        <v>TCV</v>
      </c>
      <c r="V236" s="228" t="str">
        <f>RIGHT(B236,LEN(B236)+1-MIN(FIND({0,1,2,3,4,5,6,7,8,9},B236&amp;"0123456789")))</f>
        <v>2157</v>
      </c>
      <c r="W236" s="227" t="str">
        <f t="shared" si="85"/>
        <v>TCV_2157</v>
      </c>
      <c r="X236" s="45" t="str">
        <f>LEFT(B236,MIN(FIND({0,1,2,3,4,5,6,7,8,9},B236&amp;"0123456789"))-1)&amp;"n"&amp;RIGHT(B236,LEN(B236)-MIN(FIND({0,1,2,3,4,5,6,7,8,9},B236&amp;"0123456789")))</f>
        <v>TCVn157</v>
      </c>
      <c r="Y236" s="45" t="str">
        <f t="shared" si="86"/>
        <v>MOD1</v>
      </c>
      <c r="Z236" s="45" t="str">
        <f>IF(LEN(Y236)=0,"",VLOOKUP(X236,tblClass_Child!D:E,2,FALSE))</f>
        <v>MOD_TCV</v>
      </c>
      <c r="AA236" s="45" t="str">
        <f t="shared" si="87"/>
        <v>_mod_tcv</v>
      </c>
      <c r="AB236" s="227" t="s">
        <v>1831</v>
      </c>
      <c r="AF236" s="305">
        <f>IF(ISERROR(VLOOKUP(Q236,tblClass_Physical!A:AJ,COLUMN(tblClass_Physical!AJ:AJ),FALSE)),"",VLOOKUP(Q236,tblClass_Physical!A:AJ,COLUMN(tblClass_Physical!AJ:AJ),FALSE))</f>
        <v>0</v>
      </c>
    </row>
    <row r="237" spans="1:32" s="227" customFormat="1">
      <c r="A237" s="59" t="s">
        <v>847</v>
      </c>
      <c r="B237" s="59" t="s">
        <v>1859</v>
      </c>
      <c r="C237" s="68">
        <v>236</v>
      </c>
      <c r="D237" s="59" t="s">
        <v>188</v>
      </c>
      <c r="E237" s="68">
        <v>24</v>
      </c>
      <c r="F237" s="59" t="s">
        <v>1329</v>
      </c>
      <c r="G237" s="226" t="s">
        <v>1791</v>
      </c>
      <c r="H237" s="227" t="str">
        <f t="shared" si="88"/>
        <v>EMT1</v>
      </c>
      <c r="I237" s="227">
        <f t="shared" si="89"/>
        <v>196</v>
      </c>
      <c r="J237" s="226" t="str">
        <f t="shared" si="90"/>
        <v>M2</v>
      </c>
      <c r="K237" s="227">
        <f t="shared" si="91"/>
        <v>166</v>
      </c>
      <c r="L237" s="226" t="str">
        <f t="shared" si="92"/>
        <v>PCM2</v>
      </c>
      <c r="M237" s="227">
        <f t="shared" si="93"/>
        <v>156</v>
      </c>
      <c r="N237" s="226" t="str">
        <f t="shared" si="94"/>
        <v>R022</v>
      </c>
      <c r="O237" s="227">
        <f t="shared" si="95"/>
        <v>160</v>
      </c>
      <c r="P237" s="227">
        <f>IF(LEN(D237)=0,"",IF(VLOOKUP(D237,tblClass_Child!G:J,4,FALSE)="Yes",0,I237))</f>
        <v>196</v>
      </c>
      <c r="Q237" s="226" t="s">
        <v>766</v>
      </c>
      <c r="R237" s="226">
        <f>IF(ISERROR(VLOOKUP(Q237,tblClass_Physical!$A:$B,2,FALSE)),0,VLOOKUP(Q237,tblClass_Physical!$A:$B,2,FALSE))</f>
        <v>28</v>
      </c>
      <c r="S237" s="226" t="s">
        <v>804</v>
      </c>
      <c r="T237" s="226"/>
      <c r="U237" s="226" t="str">
        <f>LEFT(B237,MIN(FIND({0,1,2,3,4,5,6,7,8,9},B237&amp;"0123456789"))-1)</f>
        <v>TI</v>
      </c>
      <c r="V237" s="228" t="str">
        <f>RIGHT(B237,LEN(B237)+1-MIN(FIND({0,1,2,3,4,5,6,7,8,9},B237&amp;"0123456789")))</f>
        <v>2109</v>
      </c>
      <c r="W237" s="227" t="str">
        <f t="shared" si="85"/>
        <v>TI_2109</v>
      </c>
      <c r="X237" s="45" t="str">
        <f>LEFT(B237,MIN(FIND({0,1,2,3,4,5,6,7,8,9},B237&amp;"0123456789"))-1)&amp;"n"&amp;RIGHT(B237,LEN(B237)-MIN(FIND({0,1,2,3,4,5,6,7,8,9},B237&amp;"0123456789")))</f>
        <v>TIn109</v>
      </c>
      <c r="Y237" s="45" t="str">
        <f t="shared" si="86"/>
        <v>TI1</v>
      </c>
      <c r="Z237" s="45" t="str">
        <f>IF(LEN(Y237)=0,"",VLOOKUP(X237,tblClass_Child!D:E,2,FALSE))</f>
        <v>TI_HEX</v>
      </c>
      <c r="AA237" s="45" t="str">
        <f t="shared" si="87"/>
        <v>_ti_hex</v>
      </c>
      <c r="AF237" s="305">
        <f>IF(ISERROR(VLOOKUP(Q237,tblClass_Physical!A:AJ,COLUMN(tblClass_Physical!AJ:AJ),FALSE)),"",VLOOKUP(Q237,tblClass_Physical!A:AJ,COLUMN(tblClass_Physical!AJ:AJ),FALSE))</f>
        <v>0</v>
      </c>
    </row>
    <row r="238" spans="1:32" s="227" customFormat="1">
      <c r="A238" s="59" t="s">
        <v>847</v>
      </c>
      <c r="B238" s="59" t="s">
        <v>1860</v>
      </c>
      <c r="C238" s="68">
        <v>237</v>
      </c>
      <c r="D238" s="59" t="s">
        <v>189</v>
      </c>
      <c r="E238" s="68">
        <v>23</v>
      </c>
      <c r="F238" s="59" t="s">
        <v>1330</v>
      </c>
      <c r="G238" s="226" t="s">
        <v>1791</v>
      </c>
      <c r="H238" s="227" t="str">
        <f t="shared" si="88"/>
        <v>EMT1</v>
      </c>
      <c r="I238" s="227">
        <f t="shared" si="89"/>
        <v>196</v>
      </c>
      <c r="J238" s="226" t="str">
        <f t="shared" si="90"/>
        <v>M2</v>
      </c>
      <c r="K238" s="227">
        <f t="shared" si="91"/>
        <v>166</v>
      </c>
      <c r="L238" s="226" t="str">
        <f t="shared" si="92"/>
        <v>PCM2</v>
      </c>
      <c r="M238" s="227">
        <f t="shared" si="93"/>
        <v>156</v>
      </c>
      <c r="N238" s="226" t="str">
        <f t="shared" si="94"/>
        <v>R022</v>
      </c>
      <c r="O238" s="227">
        <f t="shared" si="95"/>
        <v>160</v>
      </c>
      <c r="P238" s="227">
        <f>IF(LEN(D238)=0,"",IF(VLOOKUP(D238,tblClass_Child!G:J,4,FALSE)="Yes",0,I238))</f>
        <v>196</v>
      </c>
      <c r="Q238" s="226"/>
      <c r="R238" s="226">
        <f>IF(ISERROR(VLOOKUP(Q238,tblClass_Physical!$A:$B,2,FALSE)),0,VLOOKUP(Q238,tblClass_Physical!$A:$B,2,FALSE))</f>
        <v>0</v>
      </c>
      <c r="S238" s="226" t="s">
        <v>804</v>
      </c>
      <c r="T238" s="226"/>
      <c r="U238" s="226" t="str">
        <f>LEFT(B238,MIN(FIND({0,1,2,3,4,5,6,7,8,9},B238&amp;"0123456789"))-1)</f>
        <v>TC</v>
      </c>
      <c r="V238" s="228" t="str">
        <f>RIGHT(B238,LEN(B238)+1-MIN(FIND({0,1,2,3,4,5,6,7,8,9},B238&amp;"0123456789")))</f>
        <v>2109</v>
      </c>
      <c r="W238" s="227" t="str">
        <f t="shared" si="85"/>
        <v>TC_2109</v>
      </c>
      <c r="X238" s="45" t="str">
        <f>LEFT(B238,MIN(FIND({0,1,2,3,4,5,6,7,8,9},B238&amp;"0123456789"))-1)&amp;"n"&amp;RIGHT(B238,LEN(B238)-MIN(FIND({0,1,2,3,4,5,6,7,8,9},B238&amp;"0123456789")))</f>
        <v>TCn109</v>
      </c>
      <c r="Y238" s="45" t="str">
        <f t="shared" si="86"/>
        <v>TC1</v>
      </c>
      <c r="Z238" s="45" t="str">
        <f>IF(LEN(Y238)=0,"",VLOOKUP(X238,tblClass_Child!D:E,2,FALSE))</f>
        <v>TC_HEX</v>
      </c>
      <c r="AA238" s="45" t="str">
        <f t="shared" si="87"/>
        <v>_tc_hex</v>
      </c>
      <c r="AF238" s="305" t="str">
        <f>IF(ISERROR(VLOOKUP(Q238,tblClass_Physical!A:AJ,COLUMN(tblClass_Physical!AJ:AJ),FALSE)),"",VLOOKUP(Q238,tblClass_Physical!A:AJ,COLUMN(tblClass_Physical!AJ:AJ),FALSE))</f>
        <v/>
      </c>
    </row>
    <row r="239" spans="1:32" s="227" customFormat="1">
      <c r="A239" s="59" t="s">
        <v>847</v>
      </c>
      <c r="B239" s="59" t="s">
        <v>1842</v>
      </c>
      <c r="C239" s="68">
        <v>238</v>
      </c>
      <c r="D239" s="59" t="s">
        <v>196</v>
      </c>
      <c r="E239" s="68">
        <v>21</v>
      </c>
      <c r="F239" s="59" t="s">
        <v>1820</v>
      </c>
      <c r="G239" s="226" t="s">
        <v>1788</v>
      </c>
      <c r="H239" s="227" t="str">
        <f t="shared" si="88"/>
        <v>EMV1</v>
      </c>
      <c r="I239" s="227">
        <f t="shared" si="89"/>
        <v>193</v>
      </c>
      <c r="J239" s="226" t="str">
        <f t="shared" si="90"/>
        <v>M2</v>
      </c>
      <c r="K239" s="227">
        <f t="shared" si="91"/>
        <v>166</v>
      </c>
      <c r="L239" s="226" t="str">
        <f t="shared" si="92"/>
        <v>PCM2</v>
      </c>
      <c r="M239" s="227">
        <f t="shared" si="93"/>
        <v>156</v>
      </c>
      <c r="N239" s="226" t="str">
        <f t="shared" si="94"/>
        <v>R022</v>
      </c>
      <c r="O239" s="227">
        <f t="shared" si="95"/>
        <v>160</v>
      </c>
      <c r="P239" s="227">
        <f>IF(LEN(D239)=0,"",IF(VLOOKUP(D239,tblClass_Child!G:J,4,FALSE)="Yes",0,I239))</f>
        <v>193</v>
      </c>
      <c r="Q239" s="226" t="s">
        <v>792</v>
      </c>
      <c r="R239" s="226">
        <f>IF(ISERROR(VLOOKUP(Q239,tblClass_Physical!$A:$B,2,FALSE)),0,VLOOKUP(Q239,tblClass_Physical!$A:$B,2,FALSE))</f>
        <v>9</v>
      </c>
      <c r="S239" s="226" t="s">
        <v>804</v>
      </c>
      <c r="T239" s="226"/>
      <c r="U239" s="226" t="str">
        <f>LEFT(B239,MIN(FIND({0,1,2,3,4,5,6,7,8,9},B239&amp;"0123456789"))-1)</f>
        <v>DV</v>
      </c>
      <c r="V239" s="228" t="str">
        <f>RIGHT(B239,LEN(B239)+1-MIN(FIND({0,1,2,3,4,5,6,7,8,9},B239&amp;"0123456789")))</f>
        <v>2121</v>
      </c>
      <c r="W239" s="227" t="str">
        <f t="shared" si="85"/>
        <v>DV_2121</v>
      </c>
      <c r="X239" s="45" t="str">
        <f>LEFT(B239,MIN(FIND({0,1,2,3,4,5,6,7,8,9},B239&amp;"0123456789"))-1)&amp;"n"&amp;RIGHT(B239,LEN(B239)-MIN(FIND({0,1,2,3,4,5,6,7,8,9},B239&amp;"0123456789")))</f>
        <v>DVn121</v>
      </c>
      <c r="Y239" s="45" t="str">
        <f t="shared" si="86"/>
        <v>POS2</v>
      </c>
      <c r="Z239" s="45" t="str">
        <f>IF(LEN(Y239)=0,"",VLOOKUP(X239,tblClass_Child!D:E,2,FALSE))</f>
        <v>POS_OUTLET</v>
      </c>
      <c r="AA239" s="45" t="str">
        <f t="shared" si="87"/>
        <v>_pos_outlet</v>
      </c>
      <c r="AF239" s="305">
        <f>IF(ISERROR(VLOOKUP(Q239,tblClass_Physical!A:AJ,COLUMN(tblClass_Physical!AJ:AJ),FALSE)),"",VLOOKUP(Q239,tblClass_Physical!A:AJ,COLUMN(tblClass_Physical!AJ:AJ),FALSE))</f>
        <v>0</v>
      </c>
    </row>
    <row r="240" spans="1:32" s="227" customFormat="1">
      <c r="A240" s="59" t="s">
        <v>847</v>
      </c>
      <c r="B240" s="59" t="s">
        <v>1861</v>
      </c>
      <c r="C240" s="68">
        <v>239</v>
      </c>
      <c r="D240" s="59" t="s">
        <v>179</v>
      </c>
      <c r="E240" s="68">
        <v>13</v>
      </c>
      <c r="F240" s="59" t="s">
        <v>1821</v>
      </c>
      <c r="G240" s="226" t="s">
        <v>1788</v>
      </c>
      <c r="H240" s="227" t="str">
        <f t="shared" si="88"/>
        <v>EMV1</v>
      </c>
      <c r="I240" s="227">
        <f t="shared" si="89"/>
        <v>193</v>
      </c>
      <c r="J240" s="226" t="str">
        <f t="shared" si="90"/>
        <v>M2</v>
      </c>
      <c r="K240" s="227">
        <f t="shared" si="91"/>
        <v>166</v>
      </c>
      <c r="L240" s="226" t="str">
        <f t="shared" si="92"/>
        <v>PCM2</v>
      </c>
      <c r="M240" s="227">
        <f t="shared" si="93"/>
        <v>156</v>
      </c>
      <c r="N240" s="226" t="str">
        <f t="shared" si="94"/>
        <v>R022</v>
      </c>
      <c r="O240" s="227">
        <f t="shared" si="95"/>
        <v>160</v>
      </c>
      <c r="P240" s="227">
        <f>IF(LEN(D240)=0,"",IF(VLOOKUP(D240,tblClass_Child!G:J,4,FALSE)="Yes",0,I240))</f>
        <v>193</v>
      </c>
      <c r="Q240" s="226" t="s">
        <v>751</v>
      </c>
      <c r="R240" s="226">
        <f>IF(ISERROR(VLOOKUP(Q240,tblClass_Physical!$A:$B,2,FALSE)),0,VLOOKUP(Q240,tblClass_Physical!$A:$B,2,FALSE))</f>
        <v>21</v>
      </c>
      <c r="S240" s="226" t="s">
        <v>804</v>
      </c>
      <c r="T240" s="226"/>
      <c r="U240" s="226" t="str">
        <f>LEFT(B240,MIN(FIND({0,1,2,3,4,5,6,7,8,9},B240&amp;"0123456789"))-1)</f>
        <v>RD</v>
      </c>
      <c r="V240" s="228" t="str">
        <f>RIGHT(B240,LEN(B240)+1-MIN(FIND({0,1,2,3,4,5,6,7,8,9},B240&amp;"0123456789")))</f>
        <v>2101</v>
      </c>
      <c r="W240" s="227" t="str">
        <f t="shared" si="85"/>
        <v>RD_2101</v>
      </c>
      <c r="X240" s="45" t="str">
        <f>LEFT(B240,MIN(FIND({0,1,2,3,4,5,6,7,8,9},B240&amp;"0123456789"))-1)&amp;"n"&amp;RIGHT(B240,LEN(B240)-MIN(FIND({0,1,2,3,4,5,6,7,8,9},B240&amp;"0123456789")))</f>
        <v>RDn101</v>
      </c>
      <c r="Y240" s="45" t="str">
        <f t="shared" si="86"/>
        <v>DI1</v>
      </c>
      <c r="Z240" s="45" t="str">
        <f>IF(LEN(Y240)=0,"",VLOOKUP(X240,tblClass_Child!D:E,2,FALSE))</f>
        <v>DI_BURST</v>
      </c>
      <c r="AA240" s="45" t="str">
        <f t="shared" si="87"/>
        <v>_di_burst</v>
      </c>
      <c r="AF240" s="305">
        <f>IF(ISERROR(VLOOKUP(Q240,tblClass_Physical!A:AJ,COLUMN(tblClass_Physical!AJ:AJ),FALSE)),"",VLOOKUP(Q240,tblClass_Physical!A:AJ,COLUMN(tblClass_Physical!AJ:AJ),FALSE))</f>
        <v>0</v>
      </c>
    </row>
    <row r="241" spans="1:32" s="227" customFormat="1">
      <c r="A241" s="59" t="s">
        <v>847</v>
      </c>
      <c r="B241" s="59" t="s">
        <v>1862</v>
      </c>
      <c r="C241" s="68">
        <v>240</v>
      </c>
      <c r="D241" s="59" t="s">
        <v>188</v>
      </c>
      <c r="E241" s="68">
        <v>24</v>
      </c>
      <c r="F241" s="59" t="s">
        <v>1822</v>
      </c>
      <c r="G241" s="226" t="s">
        <v>1788</v>
      </c>
      <c r="H241" s="227" t="str">
        <f t="shared" si="88"/>
        <v>EMV1</v>
      </c>
      <c r="I241" s="227">
        <f t="shared" si="89"/>
        <v>193</v>
      </c>
      <c r="J241" s="226" t="str">
        <f t="shared" si="90"/>
        <v>M2</v>
      </c>
      <c r="K241" s="227">
        <f t="shared" si="91"/>
        <v>166</v>
      </c>
      <c r="L241" s="226" t="str">
        <f t="shared" si="92"/>
        <v>PCM2</v>
      </c>
      <c r="M241" s="227">
        <f t="shared" si="93"/>
        <v>156</v>
      </c>
      <c r="N241" s="226" t="str">
        <f t="shared" si="94"/>
        <v>R022</v>
      </c>
      <c r="O241" s="227">
        <f t="shared" si="95"/>
        <v>160</v>
      </c>
      <c r="P241" s="227">
        <f>IF(LEN(D241)=0,"",IF(VLOOKUP(D241,tblClass_Child!G:J,4,FALSE)="Yes",0,I241))</f>
        <v>193</v>
      </c>
      <c r="Q241" s="226" t="s">
        <v>748</v>
      </c>
      <c r="R241" s="226">
        <f>IF(ISERROR(VLOOKUP(Q241,tblClass_Physical!$A:$B,2,FALSE)),0,VLOOKUP(Q241,tblClass_Physical!$A:$B,2,FALSE))</f>
        <v>59</v>
      </c>
      <c r="S241" s="226" t="s">
        <v>804</v>
      </c>
      <c r="T241" s="226"/>
      <c r="U241" s="226" t="str">
        <f>LEFT(B241,MIN(FIND({0,1,2,3,4,5,6,7,8,9},B241&amp;"0123456789"))-1)</f>
        <v>TI</v>
      </c>
      <c r="V241" s="228" t="str">
        <f>RIGHT(B241,LEN(B241)+1-MIN(FIND({0,1,2,3,4,5,6,7,8,9},B241&amp;"0123456789")))</f>
        <v>2105</v>
      </c>
      <c r="W241" s="227" t="str">
        <f t="shared" si="85"/>
        <v>TI_2105</v>
      </c>
      <c r="X241" s="45" t="str">
        <f>LEFT(B241,MIN(FIND({0,1,2,3,4,5,6,7,8,9},B241&amp;"0123456789"))-1)&amp;"n"&amp;RIGHT(B241,LEN(B241)-MIN(FIND({0,1,2,3,4,5,6,7,8,9},B241&amp;"0123456789")))</f>
        <v>TIn105</v>
      </c>
      <c r="Y241" s="45" t="str">
        <f t="shared" si="86"/>
        <v>TI1</v>
      </c>
      <c r="Z241" s="45" t="str">
        <f>IF(LEN(Y241)=0,"",VLOOKUP(X241,tblClass_Child!D:E,2,FALSE))</f>
        <v>TI_VESSEL</v>
      </c>
      <c r="AA241" s="45" t="str">
        <f t="shared" si="87"/>
        <v>_ti_vessel</v>
      </c>
      <c r="AF241" s="305">
        <f>IF(ISERROR(VLOOKUP(Q241,tblClass_Physical!A:AJ,COLUMN(tblClass_Physical!AJ:AJ),FALSE)),"",VLOOKUP(Q241,tblClass_Physical!A:AJ,COLUMN(tblClass_Physical!AJ:AJ),FALSE))</f>
        <v>0</v>
      </c>
    </row>
    <row r="242" spans="1:32" s="227" customFormat="1">
      <c r="A242" s="59" t="s">
        <v>847</v>
      </c>
      <c r="B242" s="59" t="s">
        <v>1863</v>
      </c>
      <c r="C242" s="68">
        <v>241</v>
      </c>
      <c r="D242" s="59" t="s">
        <v>186</v>
      </c>
      <c r="E242" s="68">
        <v>26</v>
      </c>
      <c r="F242" s="59" t="s">
        <v>1823</v>
      </c>
      <c r="G242" s="226" t="s">
        <v>1788</v>
      </c>
      <c r="H242" s="227" t="str">
        <f t="shared" si="88"/>
        <v>EMV1</v>
      </c>
      <c r="I242" s="227">
        <f t="shared" si="89"/>
        <v>193</v>
      </c>
      <c r="J242" s="226" t="str">
        <f t="shared" si="90"/>
        <v>M2</v>
      </c>
      <c r="K242" s="227">
        <f t="shared" si="91"/>
        <v>166</v>
      </c>
      <c r="L242" s="226" t="str">
        <f t="shared" si="92"/>
        <v>PCM2</v>
      </c>
      <c r="M242" s="227">
        <f t="shared" si="93"/>
        <v>156</v>
      </c>
      <c r="N242" s="226" t="str">
        <f t="shared" si="94"/>
        <v>R022</v>
      </c>
      <c r="O242" s="227">
        <f t="shared" si="95"/>
        <v>160</v>
      </c>
      <c r="P242" s="227">
        <f>IF(LEN(D242)=0,"",IF(VLOOKUP(D242,tblClass_Child!G:J,4,FALSE)="Yes",0,I242))</f>
        <v>193</v>
      </c>
      <c r="Q242" s="226" t="s">
        <v>744</v>
      </c>
      <c r="R242" s="226">
        <f>IF(ISERROR(VLOOKUP(Q242,tblClass_Physical!$A:$B,2,FALSE)),0,VLOOKUP(Q242,tblClass_Physical!$A:$B,2,FALSE))</f>
        <v>17</v>
      </c>
      <c r="S242" s="226" t="s">
        <v>804</v>
      </c>
      <c r="T242" s="226"/>
      <c r="U242" s="226" t="str">
        <f>LEFT(B242,MIN(FIND({0,1,2,3,4,5,6,7,8,9},B242&amp;"0123456789"))-1)</f>
        <v>ZSC</v>
      </c>
      <c r="V242" s="228" t="str">
        <f>RIGHT(B242,LEN(B242)+1-MIN(FIND({0,1,2,3,4,5,6,7,8,9},B242&amp;"0123456789")))</f>
        <v>2101</v>
      </c>
      <c r="W242" s="227" t="str">
        <f t="shared" si="85"/>
        <v>ZSC_2101</v>
      </c>
      <c r="X242" s="45" t="str">
        <f>LEFT(B242,MIN(FIND({0,1,2,3,4,5,6,7,8,9},B242&amp;"0123456789"))-1)&amp;"n"&amp;RIGHT(B242,LEN(B242)-MIN(FIND({0,1,2,3,4,5,6,7,8,9},B242&amp;"0123456789")))</f>
        <v>ZSCn101</v>
      </c>
      <c r="Y242" s="45" t="str">
        <f t="shared" si="86"/>
        <v>ZSC1</v>
      </c>
      <c r="Z242" s="45" t="str">
        <f>IF(LEN(Y242)=0,"",VLOOKUP(X242,tblClass_Child!D:E,2,FALSE))</f>
        <v>ZSC_MANWAY</v>
      </c>
      <c r="AA242" s="45" t="str">
        <f t="shared" si="87"/>
        <v>_zsc_manway</v>
      </c>
      <c r="AF242" s="305">
        <f>IF(ISERROR(VLOOKUP(Q242,tblClass_Physical!A:AJ,COLUMN(tblClass_Physical!AJ:AJ),FALSE)),"",VLOOKUP(Q242,tblClass_Physical!A:AJ,COLUMN(tblClass_Physical!AJ:AJ),FALSE))</f>
        <v>0</v>
      </c>
    </row>
    <row r="243" spans="1:32" s="227" customFormat="1">
      <c r="A243" s="59" t="s">
        <v>847</v>
      </c>
      <c r="B243" s="59" t="s">
        <v>1864</v>
      </c>
      <c r="C243" s="68">
        <v>242</v>
      </c>
      <c r="D243" s="59" t="s">
        <v>196</v>
      </c>
      <c r="E243" s="68">
        <v>21</v>
      </c>
      <c r="F243" s="59" t="s">
        <v>1824</v>
      </c>
      <c r="G243" s="226" t="s">
        <v>1789</v>
      </c>
      <c r="H243" s="227" t="str">
        <f t="shared" si="88"/>
        <v>EMV2</v>
      </c>
      <c r="I243" s="227">
        <f t="shared" si="89"/>
        <v>194</v>
      </c>
      <c r="J243" s="226" t="str">
        <f t="shared" si="90"/>
        <v>M2</v>
      </c>
      <c r="K243" s="227">
        <f t="shared" si="91"/>
        <v>166</v>
      </c>
      <c r="L243" s="226" t="str">
        <f t="shared" si="92"/>
        <v>PCM2</v>
      </c>
      <c r="M243" s="227">
        <f t="shared" si="93"/>
        <v>156</v>
      </c>
      <c r="N243" s="226" t="str">
        <f t="shared" si="94"/>
        <v>R022</v>
      </c>
      <c r="O243" s="227">
        <f t="shared" si="95"/>
        <v>160</v>
      </c>
      <c r="P243" s="227">
        <f>IF(LEN(D243)=0,"",IF(VLOOKUP(D243,tblClass_Child!G:J,4,FALSE)="Yes",0,I243))</f>
        <v>194</v>
      </c>
      <c r="Q243" s="226" t="s">
        <v>776</v>
      </c>
      <c r="R243" s="226">
        <f>IF(ISERROR(VLOOKUP(Q243,tblClass_Physical!$A:$B,2,FALSE)),0,VLOOKUP(Q243,tblClass_Physical!$A:$B,2,FALSE))</f>
        <v>6</v>
      </c>
      <c r="S243" s="226" t="s">
        <v>804</v>
      </c>
      <c r="T243" s="226"/>
      <c r="U243" s="226" t="str">
        <f>LEFT(B243,MIN(FIND({0,1,2,3,4,5,6,7,8,9},B243&amp;"0123456789"))-1)</f>
        <v>DV</v>
      </c>
      <c r="V243" s="228" t="str">
        <f>RIGHT(B243,LEN(B243)+1-MIN(FIND({0,1,2,3,4,5,6,7,8,9},B243&amp;"0123456789")))</f>
        <v>2117</v>
      </c>
      <c r="W243" s="227" t="str">
        <f t="shared" si="85"/>
        <v>DV_2117</v>
      </c>
      <c r="X243" s="45" t="str">
        <f>LEFT(B243,MIN(FIND({0,1,2,3,4,5,6,7,8,9},B243&amp;"0123456789"))-1)&amp;"n"&amp;RIGHT(B243,LEN(B243)-MIN(FIND({0,1,2,3,4,5,6,7,8,9},B243&amp;"0123456789")))</f>
        <v>DVn117</v>
      </c>
      <c r="Y243" s="45" t="str">
        <f t="shared" si="86"/>
        <v>POS2</v>
      </c>
      <c r="Z243" s="45" t="str">
        <f>IF(LEN(Y243)=0,"",VLOOKUP(X243,tblClass_Child!D:E,2,FALSE))</f>
        <v>POS_SPRAYBALL1</v>
      </c>
      <c r="AA243" s="45" t="str">
        <f t="shared" si="87"/>
        <v>_pos_sprayball1</v>
      </c>
      <c r="AF243" s="305">
        <f>IF(ISERROR(VLOOKUP(Q243,tblClass_Physical!A:AJ,COLUMN(tblClass_Physical!AJ:AJ),FALSE)),"",VLOOKUP(Q243,tblClass_Physical!A:AJ,COLUMN(tblClass_Physical!AJ:AJ),FALSE))</f>
        <v>0</v>
      </c>
    </row>
    <row r="244" spans="1:32" s="227" customFormat="1">
      <c r="A244" s="59" t="s">
        <v>847</v>
      </c>
      <c r="B244" s="59" t="s">
        <v>1865</v>
      </c>
      <c r="C244" s="68">
        <v>243</v>
      </c>
      <c r="D244" s="59" t="s">
        <v>196</v>
      </c>
      <c r="E244" s="68">
        <v>21</v>
      </c>
      <c r="F244" s="59" t="s">
        <v>1825</v>
      </c>
      <c r="G244" s="226" t="s">
        <v>1789</v>
      </c>
      <c r="H244" s="227" t="str">
        <f t="shared" si="88"/>
        <v>EMV2</v>
      </c>
      <c r="I244" s="227">
        <f t="shared" si="89"/>
        <v>194</v>
      </c>
      <c r="J244" s="226" t="str">
        <f t="shared" si="90"/>
        <v>M2</v>
      </c>
      <c r="K244" s="227">
        <f t="shared" si="91"/>
        <v>166</v>
      </c>
      <c r="L244" s="226" t="str">
        <f t="shared" si="92"/>
        <v>PCM2</v>
      </c>
      <c r="M244" s="227">
        <f t="shared" si="93"/>
        <v>156</v>
      </c>
      <c r="N244" s="226" t="str">
        <f t="shared" si="94"/>
        <v>R022</v>
      </c>
      <c r="O244" s="227">
        <f t="shared" si="95"/>
        <v>160</v>
      </c>
      <c r="P244" s="227">
        <f>IF(LEN(D244)=0,"",IF(VLOOKUP(D244,tblClass_Child!G:J,4,FALSE)="Yes",0,I244))</f>
        <v>194</v>
      </c>
      <c r="Q244" s="226" t="s">
        <v>776</v>
      </c>
      <c r="R244" s="226">
        <f>IF(ISERROR(VLOOKUP(Q244,tblClass_Physical!$A:$B,2,FALSE)),0,VLOOKUP(Q244,tblClass_Physical!$A:$B,2,FALSE))</f>
        <v>6</v>
      </c>
      <c r="S244" s="226" t="s">
        <v>804</v>
      </c>
      <c r="T244" s="226"/>
      <c r="U244" s="226" t="str">
        <f>LEFT(B244,MIN(FIND({0,1,2,3,4,5,6,7,8,9},B244&amp;"0123456789"))-1)</f>
        <v>DV</v>
      </c>
      <c r="V244" s="228" t="str">
        <f>RIGHT(B244,LEN(B244)+1-MIN(FIND({0,1,2,3,4,5,6,7,8,9},B244&amp;"0123456789")))</f>
        <v>2119</v>
      </c>
      <c r="W244" s="227" t="str">
        <f t="shared" si="85"/>
        <v>DV_2119</v>
      </c>
      <c r="X244" s="45" t="str">
        <f>LEFT(B244,MIN(FIND({0,1,2,3,4,5,6,7,8,9},B244&amp;"0123456789"))-1)&amp;"n"&amp;RIGHT(B244,LEN(B244)-MIN(FIND({0,1,2,3,4,5,6,7,8,9},B244&amp;"0123456789")))</f>
        <v>DVn119</v>
      </c>
      <c r="Y244" s="45" t="str">
        <f t="shared" si="86"/>
        <v>POS2</v>
      </c>
      <c r="Z244" s="45" t="str">
        <f>IF(LEN(Y244)=0,"",VLOOKUP(X244,tblClass_Child!D:E,2,FALSE))</f>
        <v>POS_SPRAYBALL2</v>
      </c>
      <c r="AA244" s="45" t="str">
        <f t="shared" si="87"/>
        <v>_pos_sprayball2</v>
      </c>
      <c r="AF244" s="305">
        <f>IF(ISERROR(VLOOKUP(Q244,tblClass_Physical!A:AJ,COLUMN(tblClass_Physical!AJ:AJ),FALSE)),"",VLOOKUP(Q244,tblClass_Physical!A:AJ,COLUMN(tblClass_Physical!AJ:AJ),FALSE))</f>
        <v>0</v>
      </c>
    </row>
    <row r="245" spans="1:32" s="227" customFormat="1">
      <c r="A245" s="59" t="s">
        <v>847</v>
      </c>
      <c r="B245" s="59" t="s">
        <v>1866</v>
      </c>
      <c r="C245" s="68">
        <v>244</v>
      </c>
      <c r="D245" s="59" t="s">
        <v>177</v>
      </c>
      <c r="E245" s="68">
        <v>21</v>
      </c>
      <c r="F245" s="59" t="s">
        <v>1826</v>
      </c>
      <c r="G245" s="226" t="s">
        <v>1790</v>
      </c>
      <c r="H245" s="227" t="str">
        <f t="shared" si="88"/>
        <v>EMX4</v>
      </c>
      <c r="I245" s="227">
        <f t="shared" si="89"/>
        <v>195</v>
      </c>
      <c r="J245" s="226" t="str">
        <f t="shared" si="90"/>
        <v>M2</v>
      </c>
      <c r="K245" s="227">
        <f t="shared" si="91"/>
        <v>166</v>
      </c>
      <c r="L245" s="226" t="str">
        <f t="shared" si="92"/>
        <v>PCM2</v>
      </c>
      <c r="M245" s="227">
        <f t="shared" si="93"/>
        <v>156</v>
      </c>
      <c r="N245" s="226" t="str">
        <f t="shared" si="94"/>
        <v>R022</v>
      </c>
      <c r="O245" s="227">
        <f t="shared" si="95"/>
        <v>160</v>
      </c>
      <c r="P245" s="227">
        <f>IF(LEN(D245)=0,"",IF(VLOOKUP(D245,tblClass_Child!G:J,4,FALSE)="Yes",0,I245))</f>
        <v>195</v>
      </c>
      <c r="Q245" s="226" t="s">
        <v>2134</v>
      </c>
      <c r="R245" s="226">
        <f>IF(ISERROR(VLOOKUP(Q245,tblClass_Physical!$A:$B,2,FALSE)),0,VLOOKUP(Q245,tblClass_Physical!$A:$B,2,FALSE))</f>
        <v>34</v>
      </c>
      <c r="S245" s="226" t="s">
        <v>804</v>
      </c>
      <c r="T245" s="226"/>
      <c r="U245" s="226" t="str">
        <f>LEFT(B245,MIN(FIND({0,1,2,3,4,5,6,7,8,9},B245&amp;"0123456789"))-1)</f>
        <v>BAV</v>
      </c>
      <c r="V245" s="228" t="str">
        <f>RIGHT(B245,LEN(B245)+1-MIN(FIND({0,1,2,3,4,5,6,7,8,9},B245&amp;"0123456789")))</f>
        <v>2143</v>
      </c>
      <c r="W245" s="227" t="str">
        <f t="shared" si="85"/>
        <v>BAV_2143</v>
      </c>
      <c r="X245" s="45" t="s">
        <v>2214</v>
      </c>
      <c r="Y245" s="45" t="str">
        <f t="shared" si="86"/>
        <v>POS4</v>
      </c>
      <c r="Z245" s="45" t="str">
        <f>IF(LEN(Y245)=0,"",VLOOKUP(X245,tblClass_Child!D:E,2,FALSE))</f>
        <v>POS_SIP</v>
      </c>
      <c r="AA245" s="45" t="str">
        <f t="shared" si="87"/>
        <v>_pos_sip</v>
      </c>
      <c r="AF245" s="305">
        <f>IF(ISERROR(VLOOKUP(Q245,tblClass_Physical!A:AJ,COLUMN(tblClass_Physical!AJ:AJ),FALSE)),"",VLOOKUP(Q245,tblClass_Physical!A:AJ,COLUMN(tblClass_Physical!AJ:AJ),FALSE))</f>
        <v>0</v>
      </c>
    </row>
    <row r="246" spans="1:32" s="227" customFormat="1">
      <c r="A246" s="59" t="s">
        <v>847</v>
      </c>
      <c r="B246" s="59" t="s">
        <v>1867</v>
      </c>
      <c r="C246" s="68">
        <v>245</v>
      </c>
      <c r="D246" s="59" t="s">
        <v>177</v>
      </c>
      <c r="E246" s="68">
        <v>21</v>
      </c>
      <c r="F246" s="59" t="s">
        <v>1827</v>
      </c>
      <c r="G246" s="226" t="s">
        <v>1790</v>
      </c>
      <c r="H246" s="227" t="str">
        <f t="shared" si="88"/>
        <v>EMX4</v>
      </c>
      <c r="I246" s="227">
        <f t="shared" si="89"/>
        <v>195</v>
      </c>
      <c r="J246" s="226" t="str">
        <f t="shared" si="90"/>
        <v>M2</v>
      </c>
      <c r="K246" s="227">
        <f t="shared" si="91"/>
        <v>166</v>
      </c>
      <c r="L246" s="226" t="str">
        <f t="shared" si="92"/>
        <v>PCM2</v>
      </c>
      <c r="M246" s="227">
        <f t="shared" si="93"/>
        <v>156</v>
      </c>
      <c r="N246" s="226" t="str">
        <f t="shared" si="94"/>
        <v>R022</v>
      </c>
      <c r="O246" s="227">
        <f t="shared" si="95"/>
        <v>160</v>
      </c>
      <c r="P246" s="227">
        <f>IF(LEN(D246)=0,"",IF(VLOOKUP(D246,tblClass_Child!G:J,4,FALSE)="Yes",0,I246))</f>
        <v>195</v>
      </c>
      <c r="Q246" s="226" t="s">
        <v>2136</v>
      </c>
      <c r="R246" s="226">
        <f>IF(ISERROR(VLOOKUP(Q246,tblClass_Physical!$A:$B,2,FALSE)),0,VLOOKUP(Q246,tblClass_Physical!$A:$B,2,FALSE))</f>
        <v>35</v>
      </c>
      <c r="S246" s="226" t="s">
        <v>804</v>
      </c>
      <c r="T246" s="226"/>
      <c r="U246" s="226" t="str">
        <f>LEFT(B246,MIN(FIND({0,1,2,3,4,5,6,7,8,9},B246&amp;"0123456789"))-1)</f>
        <v>BAV</v>
      </c>
      <c r="V246" s="228" t="str">
        <f>RIGHT(B246,LEN(B246)+1-MIN(FIND({0,1,2,3,4,5,6,7,8,9},B246&amp;"0123456789")))</f>
        <v>2145</v>
      </c>
      <c r="W246" s="227" t="str">
        <f t="shared" si="85"/>
        <v>BAV_2145</v>
      </c>
      <c r="X246" s="45" t="s">
        <v>2213</v>
      </c>
      <c r="Y246" s="45" t="str">
        <f t="shared" si="86"/>
        <v>POS4</v>
      </c>
      <c r="Z246" s="45" t="str">
        <f>IF(LEN(Y246)=0,"",VLOOKUP(X246,tblClass_Child!D:E,2,FALSE))</f>
        <v>POS_CIP</v>
      </c>
      <c r="AA246" s="45" t="str">
        <f t="shared" si="87"/>
        <v>_pos_cip</v>
      </c>
      <c r="AF246" s="305">
        <f>IF(ISERROR(VLOOKUP(Q246,tblClass_Physical!A:AJ,COLUMN(tblClass_Physical!AJ:AJ),FALSE)),"",VLOOKUP(Q246,tblClass_Physical!A:AJ,COLUMN(tblClass_Physical!AJ:AJ),FALSE))</f>
        <v>0</v>
      </c>
    </row>
    <row r="247" spans="1:32" s="227" customFormat="1">
      <c r="A247" s="59" t="s">
        <v>847</v>
      </c>
      <c r="B247" s="59" t="s">
        <v>1868</v>
      </c>
      <c r="C247" s="68">
        <v>246</v>
      </c>
      <c r="D247" s="59" t="s">
        <v>175</v>
      </c>
      <c r="E247" s="68">
        <v>25</v>
      </c>
      <c r="F247" s="59" t="s">
        <v>1828</v>
      </c>
      <c r="G247" s="226" t="s">
        <v>1790</v>
      </c>
      <c r="H247" s="227" t="str">
        <f t="shared" si="88"/>
        <v>EMX4</v>
      </c>
      <c r="I247" s="227">
        <f t="shared" si="89"/>
        <v>195</v>
      </c>
      <c r="J247" s="226" t="str">
        <f t="shared" si="90"/>
        <v>M2</v>
      </c>
      <c r="K247" s="227">
        <f t="shared" si="91"/>
        <v>166</v>
      </c>
      <c r="L247" s="226" t="str">
        <f t="shared" si="92"/>
        <v>PCM2</v>
      </c>
      <c r="M247" s="227">
        <f t="shared" si="93"/>
        <v>156</v>
      </c>
      <c r="N247" s="226" t="str">
        <f t="shared" si="94"/>
        <v>R022</v>
      </c>
      <c r="O247" s="227">
        <f t="shared" si="95"/>
        <v>160</v>
      </c>
      <c r="P247" s="227">
        <f>IF(LEN(D247)=0,"",IF(VLOOKUP(D247,tblClass_Child!G:J,4,FALSE)="Yes",0,I247))</f>
        <v>195</v>
      </c>
      <c r="Q247" s="226" t="s">
        <v>1441</v>
      </c>
      <c r="R247" s="226">
        <f>IF(ISERROR(VLOOKUP(Q247,tblClass_Physical!$A:$B,2,FALSE)),0,VLOOKUP(Q247,tblClass_Physical!$A:$B,2,FALSE))</f>
        <v>43</v>
      </c>
      <c r="S247" s="226" t="s">
        <v>804</v>
      </c>
      <c r="T247" s="226"/>
      <c r="U247" s="226" t="str">
        <f>LEFT(B247,MIN(FIND({0,1,2,3,4,5,6,7,8,9},B247&amp;"0123456789"))-1)</f>
        <v>TI</v>
      </c>
      <c r="V247" s="228" t="str">
        <f>RIGHT(B247,LEN(B247)+1-MIN(FIND({0,1,2,3,4,5,6,7,8,9},B247&amp;"0123456789")))</f>
        <v>2107</v>
      </c>
      <c r="W247" s="227" t="str">
        <f t="shared" si="85"/>
        <v>TI_2107</v>
      </c>
      <c r="X247" s="45" t="s">
        <v>2215</v>
      </c>
      <c r="Y247" s="45" t="str">
        <f t="shared" si="86"/>
        <v>TI2</v>
      </c>
      <c r="Z247" s="45" t="str">
        <f>IF(LEN(Y247)=0,"",VLOOKUP(X247,tblClass_Child!D:E,2,FALSE))</f>
        <v>TI_DRAIN</v>
      </c>
      <c r="AA247" s="45" t="str">
        <f t="shared" si="87"/>
        <v>_ti_drain</v>
      </c>
      <c r="AF247" s="305">
        <f>IF(ISERROR(VLOOKUP(Q247,tblClass_Physical!A:AJ,COLUMN(tblClass_Physical!AJ:AJ),FALSE)),"",VLOOKUP(Q247,tblClass_Physical!A:AJ,COLUMN(tblClass_Physical!AJ:AJ),FALSE))</f>
        <v>0</v>
      </c>
    </row>
    <row r="248" spans="1:32" s="227" customFormat="1">
      <c r="A248" s="59" t="s">
        <v>847</v>
      </c>
      <c r="B248" s="59" t="s">
        <v>1869</v>
      </c>
      <c r="C248" s="68">
        <v>247</v>
      </c>
      <c r="D248" s="59" t="s">
        <v>196</v>
      </c>
      <c r="E248" s="68">
        <v>21</v>
      </c>
      <c r="F248" s="59" t="s">
        <v>1876</v>
      </c>
      <c r="G248" s="226" t="s">
        <v>1792</v>
      </c>
      <c r="H248" s="227" t="str">
        <f t="shared" si="88"/>
        <v>EMX1</v>
      </c>
      <c r="I248" s="227">
        <f t="shared" si="89"/>
        <v>197</v>
      </c>
      <c r="J248" s="226" t="str">
        <f t="shared" si="90"/>
        <v>M2</v>
      </c>
      <c r="K248" s="227">
        <f t="shared" si="91"/>
        <v>166</v>
      </c>
      <c r="L248" s="226" t="str">
        <f t="shared" si="92"/>
        <v>PCM2</v>
      </c>
      <c r="M248" s="227">
        <f t="shared" si="93"/>
        <v>156</v>
      </c>
      <c r="N248" s="226" t="str">
        <f t="shared" si="94"/>
        <v>R022</v>
      </c>
      <c r="O248" s="227">
        <f t="shared" si="95"/>
        <v>160</v>
      </c>
      <c r="P248" s="227">
        <f>IF(LEN(D248)=0,"",IF(VLOOKUP(D248,tblClass_Child!G:J,4,FALSE)="Yes",0,I248))</f>
        <v>197</v>
      </c>
      <c r="Q248" s="226" t="s">
        <v>758</v>
      </c>
      <c r="R248" s="226">
        <f>IF(ISERROR(VLOOKUP(Q248,tblClass_Physical!$A:$B,2,FALSE)),0,VLOOKUP(Q248,tblClass_Physical!$A:$B,2,FALSE))</f>
        <v>8</v>
      </c>
      <c r="S248" s="226" t="s">
        <v>804</v>
      </c>
      <c r="T248" s="226"/>
      <c r="U248" s="226" t="str">
        <f>LEFT(B248,MIN(FIND({0,1,2,3,4,5,6,7,8,9},B248&amp;"0123456789"))-1)</f>
        <v>DV</v>
      </c>
      <c r="V248" s="228" t="str">
        <f>RIGHT(B248,LEN(B248)+1-MIN(FIND({0,1,2,3,4,5,6,7,8,9},B248&amp;"0123456789")))</f>
        <v>2171</v>
      </c>
      <c r="W248" s="227" t="str">
        <f t="shared" si="85"/>
        <v>DV_2171</v>
      </c>
      <c r="X248" s="45" t="str">
        <f>LEFT(B248,MIN(FIND({0,1,2,3,4,5,6,7,8,9},B248&amp;"0123456789"))-1)&amp;"n"&amp;RIGHT(B248,LEN(B248)-MIN(FIND({0,1,2,3,4,5,6,7,8,9},B248&amp;"0123456789")))</f>
        <v>DVn171</v>
      </c>
      <c r="Y248" s="45" t="str">
        <f t="shared" si="86"/>
        <v>POS2</v>
      </c>
      <c r="Z248" s="45" t="str">
        <f>IF(LEN(Y248)=0,"",VLOOKUP(X248,tblClass_Child!D:E,2,FALSE))</f>
        <v>POS_FILTERINLET</v>
      </c>
      <c r="AA248" s="45" t="str">
        <f t="shared" si="87"/>
        <v>_pos_filterinlet</v>
      </c>
      <c r="AF248" s="305">
        <f>IF(ISERROR(VLOOKUP(Q248,tblClass_Physical!A:AJ,COLUMN(tblClass_Physical!AJ:AJ),FALSE)),"",VLOOKUP(Q248,tblClass_Physical!A:AJ,COLUMN(tblClass_Physical!AJ:AJ),FALSE))</f>
        <v>0</v>
      </c>
    </row>
    <row r="249" spans="1:32" s="227" customFormat="1">
      <c r="A249" s="59" t="s">
        <v>847</v>
      </c>
      <c r="B249" s="59" t="s">
        <v>1870</v>
      </c>
      <c r="C249" s="68">
        <v>248</v>
      </c>
      <c r="D249" s="59" t="s">
        <v>196</v>
      </c>
      <c r="E249" s="68">
        <v>21</v>
      </c>
      <c r="F249" s="59" t="s">
        <v>1877</v>
      </c>
      <c r="G249" s="226" t="s">
        <v>1792</v>
      </c>
      <c r="H249" s="227" t="str">
        <f t="shared" si="88"/>
        <v>EMX1</v>
      </c>
      <c r="I249" s="227">
        <f t="shared" si="89"/>
        <v>197</v>
      </c>
      <c r="J249" s="226" t="str">
        <f t="shared" si="90"/>
        <v>M2</v>
      </c>
      <c r="K249" s="227">
        <f t="shared" si="91"/>
        <v>166</v>
      </c>
      <c r="L249" s="226" t="str">
        <f t="shared" si="92"/>
        <v>PCM2</v>
      </c>
      <c r="M249" s="227">
        <f t="shared" si="93"/>
        <v>156</v>
      </c>
      <c r="N249" s="226" t="str">
        <f t="shared" si="94"/>
        <v>R022</v>
      </c>
      <c r="O249" s="227">
        <f t="shared" si="95"/>
        <v>160</v>
      </c>
      <c r="P249" s="227">
        <f>IF(LEN(D249)=0,"",IF(VLOOKUP(D249,tblClass_Child!G:J,4,FALSE)="Yes",0,I249))</f>
        <v>197</v>
      </c>
      <c r="Q249" s="226" t="s">
        <v>758</v>
      </c>
      <c r="R249" s="226">
        <f>IF(ISERROR(VLOOKUP(Q249,tblClass_Physical!$A:$B,2,FALSE)),0,VLOOKUP(Q249,tblClass_Physical!$A:$B,2,FALSE))</f>
        <v>8</v>
      </c>
      <c r="S249" s="226" t="s">
        <v>804</v>
      </c>
      <c r="T249" s="226"/>
      <c r="U249" s="226" t="str">
        <f>LEFT(B249,MIN(FIND({0,1,2,3,4,5,6,7,8,9},B249&amp;"0123456789"))-1)</f>
        <v>DV</v>
      </c>
      <c r="V249" s="228" t="str">
        <f>RIGHT(B249,LEN(B249)+1-MIN(FIND({0,1,2,3,4,5,6,7,8,9},B249&amp;"0123456789")))</f>
        <v>2173</v>
      </c>
      <c r="W249" s="227" t="str">
        <f t="shared" si="85"/>
        <v>DV_2173</v>
      </c>
      <c r="X249" s="45" t="str">
        <f>LEFT(B249,MIN(FIND({0,1,2,3,4,5,6,7,8,9},B249&amp;"0123456789"))-1)&amp;"n"&amp;RIGHT(B249,LEN(B249)-MIN(FIND({0,1,2,3,4,5,6,7,8,9},B249&amp;"0123456789")))</f>
        <v>DVn173</v>
      </c>
      <c r="Y249" s="45" t="str">
        <f t="shared" si="86"/>
        <v>POS2</v>
      </c>
      <c r="Z249" s="45" t="str">
        <f>IF(LEN(Y249)=0,"",VLOOKUP(X249,tblClass_Child!D:E,2,FALSE))</f>
        <v>POS_HEXINLET</v>
      </c>
      <c r="AA249" s="45" t="str">
        <f t="shared" si="87"/>
        <v>_pos_hexinlet</v>
      </c>
      <c r="AF249" s="305">
        <f>IF(ISERROR(VLOOKUP(Q249,tblClass_Physical!A:AJ,COLUMN(tblClass_Physical!AJ:AJ),FALSE)),"",VLOOKUP(Q249,tblClass_Physical!A:AJ,COLUMN(tblClass_Physical!AJ:AJ),FALSE))</f>
        <v>0</v>
      </c>
    </row>
    <row r="250" spans="1:32" s="226" customFormat="1">
      <c r="A250" s="59" t="s">
        <v>847</v>
      </c>
      <c r="B250" s="59" t="s">
        <v>1871</v>
      </c>
      <c r="C250" s="68">
        <v>249</v>
      </c>
      <c r="D250" s="59" t="s">
        <v>184</v>
      </c>
      <c r="E250" s="68">
        <v>27</v>
      </c>
      <c r="F250" s="59" t="s">
        <v>1878</v>
      </c>
      <c r="G250" s="226" t="s">
        <v>1792</v>
      </c>
      <c r="H250" s="227" t="str">
        <f t="shared" si="88"/>
        <v>EMX1</v>
      </c>
      <c r="I250" s="227">
        <f t="shared" si="89"/>
        <v>197</v>
      </c>
      <c r="J250" s="226" t="str">
        <f t="shared" si="90"/>
        <v>M2</v>
      </c>
      <c r="K250" s="227">
        <f t="shared" si="91"/>
        <v>166</v>
      </c>
      <c r="L250" s="226" t="str">
        <f t="shared" si="92"/>
        <v>PCM2</v>
      </c>
      <c r="M250" s="227">
        <f t="shared" si="93"/>
        <v>156</v>
      </c>
      <c r="N250" s="226" t="str">
        <f t="shared" si="94"/>
        <v>R022</v>
      </c>
      <c r="O250" s="227">
        <f t="shared" si="95"/>
        <v>160</v>
      </c>
      <c r="P250" s="227">
        <f>IF(LEN(D250)=0,"",IF(VLOOKUP(D250,tblClass_Child!G:J,4,FALSE)="Yes",0,I250))</f>
        <v>197</v>
      </c>
      <c r="Q250" s="226" t="s">
        <v>759</v>
      </c>
      <c r="R250" s="226">
        <f>IF(ISERROR(VLOOKUP(Q250,tblClass_Physical!$A:$B,2,FALSE)),0,VLOOKUP(Q250,tblClass_Physical!$A:$B,2,FALSE))</f>
        <v>18</v>
      </c>
      <c r="S250" s="226" t="s">
        <v>804</v>
      </c>
      <c r="U250" s="226" t="str">
        <f>LEFT(B250,MIN(FIND({0,1,2,3,4,5,6,7,8,9},B250&amp;"0123456789"))-1)</f>
        <v>ZSC</v>
      </c>
      <c r="V250" s="228" t="str">
        <f>RIGHT(B250,LEN(B250)+1-MIN(FIND({0,1,2,3,4,5,6,7,8,9},B250&amp;"0123456789")))</f>
        <v>2113</v>
      </c>
      <c r="W250" s="227" t="str">
        <f t="shared" si="85"/>
        <v>ZSC_2113</v>
      </c>
      <c r="X250" s="45" t="str">
        <f>LEFT(B250,MIN(FIND({0,1,2,3,4,5,6,7,8,9},B250&amp;"0123456789"))-1)&amp;"n"&amp;RIGHT(B250,LEN(B250)-MIN(FIND({0,1,2,3,4,5,6,7,8,9},B250&amp;"0123456789")))</f>
        <v>ZSCn113</v>
      </c>
      <c r="Y250" s="45" t="str">
        <f t="shared" si="86"/>
        <v>ZSC2</v>
      </c>
      <c r="Z250" s="45" t="str">
        <f>IF(LEN(Y250)=0,"",VLOOKUP(X250,tblClass_Child!D:E,2,FALSE))</f>
        <v>ZSC_FILTER</v>
      </c>
      <c r="AA250" s="45" t="str">
        <f t="shared" si="87"/>
        <v>_zsc_filter</v>
      </c>
      <c r="AF250" s="305">
        <f>IF(ISERROR(VLOOKUP(Q250,tblClass_Physical!A:AJ,COLUMN(tblClass_Physical!AJ:AJ),FALSE)),"",VLOOKUP(Q250,tblClass_Physical!A:AJ,COLUMN(tblClass_Physical!AJ:AJ),FALSE))</f>
        <v>0</v>
      </c>
    </row>
    <row r="251" spans="1:32" s="226" customFormat="1">
      <c r="A251" s="59" t="s">
        <v>847</v>
      </c>
      <c r="B251" s="59" t="s">
        <v>1872</v>
      </c>
      <c r="C251" s="68">
        <v>250</v>
      </c>
      <c r="D251" s="59" t="s">
        <v>184</v>
      </c>
      <c r="E251" s="68">
        <v>27</v>
      </c>
      <c r="F251" s="59" t="s">
        <v>1879</v>
      </c>
      <c r="G251" s="226" t="s">
        <v>1792</v>
      </c>
      <c r="H251" s="227" t="str">
        <f t="shared" si="88"/>
        <v>EMX1</v>
      </c>
      <c r="I251" s="227">
        <f t="shared" si="89"/>
        <v>197</v>
      </c>
      <c r="J251" s="226" t="str">
        <f t="shared" si="90"/>
        <v>M2</v>
      </c>
      <c r="K251" s="227">
        <f t="shared" si="91"/>
        <v>166</v>
      </c>
      <c r="L251" s="226" t="str">
        <f t="shared" si="92"/>
        <v>PCM2</v>
      </c>
      <c r="M251" s="227">
        <f t="shared" si="93"/>
        <v>156</v>
      </c>
      <c r="N251" s="226" t="str">
        <f t="shared" si="94"/>
        <v>R022</v>
      </c>
      <c r="O251" s="227">
        <f t="shared" si="95"/>
        <v>160</v>
      </c>
      <c r="P251" s="227">
        <f>IF(LEN(D251)=0,"",IF(VLOOKUP(D251,tblClass_Child!G:J,4,FALSE)="Yes",0,I251))</f>
        <v>197</v>
      </c>
      <c r="Q251" s="226" t="s">
        <v>759</v>
      </c>
      <c r="R251" s="226">
        <f>IF(ISERROR(VLOOKUP(Q251,tblClass_Physical!$A:$B,2,FALSE)),0,VLOOKUP(Q251,tblClass_Physical!$A:$B,2,FALSE))</f>
        <v>18</v>
      </c>
      <c r="S251" s="226" t="s">
        <v>804</v>
      </c>
      <c r="U251" s="226" t="str">
        <f>LEFT(B251,MIN(FIND({0,1,2,3,4,5,6,7,8,9},B251&amp;"0123456789"))-1)</f>
        <v>ZSC</v>
      </c>
      <c r="V251" s="228" t="str">
        <f>RIGHT(B251,LEN(B251)+1-MIN(FIND({0,1,2,3,4,5,6,7,8,9},B251&amp;"0123456789")))</f>
        <v>2115</v>
      </c>
      <c r="W251" s="227" t="str">
        <f t="shared" si="85"/>
        <v>ZSC_2115</v>
      </c>
      <c r="X251" s="45" t="str">
        <f>LEFT(B251,MIN(FIND({0,1,2,3,4,5,6,7,8,9},B251&amp;"0123456789"))-1)&amp;"n"&amp;RIGHT(B251,LEN(B251)-MIN(FIND({0,1,2,3,4,5,6,7,8,9},B251&amp;"0123456789")))</f>
        <v>ZSCn115</v>
      </c>
      <c r="Y251" s="45" t="str">
        <f t="shared" si="86"/>
        <v>ZSC2</v>
      </c>
      <c r="Z251" s="45" t="str">
        <f>IF(LEN(Y251)=0,"",VLOOKUP(X251,tblClass_Child!D:E,2,FALSE))</f>
        <v>ZSC_CIPSIP</v>
      </c>
      <c r="AA251" s="45" t="str">
        <f t="shared" si="87"/>
        <v>_zsc_cipsip</v>
      </c>
      <c r="AF251" s="305">
        <f>IF(ISERROR(VLOOKUP(Q251,tblClass_Physical!A:AJ,COLUMN(tblClass_Physical!AJ:AJ),FALSE)),"",VLOOKUP(Q251,tblClass_Physical!A:AJ,COLUMN(tblClass_Physical!AJ:AJ),FALSE))</f>
        <v>0</v>
      </c>
    </row>
    <row r="252" spans="1:32" s="242" customFormat="1">
      <c r="A252" s="68" t="s">
        <v>20</v>
      </c>
      <c r="B252" s="68" t="s">
        <v>1885</v>
      </c>
      <c r="C252" s="68">
        <v>251</v>
      </c>
      <c r="D252" s="68" t="s">
        <v>113</v>
      </c>
      <c r="E252" s="68">
        <v>30</v>
      </c>
      <c r="F252" s="68" t="s">
        <v>1891</v>
      </c>
      <c r="G252" s="242" t="s">
        <v>7</v>
      </c>
      <c r="H252" s="241" t="str">
        <f t="shared" si="88"/>
        <v>SY</v>
      </c>
      <c r="I252" s="241">
        <f t="shared" si="89"/>
        <v>168</v>
      </c>
      <c r="J252" s="242" t="str">
        <f t="shared" si="90"/>
        <v>PCS2</v>
      </c>
      <c r="K252" s="241">
        <f t="shared" si="91"/>
        <v>158</v>
      </c>
      <c r="L252" s="242" t="str">
        <f t="shared" si="92"/>
        <v>R024</v>
      </c>
      <c r="M252" s="241">
        <f t="shared" si="93"/>
        <v>161</v>
      </c>
      <c r="N252" s="242" t="str">
        <f t="shared" si="94"/>
        <v>MPF</v>
      </c>
      <c r="O252" s="241">
        <f t="shared" si="95"/>
        <v>164</v>
      </c>
      <c r="P252" s="241">
        <f>IF(LEN(D252)=0,"",IF(VLOOKUP(D252,tblClass_Child!G:J,4,FALSE)="Yes",0,I252))</f>
        <v>168</v>
      </c>
      <c r="Q252" s="241"/>
      <c r="R252" s="242">
        <v>0</v>
      </c>
      <c r="S252" s="242" t="s">
        <v>583</v>
      </c>
      <c r="T252" s="241"/>
      <c r="U252" s="242" t="str">
        <f>LEFT(B252,MIN(FIND({0,1,2,3,4,5,6,7,8,9},B252&amp;"0123456789"))-1)</f>
        <v>EC</v>
      </c>
      <c r="V252" s="243" t="str">
        <f>RIGHT(B252,LEN(B252)+1-MIN(FIND({0,1,2,3,4,5,6,7,8,9},B252&amp;"0123456789")))</f>
        <v>4001</v>
      </c>
      <c r="W252" s="241" t="str">
        <f t="shared" si="85"/>
        <v>EC_4001</v>
      </c>
      <c r="X252" s="45" t="str">
        <f>LEFT(B252,MIN(FIND({0,1,2,3,4,5,6,7,8,9},B252&amp;"0123456789"))-1)&amp;"n"&amp;RIGHT(B252,LEN(B252)-MIN(FIND({0,1,2,3,4,5,6,7,8,9},B252&amp;"0123456789")))</f>
        <v>ECn001</v>
      </c>
      <c r="Y252" s="45" t="str">
        <f t="shared" si="86"/>
        <v>EMC1</v>
      </c>
      <c r="Z252" s="45" t="str">
        <f>IF(LEN(Y252)=0,"",VLOOKUP(X252,tblClass_Child!D:E,2,FALSE))</f>
        <v>EMC_GAS</v>
      </c>
      <c r="AA252" s="45" t="str">
        <f t="shared" si="87"/>
        <v>_emc_gas</v>
      </c>
      <c r="AF252" s="305" t="str">
        <f>IF(ISERROR(VLOOKUP(Q252,tblClass_Physical!A:AJ,COLUMN(tblClass_Physical!AJ:AJ),FALSE)),"",VLOOKUP(Q252,tblClass_Physical!A:AJ,COLUMN(tblClass_Physical!AJ:AJ),FALSE))</f>
        <v/>
      </c>
    </row>
    <row r="253" spans="1:32" s="242" customFormat="1">
      <c r="A253" s="68" t="s">
        <v>20</v>
      </c>
      <c r="B253" s="68" t="s">
        <v>1886</v>
      </c>
      <c r="C253" s="68">
        <v>252</v>
      </c>
      <c r="D253" s="68" t="s">
        <v>111</v>
      </c>
      <c r="E253" s="68">
        <v>32</v>
      </c>
      <c r="F253" s="68" t="s">
        <v>1892</v>
      </c>
      <c r="G253" s="242" t="s">
        <v>7</v>
      </c>
      <c r="H253" s="241" t="str">
        <f t="shared" si="88"/>
        <v>SY</v>
      </c>
      <c r="I253" s="241">
        <f t="shared" si="89"/>
        <v>168</v>
      </c>
      <c r="J253" s="242" t="str">
        <f t="shared" si="90"/>
        <v>PCS2</v>
      </c>
      <c r="K253" s="241">
        <f t="shared" si="91"/>
        <v>158</v>
      </c>
      <c r="L253" s="242" t="str">
        <f t="shared" si="92"/>
        <v>R024</v>
      </c>
      <c r="M253" s="241">
        <f t="shared" si="93"/>
        <v>161</v>
      </c>
      <c r="N253" s="242" t="str">
        <f t="shared" si="94"/>
        <v>MPF</v>
      </c>
      <c r="O253" s="241">
        <f t="shared" si="95"/>
        <v>164</v>
      </c>
      <c r="P253" s="241">
        <f>IF(LEN(D253)=0,"",IF(VLOOKUP(D253,tblClass_Child!G:J,4,FALSE)="Yes",0,I253))</f>
        <v>168</v>
      </c>
      <c r="Q253" s="241"/>
      <c r="R253" s="242">
        <v>0</v>
      </c>
      <c r="S253" s="242" t="s">
        <v>583</v>
      </c>
      <c r="T253" s="241"/>
      <c r="U253" s="242" t="str">
        <f>LEFT(B253,MIN(FIND({0,1,2,3,4,5,6,7,8,9},B253&amp;"0123456789"))-1)</f>
        <v>EC</v>
      </c>
      <c r="V253" s="243" t="str">
        <f>RIGHT(B253,LEN(B253)+1-MIN(FIND({0,1,2,3,4,5,6,7,8,9},B253&amp;"0123456789")))</f>
        <v>4002</v>
      </c>
      <c r="W253" s="241" t="str">
        <f t="shared" si="85"/>
        <v>EC_4002</v>
      </c>
      <c r="X253" s="45" t="str">
        <f>LEFT(B253,MIN(FIND({0,1,2,3,4,5,6,7,8,9},B253&amp;"0123456789"))-1)&amp;"n"&amp;RIGHT(B253,LEN(B253)-MIN(FIND({0,1,2,3,4,5,6,7,8,9},B253&amp;"0123456789")))</f>
        <v>ECn002</v>
      </c>
      <c r="Y253" s="45" t="str">
        <f t="shared" si="86"/>
        <v>EMC3</v>
      </c>
      <c r="Z253" s="45" t="str">
        <f>IF(LEN(Y253)=0,"",VLOOKUP(X253,tblClass_Child!D:E,2,FALSE))</f>
        <v>EMC_WATER</v>
      </c>
      <c r="AA253" s="45" t="str">
        <f t="shared" si="87"/>
        <v>_emc_water</v>
      </c>
      <c r="AF253" s="305" t="str">
        <f>IF(ISERROR(VLOOKUP(Q253,tblClass_Physical!A:AJ,COLUMN(tblClass_Physical!AJ:AJ),FALSE)),"",VLOOKUP(Q253,tblClass_Physical!A:AJ,COLUMN(tblClass_Physical!AJ:AJ),FALSE))</f>
        <v/>
      </c>
    </row>
    <row r="254" spans="1:32" s="242" customFormat="1">
      <c r="A254" s="68" t="s">
        <v>20</v>
      </c>
      <c r="B254" s="68" t="s">
        <v>1887</v>
      </c>
      <c r="C254" s="68">
        <v>253</v>
      </c>
      <c r="D254" s="68" t="s">
        <v>105</v>
      </c>
      <c r="E254" s="68">
        <v>34</v>
      </c>
      <c r="F254" s="68" t="s">
        <v>1893</v>
      </c>
      <c r="G254" s="242" t="s">
        <v>7</v>
      </c>
      <c r="H254" s="241" t="str">
        <f t="shared" si="88"/>
        <v>SY</v>
      </c>
      <c r="I254" s="241">
        <f t="shared" si="89"/>
        <v>168</v>
      </c>
      <c r="J254" s="242" t="str">
        <f t="shared" si="90"/>
        <v>PCS2</v>
      </c>
      <c r="K254" s="241">
        <f t="shared" si="91"/>
        <v>158</v>
      </c>
      <c r="L254" s="242" t="str">
        <f t="shared" si="92"/>
        <v>R024</v>
      </c>
      <c r="M254" s="241">
        <f t="shared" si="93"/>
        <v>161</v>
      </c>
      <c r="N254" s="242" t="str">
        <f t="shared" si="94"/>
        <v>MPF</v>
      </c>
      <c r="O254" s="241">
        <f t="shared" si="95"/>
        <v>164</v>
      </c>
      <c r="P254" s="241">
        <f>IF(LEN(D254)=0,"",IF(VLOOKUP(D254,tblClass_Child!G:J,4,FALSE)="Yes",0,I254))</f>
        <v>168</v>
      </c>
      <c r="Q254" s="241"/>
      <c r="R254" s="242">
        <v>0</v>
      </c>
      <c r="S254" s="242" t="s">
        <v>583</v>
      </c>
      <c r="T254" s="241"/>
      <c r="U254" s="242" t="str">
        <f>LEFT(B254,MIN(FIND({0,1,2,3,4,5,6,7,8,9},B254&amp;"0123456789"))-1)</f>
        <v>EG</v>
      </c>
      <c r="V254" s="243" t="str">
        <f>RIGHT(B254,LEN(B254)+1-MIN(FIND({0,1,2,3,4,5,6,7,8,9},B254&amp;"0123456789")))</f>
        <v>4005</v>
      </c>
      <c r="W254" s="241" t="str">
        <f t="shared" si="85"/>
        <v>EG_4005</v>
      </c>
      <c r="X254" s="45" t="str">
        <f>LEFT(B254,MIN(FIND({0,1,2,3,4,5,6,7,8,9},B254&amp;"0123456789"))-1)&amp;"n"&amp;RIGHT(B254,LEN(B254)-MIN(FIND({0,1,2,3,4,5,6,7,8,9},B254&amp;"0123456789")))</f>
        <v>EGn005</v>
      </c>
      <c r="Y254" s="45" t="str">
        <f t="shared" si="86"/>
        <v>EMG1</v>
      </c>
      <c r="Z254" s="45" t="str">
        <f>IF(LEN(Y254)=0,"",VLOOKUP(X254,tblClass_Child!D:E,2,FALSE))</f>
        <v>EMG_FILTER</v>
      </c>
      <c r="AA254" s="45" t="str">
        <f t="shared" si="87"/>
        <v>_emg_filter</v>
      </c>
      <c r="AF254" s="305" t="str">
        <f>IF(ISERROR(VLOOKUP(Q254,tblClass_Physical!A:AJ,COLUMN(tblClass_Physical!AJ:AJ),FALSE)),"",VLOOKUP(Q254,tblClass_Physical!A:AJ,COLUMN(tblClass_Physical!AJ:AJ),FALSE))</f>
        <v/>
      </c>
    </row>
    <row r="255" spans="1:32" s="242" customFormat="1">
      <c r="A255" s="68" t="s">
        <v>20</v>
      </c>
      <c r="B255" s="68" t="s">
        <v>1888</v>
      </c>
      <c r="C255" s="68">
        <v>254</v>
      </c>
      <c r="D255" s="68" t="s">
        <v>110</v>
      </c>
      <c r="E255" s="68">
        <v>38</v>
      </c>
      <c r="F255" s="68" t="s">
        <v>1894</v>
      </c>
      <c r="G255" s="242" t="s">
        <v>7</v>
      </c>
      <c r="H255" s="241" t="str">
        <f t="shared" si="88"/>
        <v>SY</v>
      </c>
      <c r="I255" s="241">
        <f t="shared" si="89"/>
        <v>168</v>
      </c>
      <c r="J255" s="242" t="str">
        <f t="shared" si="90"/>
        <v>PCS2</v>
      </c>
      <c r="K255" s="241">
        <f t="shared" si="91"/>
        <v>158</v>
      </c>
      <c r="L255" s="242" t="str">
        <f t="shared" si="92"/>
        <v>R024</v>
      </c>
      <c r="M255" s="241">
        <f t="shared" si="93"/>
        <v>161</v>
      </c>
      <c r="N255" s="242" t="str">
        <f t="shared" si="94"/>
        <v>MPF</v>
      </c>
      <c r="O255" s="241">
        <f t="shared" si="95"/>
        <v>164</v>
      </c>
      <c r="P255" s="241">
        <f>IF(LEN(D255)=0,"",IF(VLOOKUP(D255,tblClass_Child!G:J,4,FALSE)="Yes",0,I255))</f>
        <v>168</v>
      </c>
      <c r="Q255" s="241"/>
      <c r="R255" s="242">
        <v>0</v>
      </c>
      <c r="S255" s="242" t="s">
        <v>583</v>
      </c>
      <c r="T255" s="241"/>
      <c r="U255" s="242" t="str">
        <f>LEFT(B255,MIN(FIND({0,1,2,3,4,5,6,7,8,9},B255&amp;"0123456789"))-1)</f>
        <v>EV</v>
      </c>
      <c r="V255" s="243" t="str">
        <f>RIGHT(B255,LEN(B255)+1-MIN(FIND({0,1,2,3,4,5,6,7,8,9},B255&amp;"0123456789")))</f>
        <v>4004</v>
      </c>
      <c r="W255" s="241" t="str">
        <f t="shared" si="85"/>
        <v>EV_4004</v>
      </c>
      <c r="X255" s="45" t="str">
        <f>LEFT(B255,MIN(FIND({0,1,2,3,4,5,6,7,8,9},B255&amp;"0123456789"))-1)&amp;"n"&amp;RIGHT(B255,LEN(B255)-MIN(FIND({0,1,2,3,4,5,6,7,8,9},B255&amp;"0123456789")))</f>
        <v>EVn004</v>
      </c>
      <c r="Y255" s="45" t="str">
        <f t="shared" si="86"/>
        <v>EMV1</v>
      </c>
      <c r="Z255" s="45" t="str">
        <f>IF(LEN(Y255)=0,"",VLOOKUP(X255,tblClass_Child!D:E,2,FALSE))</f>
        <v>EMV_VESSEL</v>
      </c>
      <c r="AA255" s="45" t="str">
        <f t="shared" si="87"/>
        <v>_emv_vessel</v>
      </c>
      <c r="AF255" s="305" t="str">
        <f>IF(ISERROR(VLOOKUP(Q255,tblClass_Physical!A:AJ,COLUMN(tblClass_Physical!AJ:AJ),FALSE)),"",VLOOKUP(Q255,tblClass_Physical!A:AJ,COLUMN(tblClass_Physical!AJ:AJ),FALSE))</f>
        <v/>
      </c>
    </row>
    <row r="256" spans="1:32" s="242" customFormat="1">
      <c r="A256" s="68" t="s">
        <v>20</v>
      </c>
      <c r="B256" s="68" t="s">
        <v>1889</v>
      </c>
      <c r="C256" s="68">
        <v>255</v>
      </c>
      <c r="D256" s="68" t="s">
        <v>101</v>
      </c>
      <c r="E256" s="68">
        <v>39</v>
      </c>
      <c r="F256" s="68" t="s">
        <v>1895</v>
      </c>
      <c r="G256" s="242" t="s">
        <v>7</v>
      </c>
      <c r="H256" s="241" t="str">
        <f t="shared" si="88"/>
        <v>SY</v>
      </c>
      <c r="I256" s="241">
        <f t="shared" si="89"/>
        <v>168</v>
      </c>
      <c r="J256" s="242" t="str">
        <f t="shared" si="90"/>
        <v>PCS2</v>
      </c>
      <c r="K256" s="241">
        <f t="shared" si="91"/>
        <v>158</v>
      </c>
      <c r="L256" s="242" t="str">
        <f t="shared" si="92"/>
        <v>R024</v>
      </c>
      <c r="M256" s="241">
        <f t="shared" si="93"/>
        <v>161</v>
      </c>
      <c r="N256" s="242" t="str">
        <f t="shared" si="94"/>
        <v>MPF</v>
      </c>
      <c r="O256" s="241">
        <f t="shared" si="95"/>
        <v>164</v>
      </c>
      <c r="P256" s="241">
        <f>IF(LEN(D256)=0,"",IF(VLOOKUP(D256,tblClass_Child!G:J,4,FALSE)="Yes",0,I256))</f>
        <v>168</v>
      </c>
      <c r="Q256" s="241"/>
      <c r="R256" s="242">
        <v>0</v>
      </c>
      <c r="S256" s="242" t="s">
        <v>583</v>
      </c>
      <c r="T256" s="241"/>
      <c r="U256" s="242" t="str">
        <f>LEFT(B256,MIN(FIND({0,1,2,3,4,5,6,7,8,9},B256&amp;"0123456789"))-1)</f>
        <v>EV</v>
      </c>
      <c r="V256" s="243" t="str">
        <f>RIGHT(B256,LEN(B256)+1-MIN(FIND({0,1,2,3,4,5,6,7,8,9},B256&amp;"0123456789")))</f>
        <v>4008</v>
      </c>
      <c r="W256" s="241" t="str">
        <f t="shared" si="85"/>
        <v>EV_4008</v>
      </c>
      <c r="X256" s="45" t="str">
        <f>LEFT(B256,MIN(FIND({0,1,2,3,4,5,6,7,8,9},B256&amp;"0123456789"))-1)&amp;"n"&amp;RIGHT(B256,LEN(B256)-MIN(FIND({0,1,2,3,4,5,6,7,8,9},B256&amp;"0123456789")))</f>
        <v>EVn008</v>
      </c>
      <c r="Y256" s="45" t="str">
        <f t="shared" si="86"/>
        <v>EMV2</v>
      </c>
      <c r="Z256" s="45" t="str">
        <f>IF(LEN(Y256)=0,"",VLOOKUP(X256,tblClass_Child!D:E,2,FALSE))</f>
        <v>EMV_INLET</v>
      </c>
      <c r="AA256" s="45" t="str">
        <f t="shared" si="87"/>
        <v>_emv_inlet</v>
      </c>
      <c r="AF256" s="305" t="str">
        <f>IF(ISERROR(VLOOKUP(Q256,tblClass_Physical!A:AJ,COLUMN(tblClass_Physical!AJ:AJ),FALSE)),"",VLOOKUP(Q256,tblClass_Physical!A:AJ,COLUMN(tblClass_Physical!AJ:AJ),FALSE))</f>
        <v/>
      </c>
    </row>
    <row r="257" spans="1:32" s="242" customFormat="1">
      <c r="A257" s="68" t="s">
        <v>20</v>
      </c>
      <c r="B257" s="68" t="s">
        <v>1890</v>
      </c>
      <c r="C257" s="68">
        <v>256</v>
      </c>
      <c r="D257" s="68" t="s">
        <v>102</v>
      </c>
      <c r="E257" s="68">
        <v>42</v>
      </c>
      <c r="F257" s="68" t="s">
        <v>1896</v>
      </c>
      <c r="G257" s="242" t="s">
        <v>7</v>
      </c>
      <c r="H257" s="241" t="str">
        <f t="shared" si="88"/>
        <v>SY</v>
      </c>
      <c r="I257" s="241">
        <f t="shared" si="89"/>
        <v>168</v>
      </c>
      <c r="J257" s="242" t="str">
        <f t="shared" si="90"/>
        <v>PCS2</v>
      </c>
      <c r="K257" s="241">
        <f t="shared" si="91"/>
        <v>158</v>
      </c>
      <c r="L257" s="242" t="str">
        <f t="shared" si="92"/>
        <v>R024</v>
      </c>
      <c r="M257" s="241">
        <f t="shared" si="93"/>
        <v>161</v>
      </c>
      <c r="N257" s="242" t="str">
        <f t="shared" si="94"/>
        <v>MPF</v>
      </c>
      <c r="O257" s="241">
        <f t="shared" si="95"/>
        <v>164</v>
      </c>
      <c r="P257" s="241">
        <f>IF(LEN(D257)=0,"",IF(VLOOKUP(D257,tblClass_Child!G:J,4,FALSE)="Yes",0,I257))</f>
        <v>168</v>
      </c>
      <c r="Q257" s="241"/>
      <c r="R257" s="242">
        <v>0</v>
      </c>
      <c r="S257" s="242" t="s">
        <v>583</v>
      </c>
      <c r="T257" s="241"/>
      <c r="U257" s="242" t="str">
        <f>LEFT(B257,MIN(FIND({0,1,2,3,4,5,6,7,8,9},B257&amp;"0123456789"))-1)</f>
        <v>EX</v>
      </c>
      <c r="V257" s="243" t="str">
        <f>RIGHT(B257,LEN(B257)+1-MIN(FIND({0,1,2,3,4,5,6,7,8,9},B257&amp;"0123456789")))</f>
        <v>4006</v>
      </c>
      <c r="W257" s="241" t="str">
        <f t="shared" si="85"/>
        <v>EX_4006</v>
      </c>
      <c r="X257" s="45" t="str">
        <f>LEFT(B257,MIN(FIND({0,1,2,3,4,5,6,7,8,9},B257&amp;"0123456789"))-1)&amp;"n"&amp;RIGHT(B257,LEN(B257)-MIN(FIND({0,1,2,3,4,5,6,7,8,9},B257&amp;"0123456789")))</f>
        <v>EXn006</v>
      </c>
      <c r="Y257" s="45" t="str">
        <f t="shared" si="86"/>
        <v>EMX4</v>
      </c>
      <c r="Z257" s="45" t="str">
        <f>IF(LEN(Y257)=0,"",VLOOKUP(X257,tblClass_Child!D:E,2,FALSE))</f>
        <v>EMX_DRAIN</v>
      </c>
      <c r="AA257" s="45" t="str">
        <f t="shared" si="87"/>
        <v>_emx_drain</v>
      </c>
      <c r="AF257" s="305" t="str">
        <f>IF(ISERROR(VLOOKUP(Q257,tblClass_Physical!A:AJ,COLUMN(tblClass_Physical!AJ:AJ),FALSE)),"",VLOOKUP(Q257,tblClass_Physical!A:AJ,COLUMN(tblClass_Physical!AJ:AJ),FALSE))</f>
        <v/>
      </c>
    </row>
    <row r="258" spans="1:32" s="241" customFormat="1">
      <c r="A258" s="59" t="s">
        <v>847</v>
      </c>
      <c r="B258" s="59" t="s">
        <v>1903</v>
      </c>
      <c r="C258" s="68">
        <v>257</v>
      </c>
      <c r="D258" s="59" t="s">
        <v>177</v>
      </c>
      <c r="E258" s="68">
        <v>21</v>
      </c>
      <c r="F258" s="59" t="s">
        <v>2294</v>
      </c>
      <c r="G258" s="242" t="s">
        <v>1885</v>
      </c>
      <c r="H258" s="241" t="str">
        <f t="shared" si="88"/>
        <v>EMC1</v>
      </c>
      <c r="I258" s="241">
        <f t="shared" si="89"/>
        <v>251</v>
      </c>
      <c r="J258" s="242" t="str">
        <f t="shared" si="90"/>
        <v>S2</v>
      </c>
      <c r="K258" s="241">
        <f t="shared" si="91"/>
        <v>168</v>
      </c>
      <c r="L258" s="242" t="str">
        <f t="shared" si="92"/>
        <v>PCS2</v>
      </c>
      <c r="M258" s="241">
        <f t="shared" si="93"/>
        <v>158</v>
      </c>
      <c r="N258" s="242" t="str">
        <f t="shared" si="94"/>
        <v>R024</v>
      </c>
      <c r="O258" s="241">
        <f t="shared" si="95"/>
        <v>161</v>
      </c>
      <c r="P258" s="241">
        <f>IF(LEN(D258)=0,"",IF(VLOOKUP(D258,tblClass_Child!G:J,4,FALSE)="Yes",0,I258))</f>
        <v>251</v>
      </c>
      <c r="Q258" s="242" t="s">
        <v>2120</v>
      </c>
      <c r="R258" s="242">
        <f>IF(ISERROR(VLOOKUP(Q258,tblClass_Physical!$A:$B,2,FALSE)),0,VLOOKUP(Q258,tblClass_Physical!$A:$B,2,FALSE))</f>
        <v>31</v>
      </c>
      <c r="S258" s="242" t="s">
        <v>583</v>
      </c>
      <c r="T258" s="242"/>
      <c r="U258" s="242" t="str">
        <f>LEFT(B258,MIN(FIND({0,1,2,3,4,5,6,7,8,9},B258&amp;"0123456789"))-1)</f>
        <v>BAV</v>
      </c>
      <c r="V258" s="243" t="str">
        <f>RIGHT(B258,LEN(B258)+1-MIN(FIND({0,1,2,3,4,5,6,7,8,9},B258&amp;"0123456789")))</f>
        <v>4139</v>
      </c>
      <c r="W258" s="241" t="str">
        <f t="shared" si="85"/>
        <v>BAV_4139</v>
      </c>
      <c r="X258" s="45" t="str">
        <f>LEFT(B258,MIN(FIND({0,1,2,3,4,5,6,7,8,9},B258&amp;"0123456789"))-1)&amp;"n"&amp;RIGHT(B258,LEN(B258)-MIN(FIND({0,1,2,3,4,5,6,7,8,9},B258&amp;"0123456789")))</f>
        <v>BAVn139</v>
      </c>
      <c r="Y258" s="45" t="str">
        <f t="shared" si="86"/>
        <v>POS4</v>
      </c>
      <c r="Z258" s="45" t="str">
        <f>IF(LEN(Y258)=0,"",VLOOKUP(X258,tblClass_Child!D:E,2,FALSE))</f>
        <v>POS_VENTDRAIN</v>
      </c>
      <c r="AA258" s="45" t="str">
        <f t="shared" si="87"/>
        <v>_pos_ventdrain</v>
      </c>
      <c r="AF258" s="305">
        <f>IF(ISERROR(VLOOKUP(Q258,tblClass_Physical!A:AJ,COLUMN(tblClass_Physical!AJ:AJ),FALSE)),"",VLOOKUP(Q258,tblClass_Physical!A:AJ,COLUMN(tblClass_Physical!AJ:AJ),FALSE))</f>
        <v>0</v>
      </c>
    </row>
    <row r="259" spans="1:32" s="241" customFormat="1">
      <c r="A259" s="59" t="s">
        <v>847</v>
      </c>
      <c r="B259" s="59" t="s">
        <v>1904</v>
      </c>
      <c r="C259" s="68">
        <v>258</v>
      </c>
      <c r="D259" s="59" t="s">
        <v>196</v>
      </c>
      <c r="E259" s="68">
        <v>21</v>
      </c>
      <c r="F259" s="59" t="s">
        <v>2295</v>
      </c>
      <c r="G259" s="242" t="s">
        <v>1885</v>
      </c>
      <c r="H259" s="241" t="str">
        <f t="shared" si="88"/>
        <v>EMC1</v>
      </c>
      <c r="I259" s="241">
        <f t="shared" si="89"/>
        <v>251</v>
      </c>
      <c r="J259" s="242" t="str">
        <f t="shared" si="90"/>
        <v>S2</v>
      </c>
      <c r="K259" s="241">
        <f t="shared" si="91"/>
        <v>168</v>
      </c>
      <c r="L259" s="242" t="str">
        <f t="shared" si="92"/>
        <v>PCS2</v>
      </c>
      <c r="M259" s="241">
        <f t="shared" si="93"/>
        <v>158</v>
      </c>
      <c r="N259" s="242" t="str">
        <f t="shared" si="94"/>
        <v>R024</v>
      </c>
      <c r="O259" s="241">
        <f t="shared" si="95"/>
        <v>161</v>
      </c>
      <c r="P259" s="241">
        <f>IF(LEN(D259)=0,"",IF(VLOOKUP(D259,tblClass_Child!G:J,4,FALSE)="Yes",0,I259))</f>
        <v>251</v>
      </c>
      <c r="Q259" s="242" t="s">
        <v>752</v>
      </c>
      <c r="R259" s="242">
        <f>IF(ISERROR(VLOOKUP(Q259,tblClass_Physical!$A:$B,2,FALSE)),0,VLOOKUP(Q259,tblClass_Physical!$A:$B,2,FALSE))</f>
        <v>5</v>
      </c>
      <c r="S259" s="242" t="s">
        <v>583</v>
      </c>
      <c r="T259" s="242"/>
      <c r="U259" s="242" t="str">
        <f>LEFT(B259,MIN(FIND({0,1,2,3,4,5,6,7,8,9},B259&amp;"0123456789"))-1)</f>
        <v>DV</v>
      </c>
      <c r="V259" s="243" t="str">
        <f>RIGHT(B259,LEN(B259)+1-MIN(FIND({0,1,2,3,4,5,6,7,8,9},B259&amp;"0123456789")))</f>
        <v>4101</v>
      </c>
      <c r="W259" s="241" t="str">
        <f t="shared" si="85"/>
        <v>DV_4101</v>
      </c>
      <c r="X259" s="45" t="str">
        <f>LEFT(B259,MIN(FIND({0,1,2,3,4,5,6,7,8,9},B259&amp;"0123456789"))-1)&amp;"n"&amp;RIGHT(B259,LEN(B259)-MIN(FIND({0,1,2,3,4,5,6,7,8,9},B259&amp;"0123456789")))</f>
        <v>DVn101</v>
      </c>
      <c r="Y259" s="45" t="str">
        <f t="shared" si="86"/>
        <v>POS2</v>
      </c>
      <c r="Z259" s="45" t="str">
        <f>IF(LEN(Y259)=0,"",VLOOKUP(X259,tblClass_Child!D:E,2,FALSE))</f>
        <v>POS_VENT</v>
      </c>
      <c r="AA259" s="45" t="str">
        <f t="shared" si="87"/>
        <v>_pos_vent</v>
      </c>
      <c r="AF259" s="305">
        <f>IF(ISERROR(VLOOKUP(Q259,tblClass_Physical!A:AJ,COLUMN(tblClass_Physical!AJ:AJ),FALSE)),"",VLOOKUP(Q259,tblClass_Physical!A:AJ,COLUMN(tblClass_Physical!AJ:AJ),FALSE))</f>
        <v>0</v>
      </c>
    </row>
    <row r="260" spans="1:32" s="241" customFormat="1">
      <c r="A260" s="59" t="s">
        <v>847</v>
      </c>
      <c r="B260" s="59" t="s">
        <v>1905</v>
      </c>
      <c r="C260" s="68">
        <v>259</v>
      </c>
      <c r="D260" s="59" t="s">
        <v>196</v>
      </c>
      <c r="E260" s="68">
        <v>21</v>
      </c>
      <c r="F260" s="59" t="s">
        <v>2296</v>
      </c>
      <c r="G260" s="242" t="s">
        <v>1885</v>
      </c>
      <c r="H260" s="241" t="str">
        <f t="shared" si="88"/>
        <v>EMC1</v>
      </c>
      <c r="I260" s="241">
        <f t="shared" si="89"/>
        <v>251</v>
      </c>
      <c r="J260" s="242" t="str">
        <f t="shared" si="90"/>
        <v>S2</v>
      </c>
      <c r="K260" s="241">
        <f t="shared" si="91"/>
        <v>168</v>
      </c>
      <c r="L260" s="242" t="str">
        <f t="shared" si="92"/>
        <v>PCS2</v>
      </c>
      <c r="M260" s="241">
        <f t="shared" si="93"/>
        <v>158</v>
      </c>
      <c r="N260" s="242" t="str">
        <f t="shared" si="94"/>
        <v>R024</v>
      </c>
      <c r="O260" s="241">
        <f t="shared" si="95"/>
        <v>161</v>
      </c>
      <c r="P260" s="241">
        <f>IF(LEN(D260)=0,"",IF(VLOOKUP(D260,tblClass_Child!G:J,4,FALSE)="Yes",0,I260))</f>
        <v>251</v>
      </c>
      <c r="Q260" s="242" t="s">
        <v>776</v>
      </c>
      <c r="R260" s="242">
        <f>IF(ISERROR(VLOOKUP(Q260,tblClass_Physical!$A:$B,2,FALSE)),0,VLOOKUP(Q260,tblClass_Physical!$A:$B,2,FALSE))</f>
        <v>6</v>
      </c>
      <c r="S260" s="242" t="s">
        <v>583</v>
      </c>
      <c r="T260" s="242"/>
      <c r="U260" s="242" t="str">
        <f>LEFT(B260,MIN(FIND({0,1,2,3,4,5,6,7,8,9},B260&amp;"0123456789"))-1)</f>
        <v>DV</v>
      </c>
      <c r="V260" s="243" t="str">
        <f>RIGHT(B260,LEN(B260)+1-MIN(FIND({0,1,2,3,4,5,6,7,8,9},B260&amp;"0123456789")))</f>
        <v>4103</v>
      </c>
      <c r="W260" s="241" t="str">
        <f t="shared" si="85"/>
        <v>DV_4103</v>
      </c>
      <c r="X260" s="45" t="str">
        <f>LEFT(B260,MIN(FIND({0,1,2,3,4,5,6,7,8,9},B260&amp;"0123456789"))-1)&amp;"n"&amp;RIGHT(B260,LEN(B260)-MIN(FIND({0,1,2,3,4,5,6,7,8,9},B260&amp;"0123456789")))</f>
        <v>DVn103</v>
      </c>
      <c r="Y260" s="45" t="str">
        <f t="shared" si="86"/>
        <v>POS2</v>
      </c>
      <c r="Z260" s="45" t="str">
        <f>IF(LEN(Y260)=0,"",VLOOKUP(X260,tblClass_Child!D:E,2,FALSE))</f>
        <v>POS_HPCA</v>
      </c>
      <c r="AA260" s="45" t="str">
        <f t="shared" si="87"/>
        <v>_pos_hpca</v>
      </c>
      <c r="AF260" s="305">
        <f>IF(ISERROR(VLOOKUP(Q260,tblClass_Physical!A:AJ,COLUMN(tblClass_Physical!AJ:AJ),FALSE)),"",VLOOKUP(Q260,tblClass_Physical!A:AJ,COLUMN(tblClass_Physical!AJ:AJ),FALSE))</f>
        <v>0</v>
      </c>
    </row>
    <row r="261" spans="1:32" s="241" customFormat="1">
      <c r="A261" s="59" t="s">
        <v>847</v>
      </c>
      <c r="B261" s="59" t="s">
        <v>1906</v>
      </c>
      <c r="C261" s="68">
        <v>260</v>
      </c>
      <c r="D261" s="59" t="s">
        <v>196</v>
      </c>
      <c r="E261" s="68">
        <v>21</v>
      </c>
      <c r="F261" s="59" t="s">
        <v>2297</v>
      </c>
      <c r="G261" s="242" t="s">
        <v>1885</v>
      </c>
      <c r="H261" s="241" t="str">
        <f t="shared" si="88"/>
        <v>EMC1</v>
      </c>
      <c r="I261" s="241">
        <f t="shared" si="89"/>
        <v>251</v>
      </c>
      <c r="J261" s="242" t="str">
        <f t="shared" si="90"/>
        <v>S2</v>
      </c>
      <c r="K261" s="241">
        <f t="shared" si="91"/>
        <v>168</v>
      </c>
      <c r="L261" s="242" t="str">
        <f t="shared" si="92"/>
        <v>PCS2</v>
      </c>
      <c r="M261" s="241">
        <f t="shared" si="93"/>
        <v>158</v>
      </c>
      <c r="N261" s="242" t="str">
        <f t="shared" si="94"/>
        <v>R024</v>
      </c>
      <c r="O261" s="241">
        <f t="shared" si="95"/>
        <v>161</v>
      </c>
      <c r="P261" s="241">
        <f>IF(LEN(D261)=0,"",IF(VLOOKUP(D261,tblClass_Child!G:J,4,FALSE)="Yes",0,I261))</f>
        <v>251</v>
      </c>
      <c r="Q261" s="242" t="s">
        <v>776</v>
      </c>
      <c r="R261" s="242">
        <f>IF(ISERROR(VLOOKUP(Q261,tblClass_Physical!$A:$B,2,FALSE)),0,VLOOKUP(Q261,tblClass_Physical!$A:$B,2,FALSE))</f>
        <v>6</v>
      </c>
      <c r="S261" s="242" t="s">
        <v>583</v>
      </c>
      <c r="T261" s="242"/>
      <c r="U261" s="242" t="str">
        <f>LEFT(B261,MIN(FIND({0,1,2,3,4,5,6,7,8,9},B261&amp;"0123456789"))-1)</f>
        <v>DV</v>
      </c>
      <c r="V261" s="243" t="str">
        <f>RIGHT(B261,LEN(B261)+1-MIN(FIND({0,1,2,3,4,5,6,7,8,9},B261&amp;"0123456789")))</f>
        <v>4105</v>
      </c>
      <c r="W261" s="241" t="str">
        <f t="shared" si="85"/>
        <v>DV_4105</v>
      </c>
      <c r="X261" s="45" t="str">
        <f>LEFT(B261,MIN(FIND({0,1,2,3,4,5,6,7,8,9},B261&amp;"0123456789"))-1)&amp;"n"&amp;RIGHT(B261,LEN(B261)-MIN(FIND({0,1,2,3,4,5,6,7,8,9},B261&amp;"0123456789")))</f>
        <v>DVn105</v>
      </c>
      <c r="Y261" s="45" t="str">
        <f t="shared" si="86"/>
        <v>POS2</v>
      </c>
      <c r="Z261" s="45" t="str">
        <f>IF(LEN(Y261)=0,"",VLOOKUP(X261,tblClass_Child!D:E,2,FALSE))</f>
        <v>POS_LPCA</v>
      </c>
      <c r="AA261" s="45" t="str">
        <f t="shared" si="87"/>
        <v>_pos_lpca</v>
      </c>
      <c r="AF261" s="305">
        <f>IF(ISERROR(VLOOKUP(Q261,tblClass_Physical!A:AJ,COLUMN(tblClass_Physical!AJ:AJ),FALSE)),"",VLOOKUP(Q261,tblClass_Physical!A:AJ,COLUMN(tblClass_Physical!AJ:AJ),FALSE))</f>
        <v>0</v>
      </c>
    </row>
    <row r="262" spans="1:32" s="241" customFormat="1">
      <c r="A262" s="59" t="s">
        <v>847</v>
      </c>
      <c r="B262" s="59" t="s">
        <v>1907</v>
      </c>
      <c r="C262" s="68">
        <v>261</v>
      </c>
      <c r="D262" s="59" t="s">
        <v>196</v>
      </c>
      <c r="E262" s="68">
        <v>21</v>
      </c>
      <c r="F262" s="59" t="s">
        <v>2298</v>
      </c>
      <c r="G262" s="242" t="s">
        <v>1885</v>
      </c>
      <c r="H262" s="241" t="str">
        <f t="shared" ref="H262:H293" si="96">IF(LEN(G262)=0,0,VLOOKUP(G262,$B:$D,3,FALSE))</f>
        <v>EMC1</v>
      </c>
      <c r="I262" s="241">
        <f t="shared" ref="I262:I293" si="97">IF(LEN(G262)=0,0,VLOOKUP(G262,$B:$C,2,FALSE))</f>
        <v>251</v>
      </c>
      <c r="J262" s="242" t="str">
        <f t="shared" ref="J262:J293" si="98">IF(LEN(G262)=0,"",IF(VLOOKUP(G262,$B:$G,6,FALSE)=0,"",VLOOKUP(G262,$B:$G,6,FALSE)))</f>
        <v>S2</v>
      </c>
      <c r="K262" s="241">
        <f t="shared" ref="K262:K293" si="99">IF(LEN(J262)=0,0,VLOOKUP(J262,$B:$C,2,FALSE))</f>
        <v>168</v>
      </c>
      <c r="L262" s="242" t="str">
        <f t="shared" ref="L262:L293" si="100">IF(LEN(J262)=0,"",IF(VLOOKUP(J262,$B:$G,6,FALSE)=0,"",VLOOKUP(J262,$B:$G,6,FALSE)))</f>
        <v>PCS2</v>
      </c>
      <c r="M262" s="241">
        <f t="shared" ref="M262:M293" si="101">IF(LEN(L262)=0,0,VLOOKUP(L262,$B:$C,2,FALSE))</f>
        <v>158</v>
      </c>
      <c r="N262" s="242" t="str">
        <f t="shared" ref="N262:N293" si="102">IF(LEN(L262)=0,"",IF(VLOOKUP(L262,$B:$G,6,FALSE)=0,"",VLOOKUP(L262,$B:$G,6,FALSE)))</f>
        <v>R024</v>
      </c>
      <c r="O262" s="241">
        <f t="shared" ref="O262:O293" si="103">IF(LEN(N262)=0,0,VLOOKUP(N262,$B:$C,2,FALSE))</f>
        <v>161</v>
      </c>
      <c r="P262" s="241">
        <f>IF(LEN(D262)=0,"",IF(VLOOKUP(D262,tblClass_Child!G:J,4,FALSE)="Yes",0,I262))</f>
        <v>251</v>
      </c>
      <c r="Q262" s="242" t="s">
        <v>758</v>
      </c>
      <c r="R262" s="242">
        <f>IF(ISERROR(VLOOKUP(Q262,tblClass_Physical!$A:$B,2,FALSE)),0,VLOOKUP(Q262,tblClass_Physical!$A:$B,2,FALSE))</f>
        <v>8</v>
      </c>
      <c r="S262" s="242" t="s">
        <v>583</v>
      </c>
      <c r="T262" s="242"/>
      <c r="U262" s="242" t="str">
        <f>LEFT(B262,MIN(FIND({0,1,2,3,4,5,6,7,8,9},B262&amp;"0123456789"))-1)</f>
        <v>DV</v>
      </c>
      <c r="V262" s="243" t="str">
        <f>RIGHT(B262,LEN(B262)+1-MIN(FIND({0,1,2,3,4,5,6,7,8,9},B262&amp;"0123456789")))</f>
        <v>4107</v>
      </c>
      <c r="W262" s="241" t="str">
        <f t="shared" si="85"/>
        <v>DV_4107</v>
      </c>
      <c r="X262" s="45" t="str">
        <f>LEFT(B262,MIN(FIND({0,1,2,3,4,5,6,7,8,9},B262&amp;"0123456789"))-1)&amp;"n"&amp;RIGHT(B262,LEN(B262)-MIN(FIND({0,1,2,3,4,5,6,7,8,9},B262&amp;"0123456789")))</f>
        <v>DVn107</v>
      </c>
      <c r="Y262" s="45" t="str">
        <f t="shared" si="86"/>
        <v>POS2</v>
      </c>
      <c r="Z262" s="45" t="str">
        <f>IF(LEN(Y262)=0,"",VLOOKUP(X262,tblClass_Child!D:E,2,FALSE))</f>
        <v>POS_VACUUM</v>
      </c>
      <c r="AA262" s="45" t="str">
        <f t="shared" si="87"/>
        <v>_pos_vacuum</v>
      </c>
      <c r="AF262" s="305">
        <f>IF(ISERROR(VLOOKUP(Q262,tblClass_Physical!A:AJ,COLUMN(tblClass_Physical!AJ:AJ),FALSE)),"",VLOOKUP(Q262,tblClass_Physical!A:AJ,COLUMN(tblClass_Physical!AJ:AJ),FALSE))</f>
        <v>0</v>
      </c>
    </row>
    <row r="263" spans="1:32" s="241" customFormat="1">
      <c r="A263" s="59" t="s">
        <v>847</v>
      </c>
      <c r="B263" s="59" t="s">
        <v>1908</v>
      </c>
      <c r="C263" s="68">
        <v>262</v>
      </c>
      <c r="D263" s="59" t="s">
        <v>182</v>
      </c>
      <c r="E263" s="68">
        <v>18</v>
      </c>
      <c r="F263" s="59" t="s">
        <v>2299</v>
      </c>
      <c r="G263" s="242" t="s">
        <v>1885</v>
      </c>
      <c r="H263" s="241" t="str">
        <f t="shared" si="96"/>
        <v>EMC1</v>
      </c>
      <c r="I263" s="241">
        <f t="shared" si="97"/>
        <v>251</v>
      </c>
      <c r="J263" s="242" t="str">
        <f t="shared" si="98"/>
        <v>S2</v>
      </c>
      <c r="K263" s="241">
        <f t="shared" si="99"/>
        <v>168</v>
      </c>
      <c r="L263" s="242" t="str">
        <f t="shared" si="100"/>
        <v>PCS2</v>
      </c>
      <c r="M263" s="241">
        <f t="shared" si="101"/>
        <v>158</v>
      </c>
      <c r="N263" s="242" t="str">
        <f t="shared" si="102"/>
        <v>R024</v>
      </c>
      <c r="O263" s="241">
        <f t="shared" si="103"/>
        <v>161</v>
      </c>
      <c r="P263" s="241">
        <f>IF(LEN(D263)=0,"",IF(VLOOKUP(D263,tblClass_Child!G:J,4,FALSE)="Yes",0,I263))</f>
        <v>251</v>
      </c>
      <c r="Q263" s="242" t="s">
        <v>753</v>
      </c>
      <c r="R263" s="242">
        <f>IF(ISERROR(VLOOKUP(Q263,tblClass_Physical!$A:$B,2,FALSE)),0,VLOOKUP(Q263,tblClass_Physical!$A:$B,2,FALSE))</f>
        <v>20</v>
      </c>
      <c r="S263" s="242" t="s">
        <v>583</v>
      </c>
      <c r="T263" s="242"/>
      <c r="U263" s="242" t="str">
        <f>LEFT(B263,MIN(FIND({0,1,2,3,4,5,6,7,8,9},B263&amp;"0123456789"))-1)</f>
        <v>PI</v>
      </c>
      <c r="V263" s="243" t="str">
        <f>RIGHT(B263,LEN(B263)+1-MIN(FIND({0,1,2,3,4,5,6,7,8,9},B263&amp;"0123456789")))</f>
        <v>4103</v>
      </c>
      <c r="W263" s="241" t="str">
        <f t="shared" si="85"/>
        <v>PI_4103</v>
      </c>
      <c r="X263" s="45" t="str">
        <f>LEFT(B263,MIN(FIND({0,1,2,3,4,5,6,7,8,9},B263&amp;"0123456789"))-1)&amp;"n"&amp;RIGHT(B263,LEN(B263)-MIN(FIND({0,1,2,3,4,5,6,7,8,9},B263&amp;"0123456789")))</f>
        <v>PIn103</v>
      </c>
      <c r="Y263" s="45" t="str">
        <f t="shared" si="86"/>
        <v>PI1</v>
      </c>
      <c r="Z263" s="45" t="str">
        <f>IF(LEN(Y263)=0,"",VLOOKUP(X263,tblClass_Child!D:E,2,FALSE))</f>
        <v>PI_VESSEL</v>
      </c>
      <c r="AA263" s="45" t="str">
        <f t="shared" si="87"/>
        <v>_pi_vessel</v>
      </c>
      <c r="AF263" s="305">
        <f>IF(ISERROR(VLOOKUP(Q263,tblClass_Physical!A:AJ,COLUMN(tblClass_Physical!AJ:AJ),FALSE)),"",VLOOKUP(Q263,tblClass_Physical!A:AJ,COLUMN(tblClass_Physical!AJ:AJ),FALSE))</f>
        <v>0</v>
      </c>
    </row>
    <row r="264" spans="1:32" s="241" customFormat="1">
      <c r="A264" s="59" t="s">
        <v>847</v>
      </c>
      <c r="B264" s="59" t="s">
        <v>1909</v>
      </c>
      <c r="C264" s="68">
        <v>263</v>
      </c>
      <c r="D264" s="59" t="s">
        <v>193</v>
      </c>
      <c r="E264" s="68">
        <v>19</v>
      </c>
      <c r="F264" s="59" t="s">
        <v>2300</v>
      </c>
      <c r="G264" s="242" t="s">
        <v>1885</v>
      </c>
      <c r="H264" s="241" t="str">
        <f t="shared" si="96"/>
        <v>EMC1</v>
      </c>
      <c r="I264" s="241">
        <f t="shared" si="97"/>
        <v>251</v>
      </c>
      <c r="J264" s="242" t="str">
        <f t="shared" si="98"/>
        <v>S2</v>
      </c>
      <c r="K264" s="241">
        <f t="shared" si="99"/>
        <v>168</v>
      </c>
      <c r="L264" s="242" t="str">
        <f t="shared" si="100"/>
        <v>PCS2</v>
      </c>
      <c r="M264" s="241">
        <f t="shared" si="101"/>
        <v>158</v>
      </c>
      <c r="N264" s="242" t="str">
        <f t="shared" si="102"/>
        <v>R024</v>
      </c>
      <c r="O264" s="241">
        <f t="shared" si="103"/>
        <v>161</v>
      </c>
      <c r="P264" s="241">
        <f>IF(LEN(D264)=0,"",IF(VLOOKUP(D264,tblClass_Child!G:J,4,FALSE)="Yes",0,I264))</f>
        <v>251</v>
      </c>
      <c r="Q264" s="242"/>
      <c r="R264" s="242">
        <f>IF(ISERROR(VLOOKUP(Q264,tblClass_Physical!$A:$B,2,FALSE)),0,VLOOKUP(Q264,tblClass_Physical!$A:$B,2,FALSE))</f>
        <v>0</v>
      </c>
      <c r="S264" s="242" t="s">
        <v>583</v>
      </c>
      <c r="T264" s="242"/>
      <c r="U264" s="242" t="str">
        <f>LEFT(B264,MIN(FIND({0,1,2,3,4,5,6,7,8,9},B264&amp;"0123456789"))-1)</f>
        <v>PC</v>
      </c>
      <c r="V264" s="243" t="str">
        <f>RIGHT(B264,LEN(B264)+1-MIN(FIND({0,1,2,3,4,5,6,7,8,9},B264&amp;"0123456789")))</f>
        <v>4103</v>
      </c>
      <c r="W264" s="241" t="str">
        <f t="shared" si="85"/>
        <v>PC_4103</v>
      </c>
      <c r="X264" s="45" t="str">
        <f>LEFT(B264,MIN(FIND({0,1,2,3,4,5,6,7,8,9},B264&amp;"0123456789"))-1)&amp;"n"&amp;RIGHT(B264,LEN(B264)-MIN(FIND({0,1,2,3,4,5,6,7,8,9},B264&amp;"0123456789")))</f>
        <v>PCn103</v>
      </c>
      <c r="Y264" s="45" t="str">
        <f t="shared" si="86"/>
        <v>PC1</v>
      </c>
      <c r="Z264" s="45" t="str">
        <f>IF(LEN(Y264)=0,"",VLOOKUP(X264,tblClass_Child!D:E,2,FALSE))</f>
        <v>PC_VESSEL</v>
      </c>
      <c r="AA264" s="45" t="str">
        <f t="shared" si="87"/>
        <v>_pc_vessel</v>
      </c>
      <c r="AB264" s="241" t="s">
        <v>1315</v>
      </c>
      <c r="AF264" s="305" t="str">
        <f>IF(ISERROR(VLOOKUP(Q264,tblClass_Physical!A:AJ,COLUMN(tblClass_Physical!AJ:AJ),FALSE)),"",VLOOKUP(Q264,tblClass_Physical!A:AJ,COLUMN(tblClass_Physical!AJ:AJ),FALSE))</f>
        <v/>
      </c>
    </row>
    <row r="265" spans="1:32" s="241" customFormat="1">
      <c r="A265" s="59" t="s">
        <v>847</v>
      </c>
      <c r="B265" s="59" t="s">
        <v>1910</v>
      </c>
      <c r="C265" s="68">
        <v>264</v>
      </c>
      <c r="D265" s="59" t="s">
        <v>196</v>
      </c>
      <c r="E265" s="68">
        <v>21</v>
      </c>
      <c r="F265" s="59" t="s">
        <v>2194</v>
      </c>
      <c r="G265" s="242" t="s">
        <v>1886</v>
      </c>
      <c r="H265" s="241" t="str">
        <f t="shared" si="96"/>
        <v>EMC3</v>
      </c>
      <c r="I265" s="241">
        <f t="shared" si="97"/>
        <v>252</v>
      </c>
      <c r="J265" s="242" t="str">
        <f t="shared" si="98"/>
        <v>S2</v>
      </c>
      <c r="K265" s="241">
        <f t="shared" si="99"/>
        <v>168</v>
      </c>
      <c r="L265" s="242" t="str">
        <f t="shared" si="100"/>
        <v>PCS2</v>
      </c>
      <c r="M265" s="241">
        <f t="shared" si="101"/>
        <v>158</v>
      </c>
      <c r="N265" s="242" t="str">
        <f t="shared" si="102"/>
        <v>R024</v>
      </c>
      <c r="O265" s="241">
        <f t="shared" si="103"/>
        <v>161</v>
      </c>
      <c r="P265" s="241">
        <f>IF(LEN(D265)=0,"",IF(VLOOKUP(D265,tblClass_Child!G:J,4,FALSE)="Yes",0,I265))</f>
        <v>252</v>
      </c>
      <c r="Q265" s="242" t="s">
        <v>794</v>
      </c>
      <c r="R265" s="242">
        <f>IF(ISERROR(VLOOKUP(Q265,tblClass_Physical!$A:$B,2,FALSE)),0,VLOOKUP(Q265,tblClass_Physical!$A:$B,2,FALSE))</f>
        <v>11</v>
      </c>
      <c r="S265" s="242" t="s">
        <v>583</v>
      </c>
      <c r="T265" s="242"/>
      <c r="U265" s="242" t="str">
        <f>LEFT(B265,MIN(FIND({0,1,2,3,4,5,6,7,8,9},B265&amp;"0123456789"))-1)</f>
        <v>DV</v>
      </c>
      <c r="V265" s="243" t="str">
        <f>RIGHT(B265,LEN(B265)+1-MIN(FIND({0,1,2,3,4,5,6,7,8,9},B265&amp;"0123456789")))</f>
        <v>4109</v>
      </c>
      <c r="W265" s="241" t="str">
        <f t="shared" si="85"/>
        <v>DV_4109</v>
      </c>
      <c r="X265" s="45" t="str">
        <f>LEFT(B265,MIN(FIND({0,1,2,3,4,5,6,7,8,9},B265&amp;"0123456789"))-1)&amp;"n"&amp;RIGHT(B265,LEN(B265)-MIN(FIND({0,1,2,3,4,5,6,7,8,9},B265&amp;"0123456789")))</f>
        <v>DVn109</v>
      </c>
      <c r="Y265" s="45" t="str">
        <f t="shared" si="86"/>
        <v>POS2</v>
      </c>
      <c r="Z265" s="45" t="str">
        <f>IF(LEN(Y265)=0,"",VLOOKUP(X265,tblClass_Child!D:E,2,FALSE))</f>
        <v>POS_PSWFI</v>
      </c>
      <c r="AA265" s="45" t="str">
        <f t="shared" si="87"/>
        <v>_pos_pswfi</v>
      </c>
      <c r="AF265" s="305">
        <f>IF(ISERROR(VLOOKUP(Q265,tblClass_Physical!A:AJ,COLUMN(tblClass_Physical!AJ:AJ),FALSE)),"",VLOOKUP(Q265,tblClass_Physical!A:AJ,COLUMN(tblClass_Physical!AJ:AJ),FALSE))</f>
        <v>0</v>
      </c>
    </row>
    <row r="266" spans="1:32" s="241" customFormat="1">
      <c r="A266" s="59" t="s">
        <v>847</v>
      </c>
      <c r="B266" s="59" t="s">
        <v>1911</v>
      </c>
      <c r="C266" s="68">
        <v>265</v>
      </c>
      <c r="D266" s="59" t="s">
        <v>177</v>
      </c>
      <c r="E266" s="68">
        <v>21</v>
      </c>
      <c r="F266" s="59" t="s">
        <v>2301</v>
      </c>
      <c r="G266" s="242" t="s">
        <v>1886</v>
      </c>
      <c r="H266" s="241" t="str">
        <f t="shared" si="96"/>
        <v>EMC3</v>
      </c>
      <c r="I266" s="241">
        <f t="shared" si="97"/>
        <v>252</v>
      </c>
      <c r="J266" s="242" t="str">
        <f t="shared" si="98"/>
        <v>S2</v>
      </c>
      <c r="K266" s="241">
        <f t="shared" si="99"/>
        <v>168</v>
      </c>
      <c r="L266" s="242" t="str">
        <f t="shared" si="100"/>
        <v>PCS2</v>
      </c>
      <c r="M266" s="241">
        <f t="shared" si="101"/>
        <v>158</v>
      </c>
      <c r="N266" s="242" t="str">
        <f t="shared" si="102"/>
        <v>R024</v>
      </c>
      <c r="O266" s="241">
        <f t="shared" si="103"/>
        <v>161</v>
      </c>
      <c r="P266" s="241">
        <f>IF(LEN(D266)=0,"",IF(VLOOKUP(D266,tblClass_Child!G:J,4,FALSE)="Yes",0,I266))</f>
        <v>252</v>
      </c>
      <c r="Q266" s="242" t="s">
        <v>793</v>
      </c>
      <c r="R266" s="242">
        <f>IF(ISERROR(VLOOKUP(Q266,tblClass_Physical!$A:$B,2,FALSE)),0,VLOOKUP(Q266,tblClass_Physical!$A:$B,2,FALSE))</f>
        <v>10</v>
      </c>
      <c r="S266" s="242" t="s">
        <v>583</v>
      </c>
      <c r="T266" s="242"/>
      <c r="U266" s="242" t="str">
        <f>LEFT(B266,MIN(FIND({0,1,2,3,4,5,6,7,8,9},B266&amp;"0123456789"))-1)</f>
        <v>DV</v>
      </c>
      <c r="V266" s="243" t="str">
        <f>RIGHT(B266,LEN(B266)+1-MIN(FIND({0,1,2,3,4,5,6,7,8,9},B266&amp;"0123456789")))</f>
        <v>4111</v>
      </c>
      <c r="W266" s="241" t="str">
        <f t="shared" ref="W266:W315" si="104">U266&amp;"_"&amp;V266</f>
        <v>DV_4111</v>
      </c>
      <c r="X266" s="45" t="str">
        <f>LEFT(B266,MIN(FIND({0,1,2,3,4,5,6,7,8,9},B266&amp;"0123456789"))-1)&amp;"n"&amp;RIGHT(B266,LEN(B266)-MIN(FIND({0,1,2,3,4,5,6,7,8,9},B266&amp;"0123456789")))</f>
        <v>DVn111</v>
      </c>
      <c r="Y266" s="45" t="str">
        <f t="shared" si="86"/>
        <v>POS4</v>
      </c>
      <c r="Z266" s="45" t="str">
        <f>IF(LEN(Y266)=0,"",VLOOKUP(X266,tblClass_Child!D:E,2,FALSE))</f>
        <v>POS_WFI</v>
      </c>
      <c r="AA266" s="45" t="str">
        <f t="shared" si="87"/>
        <v>_pos_wfi</v>
      </c>
      <c r="AF266" s="305">
        <f>IF(ISERROR(VLOOKUP(Q266,tblClass_Physical!A:AJ,COLUMN(tblClass_Physical!AJ:AJ),FALSE)),"",VLOOKUP(Q266,tblClass_Physical!A:AJ,COLUMN(tblClass_Physical!AJ:AJ),FALSE))</f>
        <v>0</v>
      </c>
    </row>
    <row r="267" spans="1:32" s="241" customFormat="1">
      <c r="A267" s="59" t="s">
        <v>847</v>
      </c>
      <c r="B267" s="59" t="s">
        <v>1912</v>
      </c>
      <c r="C267" s="68">
        <v>266</v>
      </c>
      <c r="D267" s="59" t="s">
        <v>177</v>
      </c>
      <c r="E267" s="68">
        <v>21</v>
      </c>
      <c r="F267" s="59" t="s">
        <v>2302</v>
      </c>
      <c r="G267" s="242" t="s">
        <v>1886</v>
      </c>
      <c r="H267" s="241" t="str">
        <f t="shared" si="96"/>
        <v>EMC3</v>
      </c>
      <c r="I267" s="241">
        <f t="shared" si="97"/>
        <v>252</v>
      </c>
      <c r="J267" s="242" t="str">
        <f t="shared" si="98"/>
        <v>S2</v>
      </c>
      <c r="K267" s="241">
        <f t="shared" si="99"/>
        <v>168</v>
      </c>
      <c r="L267" s="242" t="str">
        <f t="shared" si="100"/>
        <v>PCS2</v>
      </c>
      <c r="M267" s="241">
        <f t="shared" si="101"/>
        <v>158</v>
      </c>
      <c r="N267" s="242" t="str">
        <f t="shared" si="102"/>
        <v>R024</v>
      </c>
      <c r="O267" s="241">
        <f t="shared" si="103"/>
        <v>161</v>
      </c>
      <c r="P267" s="241">
        <f>IF(LEN(D267)=0,"",IF(VLOOKUP(D267,tblClass_Child!G:J,4,FALSE)="Yes",0,I267))</f>
        <v>252</v>
      </c>
      <c r="Q267" s="242" t="s">
        <v>793</v>
      </c>
      <c r="R267" s="242">
        <f>IF(ISERROR(VLOOKUP(Q267,tblClass_Physical!$A:$B,2,FALSE)),0,VLOOKUP(Q267,tblClass_Physical!$A:$B,2,FALSE))</f>
        <v>10</v>
      </c>
      <c r="S267" s="242" t="s">
        <v>583</v>
      </c>
      <c r="T267" s="242"/>
      <c r="U267" s="242" t="str">
        <f>LEFT(B267,MIN(FIND({0,1,2,3,4,5,6,7,8,9},B267&amp;"0123456789"))-1)</f>
        <v>DV</v>
      </c>
      <c r="V267" s="243" t="str">
        <f>RIGHT(B267,LEN(B267)+1-MIN(FIND({0,1,2,3,4,5,6,7,8,9},B267&amp;"0123456789")))</f>
        <v>4113</v>
      </c>
      <c r="W267" s="241" t="str">
        <f t="shared" si="104"/>
        <v>DV_4113</v>
      </c>
      <c r="X267" s="45" t="str">
        <f>LEFT(B267,MIN(FIND({0,1,2,3,4,5,6,7,8,9},B267&amp;"0123456789"))-1)&amp;"n"&amp;RIGHT(B267,LEN(B267)-MIN(FIND({0,1,2,3,4,5,6,7,8,9},B267&amp;"0123456789")))</f>
        <v>DVn113</v>
      </c>
      <c r="Y267" s="45" t="str">
        <f t="shared" si="86"/>
        <v>POS4</v>
      </c>
      <c r="Z267" s="45" t="str">
        <f>IF(LEN(Y267)=0,"",VLOOKUP(X267,tblClass_Child!D:E,2,FALSE))</f>
        <v>POS_PW</v>
      </c>
      <c r="AA267" s="45" t="str">
        <f t="shared" si="87"/>
        <v>_pos_pw</v>
      </c>
      <c r="AF267" s="305">
        <f>IF(ISERROR(VLOOKUP(Q267,tblClass_Physical!A:AJ,COLUMN(tblClass_Physical!AJ:AJ),FALSE)),"",VLOOKUP(Q267,tblClass_Physical!A:AJ,COLUMN(tblClass_Physical!AJ:AJ),FALSE))</f>
        <v>0</v>
      </c>
    </row>
    <row r="268" spans="1:32" s="241" customFormat="1">
      <c r="A268" s="59" t="s">
        <v>847</v>
      </c>
      <c r="B268" s="59" t="s">
        <v>1913</v>
      </c>
      <c r="C268" s="68">
        <v>267</v>
      </c>
      <c r="D268" s="59" t="s">
        <v>196</v>
      </c>
      <c r="E268" s="68">
        <v>21</v>
      </c>
      <c r="F268" s="59" t="s">
        <v>2195</v>
      </c>
      <c r="G268" s="242" t="s">
        <v>1886</v>
      </c>
      <c r="H268" s="241" t="str">
        <f t="shared" si="96"/>
        <v>EMC3</v>
      </c>
      <c r="I268" s="241">
        <f t="shared" si="97"/>
        <v>252</v>
      </c>
      <c r="J268" s="242" t="str">
        <f t="shared" si="98"/>
        <v>S2</v>
      </c>
      <c r="K268" s="241">
        <f t="shared" si="99"/>
        <v>168</v>
      </c>
      <c r="L268" s="242" t="str">
        <f t="shared" si="100"/>
        <v>PCS2</v>
      </c>
      <c r="M268" s="241">
        <f t="shared" si="101"/>
        <v>158</v>
      </c>
      <c r="N268" s="242" t="str">
        <f t="shared" si="102"/>
        <v>R024</v>
      </c>
      <c r="O268" s="241">
        <f t="shared" si="103"/>
        <v>161</v>
      </c>
      <c r="P268" s="241">
        <f>IF(LEN(D268)=0,"",IF(VLOOKUP(D268,tblClass_Child!G:J,4,FALSE)="Yes",0,I268))</f>
        <v>252</v>
      </c>
      <c r="Q268" s="242" t="s">
        <v>794</v>
      </c>
      <c r="R268" s="242">
        <f>IF(ISERROR(VLOOKUP(Q268,tblClass_Physical!$A:$B,2,FALSE)),0,VLOOKUP(Q268,tblClass_Physical!$A:$B,2,FALSE))</f>
        <v>11</v>
      </c>
      <c r="S268" s="242" t="s">
        <v>583</v>
      </c>
      <c r="T268" s="242"/>
      <c r="U268" s="242" t="str">
        <f>LEFT(B268,MIN(FIND({0,1,2,3,4,5,6,7,8,9},B268&amp;"0123456789"))-1)</f>
        <v>DV</v>
      </c>
      <c r="V268" s="243" t="str">
        <f>RIGHT(B268,LEN(B268)+1-MIN(FIND({0,1,2,3,4,5,6,7,8,9},B268&amp;"0123456789")))</f>
        <v>4115</v>
      </c>
      <c r="W268" s="241" t="str">
        <f t="shared" si="104"/>
        <v>DV_4115</v>
      </c>
      <c r="X268" s="45" t="str">
        <f>LEFT(B268,MIN(FIND({0,1,2,3,4,5,6,7,8,9},B268&amp;"0123456789"))-1)&amp;"n"&amp;RIGHT(B268,LEN(B268)-MIN(FIND({0,1,2,3,4,5,6,7,8,9},B268&amp;"0123456789")))</f>
        <v>DVn115</v>
      </c>
      <c r="Y268" s="45" t="str">
        <f t="shared" si="86"/>
        <v>POS2</v>
      </c>
      <c r="Z268" s="45" t="str">
        <f>IF(LEN(Y268)=0,"",VLOOKUP(X268,tblClass_Child!D:E,2,FALSE))</f>
        <v>POS_PSPW</v>
      </c>
      <c r="AA268" s="45" t="str">
        <f t="shared" si="87"/>
        <v>_pos_pspw</v>
      </c>
      <c r="AF268" s="305">
        <f>IF(ISERROR(VLOOKUP(Q268,tblClass_Physical!A:AJ,COLUMN(tblClass_Physical!AJ:AJ),FALSE)),"",VLOOKUP(Q268,tblClass_Physical!A:AJ,COLUMN(tblClass_Physical!AJ:AJ),FALSE))</f>
        <v>0</v>
      </c>
    </row>
    <row r="269" spans="1:32" s="241" customFormat="1">
      <c r="A269" s="59" t="s">
        <v>847</v>
      </c>
      <c r="B269" s="59" t="s">
        <v>1914</v>
      </c>
      <c r="C269" s="68">
        <v>268</v>
      </c>
      <c r="D269" s="59" t="s">
        <v>184</v>
      </c>
      <c r="E269" s="68">
        <v>27</v>
      </c>
      <c r="F269" s="59" t="s">
        <v>2303</v>
      </c>
      <c r="G269" s="242" t="s">
        <v>1886</v>
      </c>
      <c r="H269" s="241" t="str">
        <f t="shared" si="96"/>
        <v>EMC3</v>
      </c>
      <c r="I269" s="241">
        <f t="shared" si="97"/>
        <v>252</v>
      </c>
      <c r="J269" s="242" t="str">
        <f t="shared" si="98"/>
        <v>S2</v>
      </c>
      <c r="K269" s="241">
        <f t="shared" si="99"/>
        <v>168</v>
      </c>
      <c r="L269" s="242" t="str">
        <f t="shared" si="100"/>
        <v>PCS2</v>
      </c>
      <c r="M269" s="241">
        <f t="shared" si="101"/>
        <v>158</v>
      </c>
      <c r="N269" s="242" t="str">
        <f t="shared" si="102"/>
        <v>R024</v>
      </c>
      <c r="O269" s="241">
        <f t="shared" si="103"/>
        <v>161</v>
      </c>
      <c r="P269" s="241">
        <f>IF(LEN(D269)=0,"",IF(VLOOKUP(D269,tblClass_Child!G:J,4,FALSE)="Yes",0,I269))</f>
        <v>252</v>
      </c>
      <c r="Q269" s="242" t="s">
        <v>759</v>
      </c>
      <c r="R269" s="242">
        <f>IF(ISERROR(VLOOKUP(Q269,tblClass_Physical!$A:$B,2,FALSE)),0,VLOOKUP(Q269,tblClass_Physical!$A:$B,2,FALSE))</f>
        <v>18</v>
      </c>
      <c r="S269" s="242" t="s">
        <v>583</v>
      </c>
      <c r="T269" s="242"/>
      <c r="U269" s="242" t="str">
        <f>LEFT(B269,MIN(FIND({0,1,2,3,4,5,6,7,8,9},B269&amp;"0123456789"))-1)</f>
        <v>ZSC</v>
      </c>
      <c r="V269" s="243" t="str">
        <f>RIGHT(B269,LEN(B269)+1-MIN(FIND({0,1,2,3,4,5,6,7,8,9},B269&amp;"0123456789")))</f>
        <v>4103</v>
      </c>
      <c r="W269" s="241" t="str">
        <f t="shared" si="104"/>
        <v>ZSC_4103</v>
      </c>
      <c r="X269" s="45" t="str">
        <f>LEFT(B269,MIN(FIND({0,1,2,3,4,5,6,7,8,9},B269&amp;"0123456789"))-1)&amp;"n"&amp;RIGHT(B269,LEN(B269)-MIN(FIND({0,1,2,3,4,5,6,7,8,9},B269&amp;"0123456789")))</f>
        <v>ZSCn103</v>
      </c>
      <c r="Y269" s="45" t="str">
        <f t="shared" si="86"/>
        <v>ZSC2</v>
      </c>
      <c r="Z269" s="45" t="str">
        <f>IF(LEN(Y269)=0,"",VLOOKUP(X269,tblClass_Child!D:E,2,FALSE))</f>
        <v>ZSC_FPWFI</v>
      </c>
      <c r="AA269" s="45" t="str">
        <f t="shared" si="87"/>
        <v>_zsc_fpwfi</v>
      </c>
      <c r="AF269" s="305">
        <f>IF(ISERROR(VLOOKUP(Q269,tblClass_Physical!A:AJ,COLUMN(tblClass_Physical!AJ:AJ),FALSE)),"",VLOOKUP(Q269,tblClass_Physical!A:AJ,COLUMN(tblClass_Physical!AJ:AJ),FALSE))</f>
        <v>0</v>
      </c>
    </row>
    <row r="270" spans="1:32" s="241" customFormat="1">
      <c r="A270" s="59" t="s">
        <v>847</v>
      </c>
      <c r="B270" s="59" t="s">
        <v>1915</v>
      </c>
      <c r="C270" s="68">
        <v>269</v>
      </c>
      <c r="D270" s="59" t="s">
        <v>184</v>
      </c>
      <c r="E270" s="68">
        <v>27</v>
      </c>
      <c r="F270" s="59" t="s">
        <v>2304</v>
      </c>
      <c r="G270" s="242" t="s">
        <v>1886</v>
      </c>
      <c r="H270" s="241" t="str">
        <f t="shared" si="96"/>
        <v>EMC3</v>
      </c>
      <c r="I270" s="241">
        <f t="shared" si="97"/>
        <v>252</v>
      </c>
      <c r="J270" s="242" t="str">
        <f t="shared" si="98"/>
        <v>S2</v>
      </c>
      <c r="K270" s="241">
        <f t="shared" si="99"/>
        <v>168</v>
      </c>
      <c r="L270" s="242" t="str">
        <f t="shared" si="100"/>
        <v>PCS2</v>
      </c>
      <c r="M270" s="241">
        <f t="shared" si="101"/>
        <v>158</v>
      </c>
      <c r="N270" s="242" t="str">
        <f t="shared" si="102"/>
        <v>R024</v>
      </c>
      <c r="O270" s="241">
        <f t="shared" si="103"/>
        <v>161</v>
      </c>
      <c r="P270" s="241">
        <f>IF(LEN(D270)=0,"",IF(VLOOKUP(D270,tblClass_Child!G:J,4,FALSE)="Yes",0,I270))</f>
        <v>252</v>
      </c>
      <c r="Q270" s="242" t="s">
        <v>759</v>
      </c>
      <c r="R270" s="242">
        <f>IF(ISERROR(VLOOKUP(Q270,tblClass_Physical!$A:$B,2,FALSE)),0,VLOOKUP(Q270,tblClass_Physical!$A:$B,2,FALSE))</f>
        <v>18</v>
      </c>
      <c r="S270" s="242" t="s">
        <v>583</v>
      </c>
      <c r="T270" s="242"/>
      <c r="U270" s="242" t="str">
        <f>LEFT(B270,MIN(FIND({0,1,2,3,4,5,6,7,8,9},B270&amp;"0123456789"))-1)</f>
        <v>ZSC</v>
      </c>
      <c r="V270" s="243" t="str">
        <f>RIGHT(B270,LEN(B270)+1-MIN(FIND({0,1,2,3,4,5,6,7,8,9},B270&amp;"0123456789")))</f>
        <v>4105</v>
      </c>
      <c r="W270" s="241" t="str">
        <f t="shared" si="104"/>
        <v>ZSC_4105</v>
      </c>
      <c r="X270" s="45" t="str">
        <f>LEFT(B270,MIN(FIND({0,1,2,3,4,5,6,7,8,9},B270&amp;"0123456789"))-1)&amp;"n"&amp;RIGHT(B270,LEN(B270)-MIN(FIND({0,1,2,3,4,5,6,7,8,9},B270&amp;"0123456789")))</f>
        <v>ZSCn105</v>
      </c>
      <c r="Y270" s="45" t="str">
        <f t="shared" si="86"/>
        <v>ZSC2</v>
      </c>
      <c r="Z270" s="45" t="str">
        <f>IF(LEN(Y270)=0,"",VLOOKUP(X270,tblClass_Child!D:E,2,FALSE))</f>
        <v>ZSC_FPPW</v>
      </c>
      <c r="AA270" s="45" t="str">
        <f t="shared" si="87"/>
        <v>_zsc_fppw</v>
      </c>
      <c r="AF270" s="305">
        <f>IF(ISERROR(VLOOKUP(Q270,tblClass_Physical!A:AJ,COLUMN(tblClass_Physical!AJ:AJ),FALSE)),"",VLOOKUP(Q270,tblClass_Physical!A:AJ,COLUMN(tblClass_Physical!AJ:AJ),FALSE))</f>
        <v>0</v>
      </c>
    </row>
    <row r="271" spans="1:32" s="241" customFormat="1">
      <c r="A271" s="59" t="s">
        <v>847</v>
      </c>
      <c r="B271" s="59" t="s">
        <v>1916</v>
      </c>
      <c r="C271" s="68">
        <v>270</v>
      </c>
      <c r="D271" s="59" t="s">
        <v>184</v>
      </c>
      <c r="E271" s="68">
        <v>27</v>
      </c>
      <c r="F271" s="59" t="s">
        <v>2305</v>
      </c>
      <c r="G271" s="242" t="s">
        <v>1886</v>
      </c>
      <c r="H271" s="241" t="str">
        <f t="shared" si="96"/>
        <v>EMC3</v>
      </c>
      <c r="I271" s="241">
        <f t="shared" si="97"/>
        <v>252</v>
      </c>
      <c r="J271" s="242" t="str">
        <f t="shared" si="98"/>
        <v>S2</v>
      </c>
      <c r="K271" s="241">
        <f t="shared" si="99"/>
        <v>168</v>
      </c>
      <c r="L271" s="242" t="str">
        <f t="shared" si="100"/>
        <v>PCS2</v>
      </c>
      <c r="M271" s="241">
        <f t="shared" si="101"/>
        <v>158</v>
      </c>
      <c r="N271" s="242" t="str">
        <f t="shared" si="102"/>
        <v>R024</v>
      </c>
      <c r="O271" s="241">
        <f t="shared" si="103"/>
        <v>161</v>
      </c>
      <c r="P271" s="241">
        <f>IF(LEN(D271)=0,"",IF(VLOOKUP(D271,tblClass_Child!G:J,4,FALSE)="Yes",0,I271))</f>
        <v>252</v>
      </c>
      <c r="Q271" s="242" t="s">
        <v>759</v>
      </c>
      <c r="R271" s="242">
        <f>IF(ISERROR(VLOOKUP(Q271,tblClass_Physical!$A:$B,2,FALSE)),0,VLOOKUP(Q271,tblClass_Physical!$A:$B,2,FALSE))</f>
        <v>18</v>
      </c>
      <c r="S271" s="242" t="s">
        <v>583</v>
      </c>
      <c r="T271" s="242"/>
      <c r="U271" s="242" t="str">
        <f>LEFT(B271,MIN(FIND({0,1,2,3,4,5,6,7,8,9},B271&amp;"0123456789"))-1)</f>
        <v>ZSC</v>
      </c>
      <c r="V271" s="243" t="str">
        <f>RIGHT(B271,LEN(B271)+1-MIN(FIND({0,1,2,3,4,5,6,7,8,9},B271&amp;"0123456789")))</f>
        <v>4107</v>
      </c>
      <c r="W271" s="241" t="str">
        <f t="shared" si="104"/>
        <v>ZSC_4107</v>
      </c>
      <c r="X271" s="45" t="str">
        <f>LEFT(B271,MIN(FIND({0,1,2,3,4,5,6,7,8,9},B271&amp;"0123456789"))-1)&amp;"n"&amp;RIGHT(B271,LEN(B271)-MIN(FIND({0,1,2,3,4,5,6,7,8,9},B271&amp;"0123456789")))</f>
        <v>ZSCn107</v>
      </c>
      <c r="Y271" s="45" t="str">
        <f t="shared" ref="Y271:Y319" si="105">IF(LEN(D271)=0,"",D271)</f>
        <v>ZSC2</v>
      </c>
      <c r="Z271" s="45" t="str">
        <f>IF(LEN(Y271)=0,"",VLOOKUP(X271,tblClass_Child!D:E,2,FALSE))</f>
        <v>ZSC_FPINLET</v>
      </c>
      <c r="AA271" s="45" t="str">
        <f t="shared" ref="AA271:AA319" si="106">IF(Z271="","","_"&amp;LOWER(Z271))</f>
        <v>_zsc_fpinlet</v>
      </c>
      <c r="AF271" s="305">
        <f>IF(ISERROR(VLOOKUP(Q271,tblClass_Physical!A:AJ,COLUMN(tblClass_Physical!AJ:AJ),FALSE)),"",VLOOKUP(Q271,tblClass_Physical!A:AJ,COLUMN(tblClass_Physical!AJ:AJ),FALSE))</f>
        <v>0</v>
      </c>
    </row>
    <row r="272" spans="1:32" s="241" customFormat="1">
      <c r="A272" s="59" t="s">
        <v>847</v>
      </c>
      <c r="B272" s="59" t="s">
        <v>1917</v>
      </c>
      <c r="C272" s="68">
        <v>271</v>
      </c>
      <c r="D272" s="59" t="s">
        <v>177</v>
      </c>
      <c r="E272" s="68">
        <v>21</v>
      </c>
      <c r="F272" s="59" t="s">
        <v>2306</v>
      </c>
      <c r="G272" s="242" t="s">
        <v>1887</v>
      </c>
      <c r="H272" s="241" t="str">
        <f t="shared" si="96"/>
        <v>EMG1</v>
      </c>
      <c r="I272" s="241">
        <f t="shared" si="97"/>
        <v>253</v>
      </c>
      <c r="J272" s="242" t="str">
        <f t="shared" si="98"/>
        <v>S2</v>
      </c>
      <c r="K272" s="241">
        <f t="shared" si="99"/>
        <v>168</v>
      </c>
      <c r="L272" s="242" t="str">
        <f t="shared" si="100"/>
        <v>PCS2</v>
      </c>
      <c r="M272" s="241">
        <f t="shared" si="101"/>
        <v>158</v>
      </c>
      <c r="N272" s="242" t="str">
        <f t="shared" si="102"/>
        <v>R024</v>
      </c>
      <c r="O272" s="241">
        <f t="shared" si="103"/>
        <v>161</v>
      </c>
      <c r="P272" s="241">
        <f>IF(LEN(D272)=0,"",IF(VLOOKUP(D272,tblClass_Child!G:J,4,FALSE)="Yes",0,I272))</f>
        <v>253</v>
      </c>
      <c r="Q272" s="242" t="s">
        <v>2120</v>
      </c>
      <c r="R272" s="242">
        <f>IF(ISERROR(VLOOKUP(Q272,tblClass_Physical!$A:$B,2,FALSE)),0,VLOOKUP(Q272,tblClass_Physical!$A:$B,2,FALSE))</f>
        <v>31</v>
      </c>
      <c r="S272" s="242" t="s">
        <v>583</v>
      </c>
      <c r="T272" s="242"/>
      <c r="U272" s="242" t="str">
        <f>LEFT(B272,MIN(FIND({0,1,2,3,4,5,6,7,8,9},B272&amp;"0123456789"))-1)</f>
        <v>BAV</v>
      </c>
      <c r="V272" s="243" t="str">
        <f>RIGHT(B272,LEN(B272)+1-MIN(FIND({0,1,2,3,4,5,6,7,8,9},B272&amp;"0123456789")))</f>
        <v>4141</v>
      </c>
      <c r="W272" s="241" t="str">
        <f t="shared" si="104"/>
        <v>BAV_4141</v>
      </c>
      <c r="X272" s="45" t="str">
        <f>LEFT(B272,MIN(FIND({0,1,2,3,4,5,6,7,8,9},B272&amp;"0123456789"))-1)&amp;"n"&amp;RIGHT(B272,LEN(B272)-MIN(FIND({0,1,2,3,4,5,6,7,8,9},B272&amp;"0123456789")))</f>
        <v>BAVn141</v>
      </c>
      <c r="Y272" s="45" t="str">
        <f t="shared" si="105"/>
        <v>POS4</v>
      </c>
      <c r="Z272" s="45" t="str">
        <f>IF(LEN(Y272)=0,"",VLOOKUP(X272,tblClass_Child!D:E,2,FALSE))</f>
        <v>POS_VENTDRAIN</v>
      </c>
      <c r="AA272" s="45" t="str">
        <f t="shared" si="106"/>
        <v>_pos_ventdrain</v>
      </c>
      <c r="AF272" s="305">
        <f>IF(ISERROR(VLOOKUP(Q272,tblClass_Physical!A:AJ,COLUMN(tblClass_Physical!AJ:AJ),FALSE)),"",VLOOKUP(Q272,tblClass_Physical!A:AJ,COLUMN(tblClass_Physical!AJ:AJ),FALSE))</f>
        <v>0</v>
      </c>
    </row>
    <row r="273" spans="1:32" s="241" customFormat="1">
      <c r="A273" s="59" t="s">
        <v>847</v>
      </c>
      <c r="B273" s="59" t="s">
        <v>1918</v>
      </c>
      <c r="C273" s="68">
        <v>272</v>
      </c>
      <c r="D273" s="59" t="s">
        <v>172</v>
      </c>
      <c r="E273" s="68">
        <v>14</v>
      </c>
      <c r="F273" s="59" t="s">
        <v>2307</v>
      </c>
      <c r="G273" s="242" t="s">
        <v>1887</v>
      </c>
      <c r="H273" s="241" t="str">
        <f t="shared" si="96"/>
        <v>EMG1</v>
      </c>
      <c r="I273" s="241">
        <f t="shared" si="97"/>
        <v>253</v>
      </c>
      <c r="J273" s="242" t="str">
        <f t="shared" si="98"/>
        <v>S2</v>
      </c>
      <c r="K273" s="241">
        <f t="shared" si="99"/>
        <v>168</v>
      </c>
      <c r="L273" s="242" t="str">
        <f t="shared" si="100"/>
        <v>PCS2</v>
      </c>
      <c r="M273" s="241">
        <f t="shared" si="101"/>
        <v>158</v>
      </c>
      <c r="N273" s="242" t="str">
        <f t="shared" si="102"/>
        <v>R024</v>
      </c>
      <c r="O273" s="241">
        <f t="shared" si="103"/>
        <v>161</v>
      </c>
      <c r="P273" s="241">
        <f>IF(LEN(D273)=0,"",IF(VLOOKUP(D273,tblClass_Child!G:J,4,FALSE)="Yes",0,I273))</f>
        <v>253</v>
      </c>
      <c r="Q273" s="242" t="s">
        <v>1446</v>
      </c>
      <c r="R273" s="242">
        <f>IF(ISERROR(VLOOKUP(Q273,tblClass_Physical!$A:$B,2,FALSE)),0,VLOOKUP(Q273,tblClass_Physical!$A:$B,2,FALSE))</f>
        <v>13</v>
      </c>
      <c r="S273" s="242" t="s">
        <v>583</v>
      </c>
      <c r="T273" s="242"/>
      <c r="U273" s="242" t="str">
        <f>LEFT(B273,MIN(FIND({0,1,2,3,4,5,6,7,8,9},B273&amp;"0123456789"))-1)</f>
        <v>HE</v>
      </c>
      <c r="V273" s="243" t="str">
        <f>RIGHT(B273,LEN(B273)+1-MIN(FIND({0,1,2,3,4,5,6,7,8,9},B273&amp;"0123456789")))</f>
        <v>4101</v>
      </c>
      <c r="W273" s="241" t="str">
        <f t="shared" si="104"/>
        <v>HE_4101</v>
      </c>
      <c r="X273" s="45" t="str">
        <f>LEFT(B273,MIN(FIND({0,1,2,3,4,5,6,7,8,9},B273&amp;"0123456789"))-1)&amp;"n"&amp;RIGHT(B273,LEN(B273)-MIN(FIND({0,1,2,3,4,5,6,7,8,9},B273&amp;"0123456789")))</f>
        <v>HEn101</v>
      </c>
      <c r="Y273" s="45" t="str">
        <f t="shared" si="105"/>
        <v>HE1</v>
      </c>
      <c r="Z273" s="45" t="str">
        <f>IF(LEN(Y273)=0,"",VLOOKUP(X273,tblClass_Child!D:E,2,FALSE))</f>
        <v>HE_FILTER</v>
      </c>
      <c r="AA273" s="45" t="str">
        <f t="shared" si="106"/>
        <v>_he_filter</v>
      </c>
      <c r="AF273" s="305">
        <f>IF(ISERROR(VLOOKUP(Q273,tblClass_Physical!A:AJ,COLUMN(tblClass_Physical!AJ:AJ),FALSE)),"",VLOOKUP(Q273,tblClass_Physical!A:AJ,COLUMN(tblClass_Physical!AJ:AJ),FALSE))</f>
        <v>0</v>
      </c>
    </row>
    <row r="274" spans="1:32" s="241" customFormat="1">
      <c r="A274" s="59" t="s">
        <v>847</v>
      </c>
      <c r="B274" s="59" t="s">
        <v>1919</v>
      </c>
      <c r="C274" s="68">
        <v>273</v>
      </c>
      <c r="D274" s="59" t="s">
        <v>175</v>
      </c>
      <c r="E274" s="68">
        <v>25</v>
      </c>
      <c r="F274" s="59" t="s">
        <v>2308</v>
      </c>
      <c r="G274" s="242" t="s">
        <v>1887</v>
      </c>
      <c r="H274" s="241" t="str">
        <f t="shared" si="96"/>
        <v>EMG1</v>
      </c>
      <c r="I274" s="241">
        <f t="shared" si="97"/>
        <v>253</v>
      </c>
      <c r="J274" s="242" t="str">
        <f t="shared" si="98"/>
        <v>S2</v>
      </c>
      <c r="K274" s="241">
        <f t="shared" si="99"/>
        <v>168</v>
      </c>
      <c r="L274" s="242" t="str">
        <f t="shared" si="100"/>
        <v>PCS2</v>
      </c>
      <c r="M274" s="241">
        <f t="shared" si="101"/>
        <v>158</v>
      </c>
      <c r="N274" s="242" t="str">
        <f t="shared" si="102"/>
        <v>R024</v>
      </c>
      <c r="O274" s="241">
        <f t="shared" si="103"/>
        <v>161</v>
      </c>
      <c r="P274" s="241">
        <f>IF(LEN(D274)=0,"",IF(VLOOKUP(D274,tblClass_Child!G:J,4,FALSE)="Yes",0,I274))</f>
        <v>253</v>
      </c>
      <c r="Q274" s="242" t="s">
        <v>1446</v>
      </c>
      <c r="R274" s="242">
        <f>IF(ISERROR(VLOOKUP(Q274,tblClass_Physical!$A:$B,2,FALSE)),0,VLOOKUP(Q274,tblClass_Physical!$A:$B,2,FALSE))</f>
        <v>13</v>
      </c>
      <c r="S274" s="242" t="s">
        <v>583</v>
      </c>
      <c r="T274" s="242"/>
      <c r="U274" s="242" t="str">
        <f>LEFT(B274,MIN(FIND({0,1,2,3,4,5,6,7,8,9},B274&amp;"0123456789"))-1)</f>
        <v>TI</v>
      </c>
      <c r="V274" s="243" t="str">
        <f>RIGHT(B274,LEN(B274)+1-MIN(FIND({0,1,2,3,4,5,6,7,8,9},B274&amp;"0123456789")))</f>
        <v>4101</v>
      </c>
      <c r="W274" s="241" t="str">
        <f t="shared" si="104"/>
        <v>TI_4101</v>
      </c>
      <c r="X274" s="45" t="str">
        <f>LEFT(B274,MIN(FIND({0,1,2,3,4,5,6,7,8,9},B274&amp;"0123456789"))-1)&amp;"n"&amp;RIGHT(B274,LEN(B274)-MIN(FIND({0,1,2,3,4,5,6,7,8,9},B274&amp;"0123456789")))</f>
        <v>TIn101</v>
      </c>
      <c r="Y274" s="45" t="str">
        <f t="shared" si="105"/>
        <v>TI2</v>
      </c>
      <c r="Z274" s="45" t="str">
        <f>IF(LEN(Y274)=0,"",VLOOKUP(X274,tblClass_Child!D:E,2,FALSE))</f>
        <v>TI_VENT</v>
      </c>
      <c r="AA274" s="45" t="str">
        <f t="shared" si="106"/>
        <v>_ti_vent</v>
      </c>
      <c r="AF274" s="305">
        <f>IF(ISERROR(VLOOKUP(Q274,tblClass_Physical!A:AJ,COLUMN(tblClass_Physical!AJ:AJ),FALSE)),"",VLOOKUP(Q274,tblClass_Physical!A:AJ,COLUMN(tblClass_Physical!AJ:AJ),FALSE))</f>
        <v>0</v>
      </c>
    </row>
    <row r="275" spans="1:32" s="241" customFormat="1">
      <c r="A275" s="59" t="s">
        <v>847</v>
      </c>
      <c r="B275" s="59" t="s">
        <v>1920</v>
      </c>
      <c r="C275" s="68">
        <v>274</v>
      </c>
      <c r="D275" s="59" t="s">
        <v>175</v>
      </c>
      <c r="E275" s="68">
        <v>25</v>
      </c>
      <c r="F275" s="59" t="s">
        <v>2309</v>
      </c>
      <c r="G275" s="242" t="s">
        <v>1887</v>
      </c>
      <c r="H275" s="241" t="str">
        <f t="shared" si="96"/>
        <v>EMG1</v>
      </c>
      <c r="I275" s="241">
        <f t="shared" si="97"/>
        <v>253</v>
      </c>
      <c r="J275" s="242" t="str">
        <f t="shared" si="98"/>
        <v>S2</v>
      </c>
      <c r="K275" s="241">
        <f t="shared" si="99"/>
        <v>168</v>
      </c>
      <c r="L275" s="242" t="str">
        <f t="shared" si="100"/>
        <v>PCS2</v>
      </c>
      <c r="M275" s="241">
        <f t="shared" si="101"/>
        <v>158</v>
      </c>
      <c r="N275" s="242" t="str">
        <f t="shared" si="102"/>
        <v>R024</v>
      </c>
      <c r="O275" s="241">
        <f t="shared" si="103"/>
        <v>161</v>
      </c>
      <c r="P275" s="241">
        <f>IF(LEN(D275)=0,"",IF(VLOOKUP(D275,tblClass_Child!G:J,4,FALSE)="Yes",0,I275))</f>
        <v>253</v>
      </c>
      <c r="Q275" s="242" t="s">
        <v>1438</v>
      </c>
      <c r="R275" s="242">
        <f>IF(ISERROR(VLOOKUP(Q275,tblClass_Physical!$A:$B,2,FALSE)),0,VLOOKUP(Q275,tblClass_Physical!$A:$B,2,FALSE))</f>
        <v>44</v>
      </c>
      <c r="S275" s="242" t="s">
        <v>583</v>
      </c>
      <c r="T275" s="242"/>
      <c r="U275" s="242" t="str">
        <f>LEFT(B275,MIN(FIND({0,1,2,3,4,5,6,7,8,9},B275&amp;"0123456789"))-1)</f>
        <v>TI</v>
      </c>
      <c r="V275" s="243" t="str">
        <f>RIGHT(B275,LEN(B275)+1-MIN(FIND({0,1,2,3,4,5,6,7,8,9},B275&amp;"0123456789")))</f>
        <v>4103</v>
      </c>
      <c r="W275" s="241" t="str">
        <f t="shared" si="104"/>
        <v>TI_4103</v>
      </c>
      <c r="X275" s="45" t="str">
        <f>LEFT(B275,MIN(FIND({0,1,2,3,4,5,6,7,8,9},B275&amp;"0123456789"))-1)&amp;"n"&amp;RIGHT(B275,LEN(B275)-MIN(FIND({0,1,2,3,4,5,6,7,8,9},B275&amp;"0123456789")))</f>
        <v>TIn103</v>
      </c>
      <c r="Y275" s="45" t="str">
        <f t="shared" si="105"/>
        <v>TI2</v>
      </c>
      <c r="Z275" s="45" t="str">
        <f>IF(LEN(Y275)=0,"",VLOOKUP(X275,tblClass_Child!D:E,2,FALSE))</f>
        <v>TI_DRAIN</v>
      </c>
      <c r="AA275" s="45" t="str">
        <f t="shared" si="106"/>
        <v>_ti_drain</v>
      </c>
      <c r="AF275" s="305">
        <f>IF(ISERROR(VLOOKUP(Q275,tblClass_Physical!A:AJ,COLUMN(tblClass_Physical!AJ:AJ),FALSE)),"",VLOOKUP(Q275,tblClass_Physical!A:AJ,COLUMN(tblClass_Physical!AJ:AJ),FALSE))</f>
        <v>0</v>
      </c>
    </row>
    <row r="276" spans="1:32" s="241" customFormat="1">
      <c r="A276" s="59" t="s">
        <v>847</v>
      </c>
      <c r="B276" s="59" t="s">
        <v>1931</v>
      </c>
      <c r="C276" s="68">
        <v>275</v>
      </c>
      <c r="D276" s="59" t="s">
        <v>179</v>
      </c>
      <c r="E276" s="68">
        <v>13</v>
      </c>
      <c r="F276" s="59" t="s">
        <v>1429</v>
      </c>
      <c r="G276" s="242" t="s">
        <v>2601</v>
      </c>
      <c r="H276" s="241" t="str">
        <f t="shared" si="96"/>
        <v>EMS1</v>
      </c>
      <c r="I276" s="241">
        <f t="shared" si="97"/>
        <v>342</v>
      </c>
      <c r="J276" s="242" t="str">
        <f t="shared" si="98"/>
        <v>S2</v>
      </c>
      <c r="K276" s="241">
        <f t="shared" si="99"/>
        <v>168</v>
      </c>
      <c r="L276" s="242" t="str">
        <f t="shared" si="100"/>
        <v>PCS2</v>
      </c>
      <c r="M276" s="241">
        <f t="shared" si="101"/>
        <v>158</v>
      </c>
      <c r="N276" s="242" t="str">
        <f t="shared" si="102"/>
        <v>R024</v>
      </c>
      <c r="O276" s="241">
        <f t="shared" si="103"/>
        <v>161</v>
      </c>
      <c r="P276" s="241">
        <f>IF(LEN(D276)=0,"",IF(VLOOKUP(D276,tblClass_Child!G:J,4,FALSE)="Yes",0,I276))</f>
        <v>342</v>
      </c>
      <c r="Q276" s="244" t="s">
        <v>1511</v>
      </c>
      <c r="R276" s="242">
        <f>IF(ISERROR(VLOOKUP(Q276,tblClass_Physical!$A:$B,2,FALSE)),0,VLOOKUP(Q276,tblClass_Physical!$A:$B,2,FALSE))</f>
        <v>2</v>
      </c>
      <c r="S276" s="242" t="s">
        <v>583</v>
      </c>
      <c r="T276" s="242"/>
      <c r="U276" s="242" t="str">
        <f>LEFT(B276,MIN(FIND({0,1,2,3,4,5,6,7,8,9},B276&amp;"0123456789"))-1)</f>
        <v>ASL</v>
      </c>
      <c r="V276" s="243" t="str">
        <f>RIGHT(B276,LEN(B276)+1-MIN(FIND({0,1,2,3,4,5,6,7,8,9},B276&amp;"0123456789")))</f>
        <v>4000</v>
      </c>
      <c r="W276" s="241" t="str">
        <f t="shared" si="104"/>
        <v>ASL_4000</v>
      </c>
      <c r="X276" s="45" t="str">
        <f>LEFT(B276,MIN(FIND({0,1,2,3,4,5,6,7,8,9},B276&amp;"0123456789"))-1)&amp;"n"&amp;RIGHT(B276,LEN(B276)-MIN(FIND({0,1,2,3,4,5,6,7,8,9},B276&amp;"0123456789")))</f>
        <v>ASLn000</v>
      </c>
      <c r="Y276" s="45" t="str">
        <f t="shared" si="105"/>
        <v>DI1</v>
      </c>
      <c r="Z276" s="45" t="str">
        <f>IF(LEN(Y276)=0,"",VLOOKUP(X276,tblClass_Child!D:E,2,FALSE))</f>
        <v>DI_ASL</v>
      </c>
      <c r="AA276" s="45" t="str">
        <f t="shared" si="106"/>
        <v>_di_asl</v>
      </c>
      <c r="AF276" s="305">
        <f>IF(ISERROR(VLOOKUP(Q276,tblClass_Physical!A:AJ,COLUMN(tblClass_Physical!AJ:AJ),FALSE)),"",VLOOKUP(Q276,tblClass_Physical!A:AJ,COLUMN(tblClass_Physical!AJ:AJ),FALSE))</f>
        <v>0</v>
      </c>
    </row>
    <row r="277" spans="1:32" s="241" customFormat="1">
      <c r="A277" s="59" t="s">
        <v>847</v>
      </c>
      <c r="B277" s="59" t="s">
        <v>1921</v>
      </c>
      <c r="C277" s="68">
        <v>276</v>
      </c>
      <c r="D277" s="59" t="s">
        <v>179</v>
      </c>
      <c r="E277" s="68">
        <v>13</v>
      </c>
      <c r="F277" s="59" t="s">
        <v>2416</v>
      </c>
      <c r="G277" s="242" t="s">
        <v>2601</v>
      </c>
      <c r="H277" s="241" t="str">
        <f t="shared" si="96"/>
        <v>EMS1</v>
      </c>
      <c r="I277" s="241">
        <f t="shared" si="97"/>
        <v>342</v>
      </c>
      <c r="J277" s="242" t="str">
        <f t="shared" si="98"/>
        <v>S2</v>
      </c>
      <c r="K277" s="241">
        <f t="shared" si="99"/>
        <v>168</v>
      </c>
      <c r="L277" s="242" t="str">
        <f t="shared" si="100"/>
        <v>PCS2</v>
      </c>
      <c r="M277" s="241">
        <f t="shared" si="101"/>
        <v>158</v>
      </c>
      <c r="N277" s="242" t="str">
        <f t="shared" si="102"/>
        <v>R024</v>
      </c>
      <c r="O277" s="241">
        <f t="shared" si="103"/>
        <v>161</v>
      </c>
      <c r="P277" s="241">
        <f>IF(LEN(D277)=0,"",IF(VLOOKUP(D277,tblClass_Child!G:J,4,FALSE)="Yes",0,I277))</f>
        <v>342</v>
      </c>
      <c r="Q277" s="230" t="s">
        <v>2323</v>
      </c>
      <c r="R277" s="242">
        <f>IF(ISERROR(VLOOKUP(Q277,tblClass_Physical!$A:$B,2,FALSE)),0,VLOOKUP(Q277,tblClass_Physical!$A:$B,2,FALSE))</f>
        <v>39</v>
      </c>
      <c r="S277" s="242" t="s">
        <v>583</v>
      </c>
      <c r="T277" s="242"/>
      <c r="U277" s="242" t="str">
        <f>LEFT(B277,MIN(FIND({0,1,2,3,4,5,6,7,8,9},B277&amp;"0123456789"))-1)</f>
        <v>ES</v>
      </c>
      <c r="V277" s="243" t="str">
        <f>RIGHT(B277,LEN(B277)+1-MIN(FIND({0,1,2,3,4,5,6,7,8,9},B277&amp;"0123456789")))</f>
        <v>4100</v>
      </c>
      <c r="W277" s="241" t="str">
        <f t="shared" si="104"/>
        <v>ES_4100</v>
      </c>
      <c r="X277" s="45" t="str">
        <f>LEFT(B277,MIN(FIND({0,1,2,3,4,5,6,7,8,9},B277&amp;"0123456789"))-1)&amp;"n"&amp;RIGHT(B277,LEN(B277)-MIN(FIND({0,1,2,3,4,5,6,7,8,9},B277&amp;"0123456789")))</f>
        <v>ESn100</v>
      </c>
      <c r="Y277" s="45" t="str">
        <f t="shared" si="105"/>
        <v>DI1</v>
      </c>
      <c r="Z277" s="45" t="str">
        <f>IF(LEN(Y277)=0,"",VLOOKUP(X277,tblClass_Child!D:E,2,FALSE))</f>
        <v>DI_ESTOP</v>
      </c>
      <c r="AA277" s="45" t="str">
        <f t="shared" si="106"/>
        <v>_di_estop</v>
      </c>
      <c r="AF277" s="305">
        <f>IF(ISERROR(VLOOKUP(Q277,tblClass_Physical!A:AJ,COLUMN(tblClass_Physical!AJ:AJ),FALSE)),"",VLOOKUP(Q277,tblClass_Physical!A:AJ,COLUMN(tblClass_Physical!AJ:AJ),FALSE))</f>
        <v>0</v>
      </c>
    </row>
    <row r="278" spans="1:32" s="241" customFormat="1">
      <c r="A278" s="59" t="s">
        <v>847</v>
      </c>
      <c r="B278" s="59" t="s">
        <v>1922</v>
      </c>
      <c r="C278" s="68">
        <v>277</v>
      </c>
      <c r="D278" s="59" t="s">
        <v>196</v>
      </c>
      <c r="E278" s="68">
        <v>21</v>
      </c>
      <c r="F278" s="59" t="s">
        <v>2310</v>
      </c>
      <c r="G278" s="242" t="s">
        <v>1888</v>
      </c>
      <c r="H278" s="241" t="str">
        <f t="shared" si="96"/>
        <v>EMV1</v>
      </c>
      <c r="I278" s="241">
        <f t="shared" si="97"/>
        <v>254</v>
      </c>
      <c r="J278" s="242" t="str">
        <f t="shared" si="98"/>
        <v>S2</v>
      </c>
      <c r="K278" s="241">
        <f t="shared" si="99"/>
        <v>168</v>
      </c>
      <c r="L278" s="242" t="str">
        <f t="shared" si="100"/>
        <v>PCS2</v>
      </c>
      <c r="M278" s="241">
        <f t="shared" si="101"/>
        <v>158</v>
      </c>
      <c r="N278" s="242" t="str">
        <f t="shared" si="102"/>
        <v>R024</v>
      </c>
      <c r="O278" s="241">
        <f t="shared" si="103"/>
        <v>161</v>
      </c>
      <c r="P278" s="241">
        <f>IF(LEN(D278)=0,"",IF(VLOOKUP(D278,tblClass_Child!G:J,4,FALSE)="Yes",0,I278))</f>
        <v>254</v>
      </c>
      <c r="Q278" s="242" t="s">
        <v>792</v>
      </c>
      <c r="R278" s="242">
        <f>IF(ISERROR(VLOOKUP(Q278,tblClass_Physical!$A:$B,2,FALSE)),0,VLOOKUP(Q278,tblClass_Physical!$A:$B,2,FALSE))</f>
        <v>9</v>
      </c>
      <c r="S278" s="242" t="s">
        <v>583</v>
      </c>
      <c r="T278" s="242"/>
      <c r="U278" s="242" t="str">
        <f>LEFT(B278,MIN(FIND({0,1,2,3,4,5,6,7,8,9},B278&amp;"0123456789"))-1)</f>
        <v>DV</v>
      </c>
      <c r="V278" s="243" t="str">
        <f>RIGHT(B278,LEN(B278)+1-MIN(FIND({0,1,2,3,4,5,6,7,8,9},B278&amp;"0123456789")))</f>
        <v>4121</v>
      </c>
      <c r="W278" s="241" t="str">
        <f t="shared" si="104"/>
        <v>DV_4121</v>
      </c>
      <c r="X278" s="45" t="str">
        <f>LEFT(B278,MIN(FIND({0,1,2,3,4,5,6,7,8,9},B278&amp;"0123456789"))-1)&amp;"n"&amp;RIGHT(B278,LEN(B278)-MIN(FIND({0,1,2,3,4,5,6,7,8,9},B278&amp;"0123456789")))</f>
        <v>DVn121</v>
      </c>
      <c r="Y278" s="45" t="str">
        <f t="shared" si="105"/>
        <v>POS2</v>
      </c>
      <c r="Z278" s="45" t="str">
        <f>IF(LEN(Y278)=0,"",VLOOKUP(X278,tblClass_Child!D:E,2,FALSE))</f>
        <v>POS_OUTLET</v>
      </c>
      <c r="AA278" s="45" t="str">
        <f t="shared" si="106"/>
        <v>_pos_outlet</v>
      </c>
      <c r="AF278" s="305">
        <f>IF(ISERROR(VLOOKUP(Q278,tblClass_Physical!A:AJ,COLUMN(tblClass_Physical!AJ:AJ),FALSE)),"",VLOOKUP(Q278,tblClass_Physical!A:AJ,COLUMN(tblClass_Physical!AJ:AJ),FALSE))</f>
        <v>0</v>
      </c>
    </row>
    <row r="279" spans="1:32" s="241" customFormat="1">
      <c r="A279" s="59" t="s">
        <v>847</v>
      </c>
      <c r="B279" s="59" t="s">
        <v>1923</v>
      </c>
      <c r="C279" s="68">
        <v>278</v>
      </c>
      <c r="D279" s="59" t="s">
        <v>179</v>
      </c>
      <c r="E279" s="68">
        <v>13</v>
      </c>
      <c r="F279" s="59" t="s">
        <v>2311</v>
      </c>
      <c r="G279" s="242" t="s">
        <v>1888</v>
      </c>
      <c r="H279" s="241" t="str">
        <f t="shared" si="96"/>
        <v>EMV1</v>
      </c>
      <c r="I279" s="241">
        <f t="shared" si="97"/>
        <v>254</v>
      </c>
      <c r="J279" s="242" t="str">
        <f t="shared" si="98"/>
        <v>S2</v>
      </c>
      <c r="K279" s="241">
        <f t="shared" si="99"/>
        <v>168</v>
      </c>
      <c r="L279" s="242" t="str">
        <f t="shared" si="100"/>
        <v>PCS2</v>
      </c>
      <c r="M279" s="241">
        <f t="shared" si="101"/>
        <v>158</v>
      </c>
      <c r="N279" s="242" t="str">
        <f t="shared" si="102"/>
        <v>R024</v>
      </c>
      <c r="O279" s="241">
        <f t="shared" si="103"/>
        <v>161</v>
      </c>
      <c r="P279" s="241">
        <f>IF(LEN(D279)=0,"",IF(VLOOKUP(D279,tblClass_Child!G:J,4,FALSE)="Yes",0,I279))</f>
        <v>254</v>
      </c>
      <c r="Q279" s="242" t="s">
        <v>751</v>
      </c>
      <c r="R279" s="242">
        <f>IF(ISERROR(VLOOKUP(Q279,tblClass_Physical!$A:$B,2,FALSE)),0,VLOOKUP(Q279,tblClass_Physical!$A:$B,2,FALSE))</f>
        <v>21</v>
      </c>
      <c r="S279" s="242" t="s">
        <v>583</v>
      </c>
      <c r="T279" s="242"/>
      <c r="U279" s="242" t="str">
        <f>LEFT(B279,MIN(FIND({0,1,2,3,4,5,6,7,8,9},B279&amp;"0123456789"))-1)</f>
        <v>RD</v>
      </c>
      <c r="V279" s="243" t="str">
        <f>RIGHT(B279,LEN(B279)+1-MIN(FIND({0,1,2,3,4,5,6,7,8,9},B279&amp;"0123456789")))</f>
        <v>4101</v>
      </c>
      <c r="W279" s="241" t="str">
        <f t="shared" si="104"/>
        <v>RD_4101</v>
      </c>
      <c r="X279" s="45" t="str">
        <f>LEFT(B279,MIN(FIND({0,1,2,3,4,5,6,7,8,9},B279&amp;"0123456789"))-1)&amp;"n"&amp;RIGHT(B279,LEN(B279)-MIN(FIND({0,1,2,3,4,5,6,7,8,9},B279&amp;"0123456789")))</f>
        <v>RDn101</v>
      </c>
      <c r="Y279" s="45" t="str">
        <f t="shared" si="105"/>
        <v>DI1</v>
      </c>
      <c r="Z279" s="45" t="str">
        <f>IF(LEN(Y279)=0,"",VLOOKUP(X279,tblClass_Child!D:E,2,FALSE))</f>
        <v>DI_BURST</v>
      </c>
      <c r="AA279" s="45" t="str">
        <f t="shared" si="106"/>
        <v>_di_burst</v>
      </c>
      <c r="AF279" s="305">
        <f>IF(ISERROR(VLOOKUP(Q279,tblClass_Physical!A:AJ,COLUMN(tblClass_Physical!AJ:AJ),FALSE)),"",VLOOKUP(Q279,tblClass_Physical!A:AJ,COLUMN(tblClass_Physical!AJ:AJ),FALSE))</f>
        <v>0</v>
      </c>
    </row>
    <row r="280" spans="1:32" s="241" customFormat="1">
      <c r="A280" s="59" t="s">
        <v>847</v>
      </c>
      <c r="B280" s="59" t="s">
        <v>1924</v>
      </c>
      <c r="C280" s="68">
        <v>279</v>
      </c>
      <c r="D280" s="59" t="s">
        <v>188</v>
      </c>
      <c r="E280" s="68">
        <v>24</v>
      </c>
      <c r="F280" s="59" t="s">
        <v>2312</v>
      </c>
      <c r="G280" s="242" t="s">
        <v>1888</v>
      </c>
      <c r="H280" s="241" t="str">
        <f t="shared" si="96"/>
        <v>EMV1</v>
      </c>
      <c r="I280" s="241">
        <f t="shared" si="97"/>
        <v>254</v>
      </c>
      <c r="J280" s="242" t="str">
        <f t="shared" si="98"/>
        <v>S2</v>
      </c>
      <c r="K280" s="241">
        <f t="shared" si="99"/>
        <v>168</v>
      </c>
      <c r="L280" s="242" t="str">
        <f t="shared" si="100"/>
        <v>PCS2</v>
      </c>
      <c r="M280" s="241">
        <f t="shared" si="101"/>
        <v>158</v>
      </c>
      <c r="N280" s="242" t="str">
        <f t="shared" si="102"/>
        <v>R024</v>
      </c>
      <c r="O280" s="241">
        <f t="shared" si="103"/>
        <v>161</v>
      </c>
      <c r="P280" s="241">
        <f>IF(LEN(D280)=0,"",IF(VLOOKUP(D280,tblClass_Child!G:J,4,FALSE)="Yes",0,I280))</f>
        <v>254</v>
      </c>
      <c r="Q280" s="242" t="s">
        <v>748</v>
      </c>
      <c r="R280" s="242">
        <f>IF(ISERROR(VLOOKUP(Q280,tblClass_Physical!$A:$B,2,FALSE)),0,VLOOKUP(Q280,tblClass_Physical!$A:$B,2,FALSE))</f>
        <v>59</v>
      </c>
      <c r="S280" s="242" t="s">
        <v>583</v>
      </c>
      <c r="T280" s="242"/>
      <c r="U280" s="242" t="str">
        <f>LEFT(B280,MIN(FIND({0,1,2,3,4,5,6,7,8,9},B280&amp;"0123456789"))-1)</f>
        <v>TI</v>
      </c>
      <c r="V280" s="243" t="str">
        <f>RIGHT(B280,LEN(B280)+1-MIN(FIND({0,1,2,3,4,5,6,7,8,9},B280&amp;"0123456789")))</f>
        <v>4105</v>
      </c>
      <c r="W280" s="241" t="str">
        <f t="shared" si="104"/>
        <v>TI_4105</v>
      </c>
      <c r="X280" s="45" t="str">
        <f>LEFT(B280,MIN(FIND({0,1,2,3,4,5,6,7,8,9},B280&amp;"0123456789"))-1)&amp;"n"&amp;RIGHT(B280,LEN(B280)-MIN(FIND({0,1,2,3,4,5,6,7,8,9},B280&amp;"0123456789")))</f>
        <v>TIn105</v>
      </c>
      <c r="Y280" s="45" t="str">
        <f t="shared" si="105"/>
        <v>TI1</v>
      </c>
      <c r="Z280" s="45" t="str">
        <f>IF(LEN(Y280)=0,"",VLOOKUP(X280,tblClass_Child!D:E,2,FALSE))</f>
        <v>TI_VESSEL</v>
      </c>
      <c r="AA280" s="45" t="str">
        <f t="shared" si="106"/>
        <v>_ti_vessel</v>
      </c>
      <c r="AF280" s="305">
        <f>IF(ISERROR(VLOOKUP(Q280,tblClass_Physical!A:AJ,COLUMN(tblClass_Physical!AJ:AJ),FALSE)),"",VLOOKUP(Q280,tblClass_Physical!A:AJ,COLUMN(tblClass_Physical!AJ:AJ),FALSE))</f>
        <v>0</v>
      </c>
    </row>
    <row r="281" spans="1:32" s="241" customFormat="1">
      <c r="A281" s="59" t="s">
        <v>847</v>
      </c>
      <c r="B281" s="59" t="s">
        <v>1925</v>
      </c>
      <c r="C281" s="68">
        <v>280</v>
      </c>
      <c r="D281" s="59" t="s">
        <v>186</v>
      </c>
      <c r="E281" s="68">
        <v>26</v>
      </c>
      <c r="F281" s="59" t="s">
        <v>2313</v>
      </c>
      <c r="G281" s="242" t="s">
        <v>1888</v>
      </c>
      <c r="H281" s="241" t="str">
        <f t="shared" si="96"/>
        <v>EMV1</v>
      </c>
      <c r="I281" s="241">
        <f t="shared" si="97"/>
        <v>254</v>
      </c>
      <c r="J281" s="242" t="str">
        <f t="shared" si="98"/>
        <v>S2</v>
      </c>
      <c r="K281" s="241">
        <f t="shared" si="99"/>
        <v>168</v>
      </c>
      <c r="L281" s="242" t="str">
        <f t="shared" si="100"/>
        <v>PCS2</v>
      </c>
      <c r="M281" s="241">
        <f t="shared" si="101"/>
        <v>158</v>
      </c>
      <c r="N281" s="242" t="str">
        <f t="shared" si="102"/>
        <v>R024</v>
      </c>
      <c r="O281" s="241">
        <f t="shared" si="103"/>
        <v>161</v>
      </c>
      <c r="P281" s="241">
        <f>IF(LEN(D281)=0,"",IF(VLOOKUP(D281,tblClass_Child!G:J,4,FALSE)="Yes",0,I281))</f>
        <v>254</v>
      </c>
      <c r="Q281" s="242" t="s">
        <v>744</v>
      </c>
      <c r="R281" s="242">
        <f>IF(ISERROR(VLOOKUP(Q281,tblClass_Physical!$A:$B,2,FALSE)),0,VLOOKUP(Q281,tblClass_Physical!$A:$B,2,FALSE))</f>
        <v>17</v>
      </c>
      <c r="S281" s="242" t="s">
        <v>583</v>
      </c>
      <c r="T281" s="242"/>
      <c r="U281" s="242" t="str">
        <f>LEFT(B281,MIN(FIND({0,1,2,3,4,5,6,7,8,9},B281&amp;"0123456789"))-1)</f>
        <v>ZSC</v>
      </c>
      <c r="V281" s="243" t="str">
        <f>RIGHT(B281,LEN(B281)+1-MIN(FIND({0,1,2,3,4,5,6,7,8,9},B281&amp;"0123456789")))</f>
        <v>4101</v>
      </c>
      <c r="W281" s="241" t="str">
        <f t="shared" si="104"/>
        <v>ZSC_4101</v>
      </c>
      <c r="X281" s="45" t="str">
        <f>LEFT(B281,MIN(FIND({0,1,2,3,4,5,6,7,8,9},B281&amp;"0123456789"))-1)&amp;"n"&amp;RIGHT(B281,LEN(B281)-MIN(FIND({0,1,2,3,4,5,6,7,8,9},B281&amp;"0123456789")))</f>
        <v>ZSCn101</v>
      </c>
      <c r="Y281" s="45" t="str">
        <f t="shared" si="105"/>
        <v>ZSC1</v>
      </c>
      <c r="Z281" s="45" t="str">
        <f>IF(LEN(Y281)=0,"",VLOOKUP(X281,tblClass_Child!D:E,2,FALSE))</f>
        <v>ZSC_MANWAY</v>
      </c>
      <c r="AA281" s="45" t="str">
        <f t="shared" si="106"/>
        <v>_zsc_manway</v>
      </c>
      <c r="AF281" s="305">
        <f>IF(ISERROR(VLOOKUP(Q281,tblClass_Physical!A:AJ,COLUMN(tblClass_Physical!AJ:AJ),FALSE)),"",VLOOKUP(Q281,tblClass_Physical!A:AJ,COLUMN(tblClass_Physical!AJ:AJ),FALSE))</f>
        <v>0</v>
      </c>
    </row>
    <row r="282" spans="1:32" s="241" customFormat="1">
      <c r="A282" s="59" t="s">
        <v>847</v>
      </c>
      <c r="B282" s="59" t="s">
        <v>1926</v>
      </c>
      <c r="C282" s="68">
        <v>281</v>
      </c>
      <c r="D282" s="59" t="s">
        <v>196</v>
      </c>
      <c r="E282" s="68">
        <v>21</v>
      </c>
      <c r="F282" s="59" t="s">
        <v>2314</v>
      </c>
      <c r="G282" s="242" t="s">
        <v>1889</v>
      </c>
      <c r="H282" s="241" t="str">
        <f t="shared" si="96"/>
        <v>EMV2</v>
      </c>
      <c r="I282" s="241">
        <f t="shared" si="97"/>
        <v>255</v>
      </c>
      <c r="J282" s="242" t="str">
        <f t="shared" si="98"/>
        <v>S2</v>
      </c>
      <c r="K282" s="241">
        <f t="shared" si="99"/>
        <v>168</v>
      </c>
      <c r="L282" s="242" t="str">
        <f t="shared" si="100"/>
        <v>PCS2</v>
      </c>
      <c r="M282" s="241">
        <f t="shared" si="101"/>
        <v>158</v>
      </c>
      <c r="N282" s="242" t="str">
        <f t="shared" si="102"/>
        <v>R024</v>
      </c>
      <c r="O282" s="241">
        <f t="shared" si="103"/>
        <v>161</v>
      </c>
      <c r="P282" s="241">
        <f>IF(LEN(D282)=0,"",IF(VLOOKUP(D282,tblClass_Child!G:J,4,FALSE)="Yes",0,I282))</f>
        <v>255</v>
      </c>
      <c r="Q282" s="242" t="s">
        <v>776</v>
      </c>
      <c r="R282" s="242">
        <f>IF(ISERROR(VLOOKUP(Q282,tblClass_Physical!$A:$B,2,FALSE)),0,VLOOKUP(Q282,tblClass_Physical!$A:$B,2,FALSE))</f>
        <v>6</v>
      </c>
      <c r="S282" s="242" t="s">
        <v>583</v>
      </c>
      <c r="T282" s="242"/>
      <c r="U282" s="242" t="str">
        <f>LEFT(B282,MIN(FIND({0,1,2,3,4,5,6,7,8,9},B282&amp;"0123456789"))-1)</f>
        <v>DV</v>
      </c>
      <c r="V282" s="243" t="str">
        <f>RIGHT(B282,LEN(B282)+1-MIN(FIND({0,1,2,3,4,5,6,7,8,9},B282&amp;"0123456789")))</f>
        <v>4117</v>
      </c>
      <c r="W282" s="241" t="str">
        <f t="shared" si="104"/>
        <v>DV_4117</v>
      </c>
      <c r="X282" s="45" t="str">
        <f>LEFT(B282,MIN(FIND({0,1,2,3,4,5,6,7,8,9},B282&amp;"0123456789"))-1)&amp;"n"&amp;RIGHT(B282,LEN(B282)-MIN(FIND({0,1,2,3,4,5,6,7,8,9},B282&amp;"0123456789")))</f>
        <v>DVn117</v>
      </c>
      <c r="Y282" s="45" t="str">
        <f t="shared" si="105"/>
        <v>POS2</v>
      </c>
      <c r="Z282" s="45" t="str">
        <f>IF(LEN(Y282)=0,"",VLOOKUP(X282,tblClass_Child!D:E,2,FALSE))</f>
        <v>POS_SPRAYBALL1</v>
      </c>
      <c r="AA282" s="45" t="str">
        <f t="shared" si="106"/>
        <v>_pos_sprayball1</v>
      </c>
      <c r="AF282" s="305">
        <f>IF(ISERROR(VLOOKUP(Q282,tblClass_Physical!A:AJ,COLUMN(tblClass_Physical!AJ:AJ),FALSE)),"",VLOOKUP(Q282,tblClass_Physical!A:AJ,COLUMN(tblClass_Physical!AJ:AJ),FALSE))</f>
        <v>0</v>
      </c>
    </row>
    <row r="283" spans="1:32" s="241" customFormat="1">
      <c r="A283" s="59" t="s">
        <v>847</v>
      </c>
      <c r="B283" s="59" t="s">
        <v>1927</v>
      </c>
      <c r="C283" s="68">
        <v>282</v>
      </c>
      <c r="D283" s="59" t="s">
        <v>196</v>
      </c>
      <c r="E283" s="68">
        <v>21</v>
      </c>
      <c r="F283" s="59" t="s">
        <v>2315</v>
      </c>
      <c r="G283" s="242" t="s">
        <v>1889</v>
      </c>
      <c r="H283" s="241" t="str">
        <f t="shared" si="96"/>
        <v>EMV2</v>
      </c>
      <c r="I283" s="241">
        <f t="shared" si="97"/>
        <v>255</v>
      </c>
      <c r="J283" s="242" t="str">
        <f t="shared" si="98"/>
        <v>S2</v>
      </c>
      <c r="K283" s="241">
        <f t="shared" si="99"/>
        <v>168</v>
      </c>
      <c r="L283" s="242" t="str">
        <f t="shared" si="100"/>
        <v>PCS2</v>
      </c>
      <c r="M283" s="241">
        <f t="shared" si="101"/>
        <v>158</v>
      </c>
      <c r="N283" s="242" t="str">
        <f t="shared" si="102"/>
        <v>R024</v>
      </c>
      <c r="O283" s="241">
        <f t="shared" si="103"/>
        <v>161</v>
      </c>
      <c r="P283" s="241">
        <f>IF(LEN(D283)=0,"",IF(VLOOKUP(D283,tblClass_Child!G:J,4,FALSE)="Yes",0,I283))</f>
        <v>255</v>
      </c>
      <c r="Q283" s="242" t="s">
        <v>776</v>
      </c>
      <c r="R283" s="242">
        <f>IF(ISERROR(VLOOKUP(Q283,tblClass_Physical!$A:$B,2,FALSE)),0,VLOOKUP(Q283,tblClass_Physical!$A:$B,2,FALSE))</f>
        <v>6</v>
      </c>
      <c r="S283" s="242" t="s">
        <v>583</v>
      </c>
      <c r="T283" s="242"/>
      <c r="U283" s="242" t="str">
        <f>LEFT(B283,MIN(FIND({0,1,2,3,4,5,6,7,8,9},B283&amp;"0123456789"))-1)</f>
        <v>DV</v>
      </c>
      <c r="V283" s="243" t="str">
        <f>RIGHT(B283,LEN(B283)+1-MIN(FIND({0,1,2,3,4,5,6,7,8,9},B283&amp;"0123456789")))</f>
        <v>4119</v>
      </c>
      <c r="W283" s="241" t="str">
        <f t="shared" si="104"/>
        <v>DV_4119</v>
      </c>
      <c r="X283" s="45" t="str">
        <f>LEFT(B283,MIN(FIND({0,1,2,3,4,5,6,7,8,9},B283&amp;"0123456789"))-1)&amp;"n"&amp;RIGHT(B283,LEN(B283)-MIN(FIND({0,1,2,3,4,5,6,7,8,9},B283&amp;"0123456789")))</f>
        <v>DVn119</v>
      </c>
      <c r="Y283" s="45" t="str">
        <f t="shared" si="105"/>
        <v>POS2</v>
      </c>
      <c r="Z283" s="45" t="str">
        <f>IF(LEN(Y283)=0,"",VLOOKUP(X283,tblClass_Child!D:E,2,FALSE))</f>
        <v>POS_SPRAYBALL2</v>
      </c>
      <c r="AA283" s="45" t="str">
        <f t="shared" si="106"/>
        <v>_pos_sprayball2</v>
      </c>
      <c r="AF283" s="305">
        <f>IF(ISERROR(VLOOKUP(Q283,tblClass_Physical!A:AJ,COLUMN(tblClass_Physical!AJ:AJ),FALSE)),"",VLOOKUP(Q283,tblClass_Physical!A:AJ,COLUMN(tblClass_Physical!AJ:AJ),FALSE))</f>
        <v>0</v>
      </c>
    </row>
    <row r="284" spans="1:32" s="242" customFormat="1">
      <c r="A284" s="59" t="s">
        <v>847</v>
      </c>
      <c r="B284" s="59" t="s">
        <v>1928</v>
      </c>
      <c r="C284" s="68">
        <v>283</v>
      </c>
      <c r="D284" s="59" t="s">
        <v>177</v>
      </c>
      <c r="E284" s="68">
        <v>21</v>
      </c>
      <c r="F284" s="59" t="s">
        <v>2316</v>
      </c>
      <c r="G284" s="242" t="s">
        <v>1890</v>
      </c>
      <c r="H284" s="241" t="str">
        <f t="shared" si="96"/>
        <v>EMX4</v>
      </c>
      <c r="I284" s="241">
        <f t="shared" si="97"/>
        <v>256</v>
      </c>
      <c r="J284" s="242" t="str">
        <f t="shared" si="98"/>
        <v>S2</v>
      </c>
      <c r="K284" s="241">
        <f t="shared" si="99"/>
        <v>168</v>
      </c>
      <c r="L284" s="242" t="str">
        <f t="shared" si="100"/>
        <v>PCS2</v>
      </c>
      <c r="M284" s="241">
        <f t="shared" si="101"/>
        <v>158</v>
      </c>
      <c r="N284" s="242" t="str">
        <f t="shared" si="102"/>
        <v>R024</v>
      </c>
      <c r="O284" s="241">
        <f t="shared" si="103"/>
        <v>161</v>
      </c>
      <c r="P284" s="241">
        <f>IF(LEN(D284)=0,"",IF(VLOOKUP(D284,tblClass_Child!G:J,4,FALSE)="Yes",0,I284))</f>
        <v>256</v>
      </c>
      <c r="Q284" s="242" t="s">
        <v>2134</v>
      </c>
      <c r="R284" s="242">
        <f>IF(ISERROR(VLOOKUP(Q284,tblClass_Physical!$A:$B,2,FALSE)),0,VLOOKUP(Q284,tblClass_Physical!$A:$B,2,FALSE))</f>
        <v>34</v>
      </c>
      <c r="S284" s="242" t="s">
        <v>583</v>
      </c>
      <c r="U284" s="242" t="str">
        <f>LEFT(B284,MIN(FIND({0,1,2,3,4,5,6,7,8,9},B284&amp;"0123456789"))-1)</f>
        <v>BAV</v>
      </c>
      <c r="V284" s="243" t="str">
        <f>RIGHT(B284,LEN(B284)+1-MIN(FIND({0,1,2,3,4,5,6,7,8,9},B284&amp;"0123456789")))</f>
        <v>4143</v>
      </c>
      <c r="W284" s="241" t="str">
        <f t="shared" si="104"/>
        <v>BAV_4143</v>
      </c>
      <c r="X284" s="45" t="s">
        <v>2214</v>
      </c>
      <c r="Y284" s="45" t="str">
        <f t="shared" si="105"/>
        <v>POS4</v>
      </c>
      <c r="Z284" s="45" t="str">
        <f>IF(LEN(Y284)=0,"",VLOOKUP(X284,tblClass_Child!D:E,2,FALSE))</f>
        <v>POS_SIP</v>
      </c>
      <c r="AA284" s="45" t="str">
        <f t="shared" si="106"/>
        <v>_pos_sip</v>
      </c>
      <c r="AF284" s="305">
        <f>IF(ISERROR(VLOOKUP(Q284,tblClass_Physical!A:AJ,COLUMN(tblClass_Physical!AJ:AJ),FALSE)),"",VLOOKUP(Q284,tblClass_Physical!A:AJ,COLUMN(tblClass_Physical!AJ:AJ),FALSE))</f>
        <v>0</v>
      </c>
    </row>
    <row r="285" spans="1:32" s="242" customFormat="1">
      <c r="A285" s="59" t="s">
        <v>847</v>
      </c>
      <c r="B285" s="59" t="s">
        <v>1929</v>
      </c>
      <c r="C285" s="68">
        <v>284</v>
      </c>
      <c r="D285" s="59" t="s">
        <v>177</v>
      </c>
      <c r="E285" s="68">
        <v>21</v>
      </c>
      <c r="F285" s="59" t="s">
        <v>2317</v>
      </c>
      <c r="G285" s="242" t="s">
        <v>1890</v>
      </c>
      <c r="H285" s="241" t="str">
        <f t="shared" si="96"/>
        <v>EMX4</v>
      </c>
      <c r="I285" s="241">
        <f t="shared" si="97"/>
        <v>256</v>
      </c>
      <c r="J285" s="242" t="str">
        <f t="shared" si="98"/>
        <v>S2</v>
      </c>
      <c r="K285" s="241">
        <f t="shared" si="99"/>
        <v>168</v>
      </c>
      <c r="L285" s="242" t="str">
        <f t="shared" si="100"/>
        <v>PCS2</v>
      </c>
      <c r="M285" s="241">
        <f t="shared" si="101"/>
        <v>158</v>
      </c>
      <c r="N285" s="242" t="str">
        <f t="shared" si="102"/>
        <v>R024</v>
      </c>
      <c r="O285" s="241">
        <f t="shared" si="103"/>
        <v>161</v>
      </c>
      <c r="P285" s="241">
        <f>IF(LEN(D285)=0,"",IF(VLOOKUP(D285,tblClass_Child!G:J,4,FALSE)="Yes",0,I285))</f>
        <v>256</v>
      </c>
      <c r="Q285" s="242" t="s">
        <v>2136</v>
      </c>
      <c r="R285" s="242">
        <f>IF(ISERROR(VLOOKUP(Q285,tblClass_Physical!$A:$B,2,FALSE)),0,VLOOKUP(Q285,tblClass_Physical!$A:$B,2,FALSE))</f>
        <v>35</v>
      </c>
      <c r="S285" s="242" t="s">
        <v>583</v>
      </c>
      <c r="U285" s="242" t="str">
        <f>LEFT(B285,MIN(FIND({0,1,2,3,4,5,6,7,8,9},B285&amp;"0123456789"))-1)</f>
        <v>BAV</v>
      </c>
      <c r="V285" s="243" t="str">
        <f>RIGHT(B285,LEN(B285)+1-MIN(FIND({0,1,2,3,4,5,6,7,8,9},B285&amp;"0123456789")))</f>
        <v>4145</v>
      </c>
      <c r="W285" s="241" t="str">
        <f t="shared" si="104"/>
        <v>BAV_4145</v>
      </c>
      <c r="X285" s="45" t="s">
        <v>2213</v>
      </c>
      <c r="Y285" s="45" t="str">
        <f t="shared" si="105"/>
        <v>POS4</v>
      </c>
      <c r="Z285" s="45" t="str">
        <f>IF(LEN(Y285)=0,"",VLOOKUP(X285,tblClass_Child!D:E,2,FALSE))</f>
        <v>POS_CIP</v>
      </c>
      <c r="AA285" s="45" t="str">
        <f t="shared" si="106"/>
        <v>_pos_cip</v>
      </c>
      <c r="AF285" s="305">
        <f>IF(ISERROR(VLOOKUP(Q285,tblClass_Physical!A:AJ,COLUMN(tblClass_Physical!AJ:AJ),FALSE)),"",VLOOKUP(Q285,tblClass_Physical!A:AJ,COLUMN(tblClass_Physical!AJ:AJ),FALSE))</f>
        <v>0</v>
      </c>
    </row>
    <row r="286" spans="1:32" s="242" customFormat="1">
      <c r="A286" s="59" t="s">
        <v>847</v>
      </c>
      <c r="B286" s="59" t="s">
        <v>1930</v>
      </c>
      <c r="C286" s="68">
        <v>285</v>
      </c>
      <c r="D286" s="59" t="s">
        <v>175</v>
      </c>
      <c r="E286" s="68">
        <v>25</v>
      </c>
      <c r="F286" s="59" t="s">
        <v>2318</v>
      </c>
      <c r="G286" s="242" t="s">
        <v>1890</v>
      </c>
      <c r="H286" s="241" t="str">
        <f t="shared" si="96"/>
        <v>EMX4</v>
      </c>
      <c r="I286" s="241">
        <f t="shared" si="97"/>
        <v>256</v>
      </c>
      <c r="J286" s="242" t="str">
        <f t="shared" si="98"/>
        <v>S2</v>
      </c>
      <c r="K286" s="241">
        <f t="shared" si="99"/>
        <v>168</v>
      </c>
      <c r="L286" s="242" t="str">
        <f t="shared" si="100"/>
        <v>PCS2</v>
      </c>
      <c r="M286" s="241">
        <f t="shared" si="101"/>
        <v>158</v>
      </c>
      <c r="N286" s="242" t="str">
        <f t="shared" si="102"/>
        <v>R024</v>
      </c>
      <c r="O286" s="241">
        <f t="shared" si="103"/>
        <v>161</v>
      </c>
      <c r="P286" s="241">
        <f>IF(LEN(D286)=0,"",IF(VLOOKUP(D286,tblClass_Child!G:J,4,FALSE)="Yes",0,I286))</f>
        <v>256</v>
      </c>
      <c r="Q286" s="242" t="s">
        <v>1441</v>
      </c>
      <c r="R286" s="242">
        <f>IF(ISERROR(VLOOKUP(Q286,tblClass_Physical!$A:$B,2,FALSE)),0,VLOOKUP(Q286,tblClass_Physical!$A:$B,2,FALSE))</f>
        <v>43</v>
      </c>
      <c r="S286" s="242" t="s">
        <v>583</v>
      </c>
      <c r="U286" s="242" t="str">
        <f>LEFT(B286,MIN(FIND({0,1,2,3,4,5,6,7,8,9},B286&amp;"0123456789"))-1)</f>
        <v>TI</v>
      </c>
      <c r="V286" s="243" t="str">
        <f>RIGHT(B286,LEN(B286)+1-MIN(FIND({0,1,2,3,4,5,6,7,8,9},B286&amp;"0123456789")))</f>
        <v>4107</v>
      </c>
      <c r="W286" s="241" t="str">
        <f t="shared" si="104"/>
        <v>TI_4107</v>
      </c>
      <c r="X286" s="45" t="s">
        <v>2215</v>
      </c>
      <c r="Y286" s="45" t="str">
        <f t="shared" si="105"/>
        <v>TI2</v>
      </c>
      <c r="Z286" s="45" t="str">
        <f>IF(LEN(Y286)=0,"",VLOOKUP(X286,tblClass_Child!D:E,2,FALSE))</f>
        <v>TI_DRAIN</v>
      </c>
      <c r="AA286" s="45" t="str">
        <f t="shared" si="106"/>
        <v>_ti_drain</v>
      </c>
      <c r="AF286" s="305">
        <f>IF(ISERROR(VLOOKUP(Q286,tblClass_Physical!A:AJ,COLUMN(tblClass_Physical!AJ:AJ),FALSE)),"",VLOOKUP(Q286,tblClass_Physical!A:AJ,COLUMN(tblClass_Physical!AJ:AJ),FALSE))</f>
        <v>0</v>
      </c>
    </row>
    <row r="287" spans="1:32">
      <c r="A287" s="59" t="s">
        <v>847</v>
      </c>
      <c r="B287" s="59" t="s">
        <v>2069</v>
      </c>
      <c r="C287" s="68">
        <v>286</v>
      </c>
      <c r="D287" s="59" t="s">
        <v>2065</v>
      </c>
      <c r="E287" s="68">
        <f>IF(D287="",0,VLOOKUP(D287,tblClass!$B:$C,2,FALSE))</f>
        <v>16</v>
      </c>
      <c r="F287" s="59" t="s">
        <v>2070</v>
      </c>
      <c r="G287" s="59" t="s">
        <v>1933</v>
      </c>
      <c r="H287" s="68" t="str">
        <f t="shared" si="96"/>
        <v>EMX5</v>
      </c>
      <c r="I287" s="68">
        <f t="shared" si="97"/>
        <v>287</v>
      </c>
      <c r="J287" s="59" t="str">
        <f t="shared" si="98"/>
        <v>M2</v>
      </c>
      <c r="K287" s="68">
        <f t="shared" si="99"/>
        <v>166</v>
      </c>
      <c r="L287" s="59" t="str">
        <f t="shared" si="100"/>
        <v>PCM2</v>
      </c>
      <c r="M287" s="68">
        <f t="shared" si="101"/>
        <v>156</v>
      </c>
      <c r="N287" s="59" t="str">
        <f t="shared" si="102"/>
        <v>R022</v>
      </c>
      <c r="O287" s="68">
        <f t="shared" si="103"/>
        <v>160</v>
      </c>
      <c r="P287" s="68">
        <f>IF(LEN(D287)=0,"",IF(VLOOKUP(D287,tblClass_Child!G:J,4,FALSE)="Yes",0,I287))</f>
        <v>287</v>
      </c>
      <c r="R287" s="59">
        <f>IF(ISERROR(VLOOKUP(Q287,tblClass_Physical!$A:$B,2,FALSE)),0,VLOOKUP(Q287,tblClass_Physical!$A:$B,2,FALSE))</f>
        <v>0</v>
      </c>
      <c r="S287" s="59" t="s">
        <v>2064</v>
      </c>
      <c r="U287" s="59" t="str">
        <f>LEFT(B287,MIN(FIND({0,1,2,3,4,5,6,7,8,9},B287&amp;"0123456789"))-1)</f>
        <v>PB</v>
      </c>
      <c r="V287" s="44" t="str">
        <f>RIGHT(B287,LEN(B287)+1-MIN(FIND({0,1,2,3,4,5,6,7,8,9},B287&amp;"0123456789")))</f>
        <v>84101</v>
      </c>
      <c r="W287" s="68" t="str">
        <f t="shared" si="104"/>
        <v>PB_84101</v>
      </c>
      <c r="X287" s="45" t="str">
        <f>LEFT(B287,MIN(FIND({0,1,2,3,4,5,6,7,8,9},B287&amp;"0123456789"))-1)&amp;"n"&amp;RIGHT(B287,LEN(B287)-MIN(FIND({0,1,2,3,4,5,6,7,8,9},B287&amp;"0123456789")))</f>
        <v>PBn4101</v>
      </c>
      <c r="Y287" s="45" t="str">
        <f t="shared" si="105"/>
        <v>DI2</v>
      </c>
      <c r="Z287" s="45" t="str">
        <f>IF(LEN(Y287)=0,"",VLOOKUP(X287,tblClass_Child!D:E,2,FALSE))</f>
        <v>DI_PAUSE</v>
      </c>
      <c r="AA287" s="45" t="str">
        <f t="shared" si="106"/>
        <v>_di_pause</v>
      </c>
      <c r="AF287" s="305" t="str">
        <f>IF(ISERROR(VLOOKUP(Q287,tblClass_Physical!A:AJ,COLUMN(tblClass_Physical!AJ:AJ),FALSE)),"",VLOOKUP(Q287,tblClass_Physical!A:AJ,COLUMN(tblClass_Physical!AJ:AJ),FALSE))</f>
        <v/>
      </c>
    </row>
    <row r="288" spans="1:32" s="246" customFormat="1">
      <c r="A288" s="68" t="s">
        <v>20</v>
      </c>
      <c r="B288" s="68" t="s">
        <v>1933</v>
      </c>
      <c r="C288" s="68">
        <v>287</v>
      </c>
      <c r="D288" s="68" t="s">
        <v>618</v>
      </c>
      <c r="E288" s="68">
        <f>IF(D288="",0,VLOOKUP(D288,tblClass!$B:$C,2,FALSE))</f>
        <v>48</v>
      </c>
      <c r="F288" s="68" t="s">
        <v>1932</v>
      </c>
      <c r="G288" s="245" t="s">
        <v>9</v>
      </c>
      <c r="H288" s="245" t="str">
        <f t="shared" si="96"/>
        <v>MX</v>
      </c>
      <c r="I288" s="245">
        <f t="shared" si="97"/>
        <v>166</v>
      </c>
      <c r="J288" s="246" t="str">
        <f t="shared" si="98"/>
        <v>PCM2</v>
      </c>
      <c r="K288" s="245">
        <f t="shared" si="99"/>
        <v>156</v>
      </c>
      <c r="L288" s="246" t="str">
        <f t="shared" si="100"/>
        <v>R022</v>
      </c>
      <c r="M288" s="245">
        <f t="shared" si="101"/>
        <v>160</v>
      </c>
      <c r="N288" s="246" t="str">
        <f t="shared" si="102"/>
        <v>MPF</v>
      </c>
      <c r="O288" s="245">
        <f t="shared" si="103"/>
        <v>164</v>
      </c>
      <c r="P288" s="245">
        <f>IF(LEN(D288)=0,"",IF(VLOOKUP(D288,tblClass_Child!G:J,4,FALSE)="Yes",0,I288))</f>
        <v>0</v>
      </c>
      <c r="Q288" s="245"/>
      <c r="R288" s="246">
        <f>IF(ISERROR(VLOOKUP(Q288,tblClass_Physical!$A:$B,2,FALSE)),0,VLOOKUP(Q288,tblClass_Physical!$A:$B,2,FALSE))</f>
        <v>0</v>
      </c>
      <c r="S288" s="245" t="s">
        <v>2064</v>
      </c>
      <c r="T288" s="245"/>
      <c r="U288" s="246" t="str">
        <f>LEFT(B288,MIN(FIND({0,1,2,3,4,5,6,7,8,9},B288&amp;"0123456789"))-1)</f>
        <v>EX</v>
      </c>
      <c r="V288" s="247" t="str">
        <f>RIGHT(B288,LEN(B288)+1-MIN(FIND({0,1,2,3,4,5,6,7,8,9},B288&amp;"0123456789")))</f>
        <v>8402</v>
      </c>
      <c r="W288" s="245" t="str">
        <f t="shared" si="104"/>
        <v>EX_8402</v>
      </c>
      <c r="X288" s="45" t="str">
        <f>LEFT(B288,MIN(FIND({0,1,2,3,4,5,6,7,8,9},B288&amp;"0123456789"))-1)&amp;"n"&amp;RIGHT(B288,LEN(B288)-MIN(FIND({0,1,2,3,4,5,6,7,8,9},B288&amp;"0123456789")))</f>
        <v>EXn402</v>
      </c>
      <c r="Y288" s="45" t="str">
        <f t="shared" si="105"/>
        <v>EMX5</v>
      </c>
      <c r="Z288" s="45" t="str">
        <f>IF(LEN(Y288)=0,"",VLOOKUP(X288,tblClass_Child!D:E,2,FALSE))</f>
        <v>EMX_FILL</v>
      </c>
      <c r="AA288" s="45" t="str">
        <f t="shared" si="106"/>
        <v>_emx_fill</v>
      </c>
      <c r="AF288" s="305" t="str">
        <f>IF(ISERROR(VLOOKUP(Q288,tblClass_Physical!A:AJ,COLUMN(tblClass_Physical!AJ:AJ),FALSE)),"",VLOOKUP(Q288,tblClass_Physical!A:AJ,COLUMN(tblClass_Physical!AJ:AJ),FALSE))</f>
        <v/>
      </c>
    </row>
    <row r="289" spans="1:32" s="270" customFormat="1">
      <c r="A289" s="59" t="s">
        <v>847</v>
      </c>
      <c r="B289" s="59" t="s">
        <v>1959</v>
      </c>
      <c r="C289" s="68">
        <v>288</v>
      </c>
      <c r="D289" s="59" t="s">
        <v>196</v>
      </c>
      <c r="E289" s="68">
        <v>21</v>
      </c>
      <c r="F289" s="59" t="s">
        <v>1966</v>
      </c>
      <c r="G289" s="269" t="s">
        <v>2487</v>
      </c>
      <c r="H289" s="270" t="str">
        <f t="shared" si="96"/>
        <v>EMX6</v>
      </c>
      <c r="I289" s="270">
        <f t="shared" si="97"/>
        <v>297</v>
      </c>
      <c r="J289" s="269" t="str">
        <f t="shared" si="98"/>
        <v>M2</v>
      </c>
      <c r="K289" s="270">
        <f t="shared" si="99"/>
        <v>166</v>
      </c>
      <c r="L289" s="269" t="str">
        <f t="shared" si="100"/>
        <v>PCM2</v>
      </c>
      <c r="M289" s="270">
        <f t="shared" si="101"/>
        <v>156</v>
      </c>
      <c r="N289" s="269" t="str">
        <f t="shared" si="102"/>
        <v>R022</v>
      </c>
      <c r="O289" s="270">
        <f t="shared" si="103"/>
        <v>160</v>
      </c>
      <c r="P289" s="270">
        <f>IF(LEN(D289)=0,"",IF(VLOOKUP(D289,tblClass_Child!G:J,4,FALSE)="Yes",0,I289))</f>
        <v>297</v>
      </c>
      <c r="Q289" s="269" t="s">
        <v>757</v>
      </c>
      <c r="R289" s="269">
        <v>7</v>
      </c>
      <c r="S289" s="269" t="s">
        <v>804</v>
      </c>
      <c r="T289" s="269"/>
      <c r="U289" s="269" t="str">
        <f>LEFT(B289,MIN(FIND({0,1,2,3,4,5,6,7,8,9},B289&amp;"0123456789"))-1)</f>
        <v>DV</v>
      </c>
      <c r="V289" s="271" t="str">
        <f>RIGHT(B289,LEN(B289)+1-MIN(FIND({0,1,2,3,4,5,6,7,8,9},B289&amp;"0123456789")))</f>
        <v>2135</v>
      </c>
      <c r="W289" s="270" t="str">
        <f t="shared" si="104"/>
        <v>DV_2135</v>
      </c>
      <c r="X289" s="45" t="str">
        <f>LEFT(B289,MIN(FIND({0,1,2,3,4,5,6,7,8,9},B289&amp;"0123456789"))-1)&amp;"n"&amp;RIGHT(B289,LEN(B289)-MIN(FIND({0,1,2,3,4,5,6,7,8,9},B289&amp;"0123456789")))</f>
        <v>DVn135</v>
      </c>
      <c r="Y289" s="45" t="str">
        <f t="shared" si="105"/>
        <v>POS2</v>
      </c>
      <c r="Z289" s="45" t="str">
        <f>IF(LEN(Y289)=0,"",VLOOKUP(X289,tblClass_Child!D:E,2,FALSE))</f>
        <v>POS_DRAIN</v>
      </c>
      <c r="AA289" s="45" t="str">
        <f t="shared" si="106"/>
        <v>_pos_drain</v>
      </c>
      <c r="AF289" s="305">
        <f>IF(ISERROR(VLOOKUP(Q289,tblClass_Physical!A:AJ,COLUMN(tblClass_Physical!AJ:AJ),FALSE)),"",VLOOKUP(Q289,tblClass_Physical!A:AJ,COLUMN(tblClass_Physical!AJ:AJ),FALSE))</f>
        <v>0</v>
      </c>
    </row>
    <row r="290" spans="1:32" s="270" customFormat="1">
      <c r="A290" s="59" t="s">
        <v>847</v>
      </c>
      <c r="B290" s="59" t="s">
        <v>1960</v>
      </c>
      <c r="C290" s="68">
        <v>289</v>
      </c>
      <c r="D290" s="59" t="s">
        <v>196</v>
      </c>
      <c r="E290" s="68">
        <v>21</v>
      </c>
      <c r="F290" s="59" t="s">
        <v>1967</v>
      </c>
      <c r="G290" s="269" t="s">
        <v>2487</v>
      </c>
      <c r="H290" s="270" t="str">
        <f t="shared" si="96"/>
        <v>EMX6</v>
      </c>
      <c r="I290" s="270">
        <f t="shared" si="97"/>
        <v>297</v>
      </c>
      <c r="J290" s="269" t="str">
        <f t="shared" si="98"/>
        <v>M2</v>
      </c>
      <c r="K290" s="270">
        <f t="shared" si="99"/>
        <v>166</v>
      </c>
      <c r="L290" s="269" t="str">
        <f t="shared" si="100"/>
        <v>PCM2</v>
      </c>
      <c r="M290" s="270">
        <f t="shared" si="101"/>
        <v>156</v>
      </c>
      <c r="N290" s="269" t="str">
        <f t="shared" si="102"/>
        <v>R022</v>
      </c>
      <c r="O290" s="270">
        <f t="shared" si="103"/>
        <v>160</v>
      </c>
      <c r="P290" s="270">
        <f>IF(LEN(D290)=0,"",IF(VLOOKUP(D290,tblClass_Child!G:J,4,FALSE)="Yes",0,I290))</f>
        <v>297</v>
      </c>
      <c r="Q290" s="269" t="s">
        <v>757</v>
      </c>
      <c r="R290" s="269">
        <v>7</v>
      </c>
      <c r="S290" s="269" t="s">
        <v>804</v>
      </c>
      <c r="T290" s="269"/>
      <c r="U290" s="269" t="str">
        <f>LEFT(B290,MIN(FIND({0,1,2,3,4,5,6,7,8,9},B290&amp;"0123456789"))-1)</f>
        <v>DV</v>
      </c>
      <c r="V290" s="271" t="str">
        <f>RIGHT(B290,LEN(B290)+1-MIN(FIND({0,1,2,3,4,5,6,7,8,9},B290&amp;"0123456789")))</f>
        <v>2137</v>
      </c>
      <c r="W290" s="270" t="str">
        <f t="shared" si="104"/>
        <v>DV_2137</v>
      </c>
      <c r="X290" s="45" t="str">
        <f>LEFT(B290,MIN(FIND({0,1,2,3,4,5,6,7,8,9},B290&amp;"0123456789"))-1)&amp;"n"&amp;RIGHT(B290,LEN(B290)-MIN(FIND({0,1,2,3,4,5,6,7,8,9},B290&amp;"0123456789")))</f>
        <v>DVn137</v>
      </c>
      <c r="Y290" s="45" t="str">
        <f t="shared" si="105"/>
        <v>POS2</v>
      </c>
      <c r="Z290" s="45" t="str">
        <f>IF(LEN(Y290)=0,"",VLOOKUP(X290,tblClass_Child!D:E,2,FALSE))</f>
        <v>POS_FILTER</v>
      </c>
      <c r="AA290" s="45" t="str">
        <f t="shared" si="106"/>
        <v>_pos_filter</v>
      </c>
      <c r="AF290" s="305">
        <f>IF(ISERROR(VLOOKUP(Q290,tblClass_Physical!A:AJ,COLUMN(tblClass_Physical!AJ:AJ),FALSE)),"",VLOOKUP(Q290,tblClass_Physical!A:AJ,COLUMN(tblClass_Physical!AJ:AJ),FALSE))</f>
        <v>0</v>
      </c>
    </row>
    <row r="291" spans="1:32" s="270" customFormat="1">
      <c r="A291" s="59" t="s">
        <v>847</v>
      </c>
      <c r="B291" s="59" t="s">
        <v>1961</v>
      </c>
      <c r="C291" s="68">
        <v>290</v>
      </c>
      <c r="D291" s="59" t="s">
        <v>184</v>
      </c>
      <c r="E291" s="68">
        <v>27</v>
      </c>
      <c r="F291" s="59" t="s">
        <v>1968</v>
      </c>
      <c r="G291" s="269" t="s">
        <v>2487</v>
      </c>
      <c r="H291" s="270" t="str">
        <f t="shared" si="96"/>
        <v>EMX6</v>
      </c>
      <c r="I291" s="270">
        <f t="shared" si="97"/>
        <v>297</v>
      </c>
      <c r="J291" s="269" t="str">
        <f t="shared" si="98"/>
        <v>M2</v>
      </c>
      <c r="K291" s="270">
        <f t="shared" si="99"/>
        <v>166</v>
      </c>
      <c r="L291" s="269" t="str">
        <f t="shared" si="100"/>
        <v>PCM2</v>
      </c>
      <c r="M291" s="270">
        <f t="shared" si="101"/>
        <v>156</v>
      </c>
      <c r="N291" s="269" t="str">
        <f t="shared" si="102"/>
        <v>R022</v>
      </c>
      <c r="O291" s="270">
        <f t="shared" si="103"/>
        <v>160</v>
      </c>
      <c r="P291" s="270">
        <f>IF(LEN(D291)=0,"",IF(VLOOKUP(D291,tblClass_Child!G:J,4,FALSE)="Yes",0,I291))</f>
        <v>297</v>
      </c>
      <c r="Q291" s="269" t="s">
        <v>759</v>
      </c>
      <c r="R291" s="269">
        <v>18</v>
      </c>
      <c r="S291" s="269" t="s">
        <v>804</v>
      </c>
      <c r="T291" s="269"/>
      <c r="U291" s="269" t="str">
        <f>LEFT(B291,MIN(FIND({0,1,2,3,4,5,6,7,8,9},B291&amp;"0123456789"))-1)</f>
        <v>ZSC</v>
      </c>
      <c r="V291" s="271" t="str">
        <f>RIGHT(B291,LEN(B291)+1-MIN(FIND({0,1,2,3,4,5,6,7,8,9},B291&amp;"0123456789")))</f>
        <v>2109</v>
      </c>
      <c r="W291" s="270" t="str">
        <f t="shared" si="104"/>
        <v>ZSC_2109</v>
      </c>
      <c r="X291" s="45" t="str">
        <f>LEFT(B291,MIN(FIND({0,1,2,3,4,5,6,7,8,9},B291&amp;"0123456789"))-1)&amp;"n"&amp;RIGHT(B291,LEN(B291)-MIN(FIND({0,1,2,3,4,5,6,7,8,9},B291&amp;"0123456789")))</f>
        <v>ZSCn109</v>
      </c>
      <c r="Y291" s="45" t="str">
        <f t="shared" si="105"/>
        <v>ZSC2</v>
      </c>
      <c r="Z291" s="45" t="str">
        <f>IF(LEN(Y291)=0,"",VLOOKUP(X291,tblClass_Child!D:E,2,FALSE))</f>
        <v>ZSC_FILTER</v>
      </c>
      <c r="AA291" s="45" t="str">
        <f t="shared" si="106"/>
        <v>_zsc_filter</v>
      </c>
      <c r="AF291" s="305">
        <f>IF(ISERROR(VLOOKUP(Q291,tblClass_Physical!A:AJ,COLUMN(tblClass_Physical!AJ:AJ),FALSE)),"",VLOOKUP(Q291,tblClass_Physical!A:AJ,COLUMN(tblClass_Physical!AJ:AJ),FALSE))</f>
        <v>0</v>
      </c>
    </row>
    <row r="292" spans="1:32" s="270" customFormat="1">
      <c r="A292" s="59" t="s">
        <v>847</v>
      </c>
      <c r="B292" s="59" t="s">
        <v>1962</v>
      </c>
      <c r="C292" s="68">
        <v>291</v>
      </c>
      <c r="D292" s="59" t="s">
        <v>184</v>
      </c>
      <c r="E292" s="68">
        <v>27</v>
      </c>
      <c r="F292" s="59" t="s">
        <v>1969</v>
      </c>
      <c r="G292" s="269" t="s">
        <v>2487</v>
      </c>
      <c r="H292" s="270" t="str">
        <f t="shared" si="96"/>
        <v>EMX6</v>
      </c>
      <c r="I292" s="270">
        <f t="shared" si="97"/>
        <v>297</v>
      </c>
      <c r="J292" s="269" t="str">
        <f t="shared" si="98"/>
        <v>M2</v>
      </c>
      <c r="K292" s="270">
        <f t="shared" si="99"/>
        <v>166</v>
      </c>
      <c r="L292" s="269" t="str">
        <f t="shared" si="100"/>
        <v>PCM2</v>
      </c>
      <c r="M292" s="270">
        <f t="shared" si="101"/>
        <v>156</v>
      </c>
      <c r="N292" s="269" t="str">
        <f t="shared" si="102"/>
        <v>R022</v>
      </c>
      <c r="O292" s="270">
        <f t="shared" si="103"/>
        <v>160</v>
      </c>
      <c r="P292" s="270">
        <f>IF(LEN(D292)=0,"",IF(VLOOKUP(D292,tblClass_Child!G:J,4,FALSE)="Yes",0,I292))</f>
        <v>297</v>
      </c>
      <c r="Q292" s="269" t="s">
        <v>759</v>
      </c>
      <c r="R292" s="269">
        <v>18</v>
      </c>
      <c r="S292" s="269" t="s">
        <v>804</v>
      </c>
      <c r="T292" s="269"/>
      <c r="U292" s="269" t="str">
        <f>LEFT(B292,MIN(FIND({0,1,2,3,4,5,6,7,8,9},B292&amp;"0123456789"))-1)</f>
        <v>ZSC</v>
      </c>
      <c r="V292" s="271" t="str">
        <f>RIGHT(B292,LEN(B292)+1-MIN(FIND({0,1,2,3,4,5,6,7,8,9},B292&amp;"0123456789")))</f>
        <v>2111</v>
      </c>
      <c r="W292" s="270" t="str">
        <f t="shared" si="104"/>
        <v>ZSC_2111</v>
      </c>
      <c r="X292" s="45" t="str">
        <f>LEFT(B292,MIN(FIND({0,1,2,3,4,5,6,7,8,9},B292&amp;"0123456789"))-1)&amp;"n"&amp;RIGHT(B292,LEN(B292)-MIN(FIND({0,1,2,3,4,5,6,7,8,9},B292&amp;"0123456789")))</f>
        <v>ZSCn111</v>
      </c>
      <c r="Y292" s="45" t="str">
        <f t="shared" si="105"/>
        <v>ZSC2</v>
      </c>
      <c r="Z292" s="45" t="str">
        <f>IF(LEN(Y292)=0,"",VLOOKUP(X292,tblClass_Child!D:E,2,FALSE))</f>
        <v>ZSC_SMFL1</v>
      </c>
      <c r="AA292" s="45" t="str">
        <f t="shared" si="106"/>
        <v>_zsc_smfl1</v>
      </c>
      <c r="AF292" s="305">
        <f>IF(ISERROR(VLOOKUP(Q292,tblClass_Physical!A:AJ,COLUMN(tblClass_Physical!AJ:AJ),FALSE)),"",VLOOKUP(Q292,tblClass_Physical!A:AJ,COLUMN(tblClass_Physical!AJ:AJ),FALSE))</f>
        <v>0</v>
      </c>
    </row>
    <row r="293" spans="1:32" s="270" customFormat="1">
      <c r="A293" s="59" t="s">
        <v>847</v>
      </c>
      <c r="B293" s="59" t="s">
        <v>1963</v>
      </c>
      <c r="C293" s="68">
        <v>292</v>
      </c>
      <c r="D293" s="59" t="s">
        <v>177</v>
      </c>
      <c r="E293" s="68">
        <v>21</v>
      </c>
      <c r="F293" s="59" t="s">
        <v>1970</v>
      </c>
      <c r="G293" s="269" t="s">
        <v>1973</v>
      </c>
      <c r="H293" s="270" t="str">
        <f t="shared" si="96"/>
        <v>EMX4</v>
      </c>
      <c r="I293" s="270">
        <f t="shared" si="97"/>
        <v>298</v>
      </c>
      <c r="J293" s="269" t="str">
        <f t="shared" si="98"/>
        <v>M2</v>
      </c>
      <c r="K293" s="270">
        <f t="shared" si="99"/>
        <v>166</v>
      </c>
      <c r="L293" s="269" t="str">
        <f t="shared" si="100"/>
        <v>PCM2</v>
      </c>
      <c r="M293" s="270">
        <f t="shared" si="101"/>
        <v>156</v>
      </c>
      <c r="N293" s="269" t="str">
        <f t="shared" si="102"/>
        <v>R022</v>
      </c>
      <c r="O293" s="270">
        <f t="shared" si="103"/>
        <v>160</v>
      </c>
      <c r="P293" s="270">
        <f>IF(LEN(D293)=0,"",IF(VLOOKUP(D293,tblClass_Child!G:J,4,FALSE)="Yes",0,I293))</f>
        <v>298</v>
      </c>
      <c r="Q293" s="269" t="s">
        <v>2134</v>
      </c>
      <c r="R293" s="269">
        <v>31</v>
      </c>
      <c r="S293" s="269" t="s">
        <v>804</v>
      </c>
      <c r="T293" s="269"/>
      <c r="U293" s="269" t="str">
        <f>LEFT(B293,MIN(FIND({0,1,2,3,4,5,6,7,8,9},B293&amp;"0123456789"))-1)</f>
        <v>BAV</v>
      </c>
      <c r="V293" s="271" t="str">
        <f>RIGHT(B293,LEN(B293)+1-MIN(FIND({0,1,2,3,4,5,6,7,8,9},B293&amp;"0123456789")))</f>
        <v>2147</v>
      </c>
      <c r="W293" s="270" t="str">
        <f t="shared" si="104"/>
        <v>BAV_2147</v>
      </c>
      <c r="X293" s="45" t="s">
        <v>2214</v>
      </c>
      <c r="Y293" s="45" t="str">
        <f t="shared" si="105"/>
        <v>POS4</v>
      </c>
      <c r="Z293" s="45" t="str">
        <f>IF(LEN(Y293)=0,"",VLOOKUP(X293,tblClass_Child!D:E,2,FALSE))</f>
        <v>POS_SIP</v>
      </c>
      <c r="AA293" s="45" t="str">
        <f t="shared" si="106"/>
        <v>_pos_sip</v>
      </c>
      <c r="AF293" s="305">
        <f>IF(ISERROR(VLOOKUP(Q293,tblClass_Physical!A:AJ,COLUMN(tblClass_Physical!AJ:AJ),FALSE)),"",VLOOKUP(Q293,tblClass_Physical!A:AJ,COLUMN(tblClass_Physical!AJ:AJ),FALSE))</f>
        <v>0</v>
      </c>
    </row>
    <row r="294" spans="1:32" s="270" customFormat="1">
      <c r="A294" s="59" t="s">
        <v>847</v>
      </c>
      <c r="B294" s="59" t="s">
        <v>1964</v>
      </c>
      <c r="C294" s="68">
        <v>293</v>
      </c>
      <c r="D294" s="59" t="s">
        <v>177</v>
      </c>
      <c r="E294" s="68">
        <v>21</v>
      </c>
      <c r="F294" s="59" t="s">
        <v>1971</v>
      </c>
      <c r="G294" s="269" t="s">
        <v>1973</v>
      </c>
      <c r="H294" s="270" t="str">
        <f t="shared" ref="H294:H325" si="107">IF(LEN(G294)=0,0,VLOOKUP(G294,$B:$D,3,FALSE))</f>
        <v>EMX4</v>
      </c>
      <c r="I294" s="270">
        <f t="shared" ref="I294:I325" si="108">IF(LEN(G294)=0,0,VLOOKUP(G294,$B:$C,2,FALSE))</f>
        <v>298</v>
      </c>
      <c r="J294" s="269" t="str">
        <f t="shared" ref="J294:J325" si="109">IF(LEN(G294)=0,"",IF(VLOOKUP(G294,$B:$G,6,FALSE)=0,"",VLOOKUP(G294,$B:$G,6,FALSE)))</f>
        <v>M2</v>
      </c>
      <c r="K294" s="270">
        <f t="shared" ref="K294:K325" si="110">IF(LEN(J294)=0,0,VLOOKUP(J294,$B:$C,2,FALSE))</f>
        <v>166</v>
      </c>
      <c r="L294" s="269" t="str">
        <f t="shared" ref="L294:L325" si="111">IF(LEN(J294)=0,"",IF(VLOOKUP(J294,$B:$G,6,FALSE)=0,"",VLOOKUP(J294,$B:$G,6,FALSE)))</f>
        <v>PCM2</v>
      </c>
      <c r="M294" s="270">
        <f t="shared" ref="M294:M325" si="112">IF(LEN(L294)=0,0,VLOOKUP(L294,$B:$C,2,FALSE))</f>
        <v>156</v>
      </c>
      <c r="N294" s="269" t="str">
        <f t="shared" ref="N294:N325" si="113">IF(LEN(L294)=0,"",IF(VLOOKUP(L294,$B:$G,6,FALSE)=0,"",VLOOKUP(L294,$B:$G,6,FALSE)))</f>
        <v>R022</v>
      </c>
      <c r="O294" s="270">
        <f t="shared" ref="O294:O325" si="114">IF(LEN(N294)=0,0,VLOOKUP(N294,$B:$C,2,FALSE))</f>
        <v>160</v>
      </c>
      <c r="P294" s="270">
        <f>IF(LEN(D294)=0,"",IF(VLOOKUP(D294,tblClass_Child!G:J,4,FALSE)="Yes",0,I294))</f>
        <v>298</v>
      </c>
      <c r="Q294" s="269" t="s">
        <v>2134</v>
      </c>
      <c r="R294" s="269">
        <v>34</v>
      </c>
      <c r="S294" s="269" t="s">
        <v>804</v>
      </c>
      <c r="T294" s="269"/>
      <c r="U294" s="269" t="str">
        <f>LEFT(B294,MIN(FIND({0,1,2,3,4,5,6,7,8,9},B294&amp;"0123456789"))-1)</f>
        <v>BAV</v>
      </c>
      <c r="V294" s="271" t="str">
        <f>RIGHT(B294,LEN(B294)+1-MIN(FIND({0,1,2,3,4,5,6,7,8,9},B294&amp;"0123456789")))</f>
        <v>2149</v>
      </c>
      <c r="W294" s="270" t="str">
        <f t="shared" si="104"/>
        <v>BAV_2149</v>
      </c>
      <c r="X294" s="45" t="s">
        <v>2213</v>
      </c>
      <c r="Y294" s="45" t="str">
        <f t="shared" si="105"/>
        <v>POS4</v>
      </c>
      <c r="Z294" s="45" t="str">
        <f>IF(LEN(Y294)=0,"",VLOOKUP(X294,tblClass_Child!D:E,2,FALSE))</f>
        <v>POS_CIP</v>
      </c>
      <c r="AA294" s="45" t="str">
        <f t="shared" si="106"/>
        <v>_pos_cip</v>
      </c>
      <c r="AF294" s="305">
        <f>IF(ISERROR(VLOOKUP(Q294,tblClass_Physical!A:AJ,COLUMN(tblClass_Physical!AJ:AJ),FALSE)),"",VLOOKUP(Q294,tblClass_Physical!A:AJ,COLUMN(tblClass_Physical!AJ:AJ),FALSE))</f>
        <v>0</v>
      </c>
    </row>
    <row r="295" spans="1:32" s="270" customFormat="1">
      <c r="A295" s="59" t="s">
        <v>847</v>
      </c>
      <c r="B295" s="59" t="s">
        <v>1965</v>
      </c>
      <c r="C295" s="68">
        <v>294</v>
      </c>
      <c r="D295" s="59" t="s">
        <v>175</v>
      </c>
      <c r="E295" s="68">
        <v>25</v>
      </c>
      <c r="F295" s="59" t="s">
        <v>1972</v>
      </c>
      <c r="G295" s="269" t="s">
        <v>1973</v>
      </c>
      <c r="H295" s="270" t="str">
        <f t="shared" si="107"/>
        <v>EMX4</v>
      </c>
      <c r="I295" s="270">
        <f t="shared" si="108"/>
        <v>298</v>
      </c>
      <c r="J295" s="269" t="str">
        <f t="shared" si="109"/>
        <v>M2</v>
      </c>
      <c r="K295" s="270">
        <f t="shared" si="110"/>
        <v>166</v>
      </c>
      <c r="L295" s="269" t="str">
        <f t="shared" si="111"/>
        <v>PCM2</v>
      </c>
      <c r="M295" s="270">
        <f t="shared" si="112"/>
        <v>156</v>
      </c>
      <c r="N295" s="269" t="str">
        <f t="shared" si="113"/>
        <v>R022</v>
      </c>
      <c r="O295" s="270">
        <f t="shared" si="114"/>
        <v>160</v>
      </c>
      <c r="P295" s="270">
        <f>IF(LEN(D295)=0,"",IF(VLOOKUP(D295,tblClass_Child!G:J,4,FALSE)="Yes",0,I295))</f>
        <v>298</v>
      </c>
      <c r="Q295" s="269" t="s">
        <v>749</v>
      </c>
      <c r="R295" s="269">
        <v>26</v>
      </c>
      <c r="S295" s="269" t="s">
        <v>804</v>
      </c>
      <c r="T295" s="269"/>
      <c r="U295" s="269" t="str">
        <f>LEFT(B295,MIN(FIND({0,1,2,3,4,5,6,7,8,9},B295&amp;"0123456789"))-1)</f>
        <v>TI</v>
      </c>
      <c r="V295" s="271" t="str">
        <f>RIGHT(B295,LEN(B295)+1-MIN(FIND({0,1,2,3,4,5,6,7,8,9},B295&amp;"0123456789")))</f>
        <v>2111</v>
      </c>
      <c r="W295" s="270" t="str">
        <f t="shared" si="104"/>
        <v>TI_2111</v>
      </c>
      <c r="X295" s="45" t="s">
        <v>2215</v>
      </c>
      <c r="Y295" s="45" t="str">
        <f t="shared" si="105"/>
        <v>TI2</v>
      </c>
      <c r="Z295" s="45" t="str">
        <f>IF(LEN(Y295)=0,"",VLOOKUP(X295,tblClass_Child!D:E,2,FALSE))</f>
        <v>TI_DRAIN</v>
      </c>
      <c r="AA295" s="45" t="str">
        <f t="shared" si="106"/>
        <v>_ti_drain</v>
      </c>
      <c r="AF295" s="305">
        <f>IF(ISERROR(VLOOKUP(Q295,tblClass_Physical!A:AJ,COLUMN(tblClass_Physical!AJ:AJ),FALSE)),"",VLOOKUP(Q295,tblClass_Physical!A:AJ,COLUMN(tblClass_Physical!AJ:AJ),FALSE))</f>
        <v>0</v>
      </c>
    </row>
    <row r="296" spans="1:32" s="272" customFormat="1">
      <c r="A296" s="272" t="s">
        <v>847</v>
      </c>
      <c r="B296" s="272" t="s">
        <v>1974</v>
      </c>
      <c r="C296" s="68">
        <v>295</v>
      </c>
      <c r="E296" s="273">
        <v>0</v>
      </c>
      <c r="F296" s="272" t="s">
        <v>1977</v>
      </c>
      <c r="G296" s="272" t="s">
        <v>9</v>
      </c>
      <c r="H296" s="273" t="str">
        <f t="shared" si="107"/>
        <v>MX</v>
      </c>
      <c r="I296" s="273">
        <f t="shared" si="108"/>
        <v>166</v>
      </c>
      <c r="J296" s="272" t="str">
        <f t="shared" si="109"/>
        <v>PCM2</v>
      </c>
      <c r="K296" s="273">
        <f t="shared" si="110"/>
        <v>156</v>
      </c>
      <c r="L296" s="272" t="str">
        <f t="shared" si="111"/>
        <v>R022</v>
      </c>
      <c r="M296" s="273">
        <f t="shared" si="112"/>
        <v>160</v>
      </c>
      <c r="N296" s="272" t="str">
        <f t="shared" si="113"/>
        <v>MPF</v>
      </c>
      <c r="O296" s="273">
        <f t="shared" si="114"/>
        <v>164</v>
      </c>
      <c r="P296" s="273" t="str">
        <f>IF(LEN(D296)=0,"",IF(VLOOKUP(D296,tblClass_Child!G:J,4,FALSE)="Yes",0,I296))</f>
        <v/>
      </c>
      <c r="Q296" s="272" t="s">
        <v>1517</v>
      </c>
      <c r="R296" s="272">
        <v>48</v>
      </c>
      <c r="S296" s="272" t="s">
        <v>804</v>
      </c>
      <c r="U296" s="272" t="str">
        <f>LEFT(B296,MIN(FIND({0,1,2,3,4,5,6,7,8,9},B296&amp;"0123456789"))-1)</f>
        <v>FILT</v>
      </c>
      <c r="V296" s="274" t="str">
        <f>RIGHT(B296,LEN(B296)+1-MIN(FIND({0,1,2,3,4,5,6,7,8,9},B296&amp;"0123456789")))</f>
        <v>22</v>
      </c>
      <c r="W296" s="273" t="str">
        <f t="shared" si="104"/>
        <v>FILT_22</v>
      </c>
      <c r="X296" s="317" t="str">
        <f>LEFT(B296,MIN(FIND({0,1,2,3,4,5,6,7,8,9},B296&amp;"0123456789"))-1)&amp;"n"&amp;RIGHT(B296,LEN(B296)-MIN(FIND({0,1,2,3,4,5,6,7,8,9},B296&amp;"0123456789")))</f>
        <v>FILTn2</v>
      </c>
      <c r="Y296" s="275" t="str">
        <f t="shared" si="105"/>
        <v/>
      </c>
      <c r="Z296" s="275" t="str">
        <f>IF(LEN(Y296)=0,"",VLOOKUP(X296,tblClass_Child!D:E,2,FALSE))</f>
        <v/>
      </c>
      <c r="AA296" s="275" t="str">
        <f t="shared" si="106"/>
        <v/>
      </c>
      <c r="AF296" s="305">
        <f>IF(ISERROR(VLOOKUP(Q296,tblClass_Physical!A:AJ,COLUMN(tblClass_Physical!AJ:AJ),FALSE)),"",VLOOKUP(Q296,tblClass_Physical!A:AJ,COLUMN(tblClass_Physical!AJ:AJ),FALSE))</f>
        <v>0</v>
      </c>
    </row>
    <row r="297" spans="1:32" s="272" customFormat="1">
      <c r="A297" s="272" t="s">
        <v>847</v>
      </c>
      <c r="B297" s="272" t="s">
        <v>1975</v>
      </c>
      <c r="C297" s="68">
        <v>296</v>
      </c>
      <c r="E297" s="273">
        <v>0</v>
      </c>
      <c r="F297" s="272" t="s">
        <v>1978</v>
      </c>
      <c r="G297" s="272" t="s">
        <v>9</v>
      </c>
      <c r="H297" s="273" t="str">
        <f t="shared" si="107"/>
        <v>MX</v>
      </c>
      <c r="I297" s="273">
        <f t="shared" si="108"/>
        <v>166</v>
      </c>
      <c r="J297" s="272" t="str">
        <f t="shared" si="109"/>
        <v>PCM2</v>
      </c>
      <c r="K297" s="273">
        <f t="shared" si="110"/>
        <v>156</v>
      </c>
      <c r="L297" s="272" t="str">
        <f t="shared" si="111"/>
        <v>R022</v>
      </c>
      <c r="M297" s="273">
        <f t="shared" si="112"/>
        <v>160</v>
      </c>
      <c r="N297" s="272" t="str">
        <f t="shared" si="113"/>
        <v>MPF</v>
      </c>
      <c r="O297" s="273">
        <f t="shared" si="114"/>
        <v>164</v>
      </c>
      <c r="P297" s="273" t="str">
        <f>IF(LEN(D297)=0,"",IF(VLOOKUP(D297,tblClass_Child!G:J,4,FALSE)="Yes",0,I297))</f>
        <v/>
      </c>
      <c r="Q297" s="276" t="s">
        <v>1519</v>
      </c>
      <c r="R297" s="272">
        <v>49</v>
      </c>
      <c r="S297" s="272" t="s">
        <v>804</v>
      </c>
      <c r="U297" s="272" t="str">
        <f>LEFT(B297,MIN(FIND({0,1,2,3,4,5,6,7,8,9},B297&amp;"0123456789"))-1)</f>
        <v>FILT</v>
      </c>
      <c r="V297" s="274" t="str">
        <f>RIGHT(B297,LEN(B297)+1-MIN(FIND({0,1,2,3,4,5,6,7,8,9},B297&amp;"0123456789")))</f>
        <v>23</v>
      </c>
      <c r="W297" s="273" t="str">
        <f t="shared" si="104"/>
        <v>FILT_23</v>
      </c>
      <c r="X297" s="317" t="str">
        <f>LEFT(B297,MIN(FIND({0,1,2,3,4,5,6,7,8,9},B297&amp;"0123456789"))-1)&amp;"n"&amp;RIGHT(B297,LEN(B297)-MIN(FIND({0,1,2,3,4,5,6,7,8,9},B297&amp;"0123456789")))</f>
        <v>FILTn3</v>
      </c>
      <c r="Y297" s="275" t="str">
        <f t="shared" si="105"/>
        <v/>
      </c>
      <c r="Z297" s="275" t="str">
        <f>IF(LEN(Y297)=0,"",VLOOKUP(X297,tblClass_Child!D:E,2,FALSE))</f>
        <v/>
      </c>
      <c r="AA297" s="275" t="str">
        <f t="shared" si="106"/>
        <v/>
      </c>
      <c r="AF297" s="305">
        <f>IF(ISERROR(VLOOKUP(Q297,tblClass_Physical!A:AJ,COLUMN(tblClass_Physical!AJ:AJ),FALSE)),"",VLOOKUP(Q297,tblClass_Physical!A:AJ,COLUMN(tblClass_Physical!AJ:AJ),FALSE))</f>
        <v>0</v>
      </c>
    </row>
    <row r="298" spans="1:32" s="272" customFormat="1">
      <c r="A298" s="68" t="s">
        <v>20</v>
      </c>
      <c r="B298" s="68" t="s">
        <v>2487</v>
      </c>
      <c r="C298" s="68">
        <v>297</v>
      </c>
      <c r="D298" s="68" t="s">
        <v>958</v>
      </c>
      <c r="E298" s="68">
        <v>44</v>
      </c>
      <c r="F298" s="68" t="s">
        <v>1979</v>
      </c>
      <c r="G298" s="272" t="s">
        <v>9</v>
      </c>
      <c r="H298" s="273" t="str">
        <f t="shared" si="107"/>
        <v>MX</v>
      </c>
      <c r="I298" s="273">
        <f t="shared" si="108"/>
        <v>166</v>
      </c>
      <c r="J298" s="272" t="str">
        <f t="shared" si="109"/>
        <v>PCM2</v>
      </c>
      <c r="K298" s="273">
        <f t="shared" si="110"/>
        <v>156</v>
      </c>
      <c r="L298" s="272" t="str">
        <f t="shared" si="111"/>
        <v>R022</v>
      </c>
      <c r="M298" s="273">
        <f t="shared" si="112"/>
        <v>160</v>
      </c>
      <c r="N298" s="272" t="str">
        <f t="shared" si="113"/>
        <v>MPF</v>
      </c>
      <c r="O298" s="273">
        <f t="shared" si="114"/>
        <v>164</v>
      </c>
      <c r="P298" s="273">
        <f>IF(LEN(D298)=0,"",IF(VLOOKUP(D298,tblClass_Child!G:J,4,FALSE)="Yes",0,I298))</f>
        <v>0</v>
      </c>
      <c r="Q298" s="273"/>
      <c r="R298" s="272">
        <v>0</v>
      </c>
      <c r="S298" s="272" t="s">
        <v>804</v>
      </c>
      <c r="T298" s="273"/>
      <c r="U298" s="272" t="str">
        <f>LEFT(B298,MIN(FIND({0,1,2,3,4,5,6,7,8,9},B298&amp;"0123456789"))-1)</f>
        <v>EX</v>
      </c>
      <c r="V298" s="274" t="str">
        <f>RIGHT(B298,LEN(B298)+1-MIN(FIND({0,1,2,3,4,5,6,7,8,9},B298&amp;"0123456789")))</f>
        <v>2015</v>
      </c>
      <c r="W298" s="273" t="str">
        <f t="shared" si="104"/>
        <v>EX_2015</v>
      </c>
      <c r="X298" s="45" t="str">
        <f>LEFT(B298,MIN(FIND({0,1,2,3,4,5,6,7,8,9},B298&amp;"0123456789"))-1)&amp;"n"&amp;RIGHT(B298,LEN(B298)-MIN(FIND({0,1,2,3,4,5,6,7,8,9},B298&amp;"0123456789")))</f>
        <v>EXn015</v>
      </c>
      <c r="Y298" s="45" t="str">
        <f t="shared" si="105"/>
        <v>EMX6</v>
      </c>
      <c r="Z298" s="45" t="str">
        <f>IF(LEN(Y298)=0,"",VLOOKUP(X298,tblClass_Child!D:E,2,FALSE))</f>
        <v>EMX_SMFL</v>
      </c>
      <c r="AA298" s="45" t="str">
        <f t="shared" si="106"/>
        <v>_emx_smfl</v>
      </c>
      <c r="AF298" s="305" t="str">
        <f>IF(ISERROR(VLOOKUP(Q298,tblClass_Physical!A:AJ,COLUMN(tblClass_Physical!AJ:AJ),FALSE)),"",VLOOKUP(Q298,tblClass_Physical!A:AJ,COLUMN(tblClass_Physical!AJ:AJ),FALSE))</f>
        <v/>
      </c>
    </row>
    <row r="299" spans="1:32" s="272" customFormat="1">
      <c r="A299" s="68" t="s">
        <v>20</v>
      </c>
      <c r="B299" s="68" t="s">
        <v>1973</v>
      </c>
      <c r="C299" s="68">
        <v>298</v>
      </c>
      <c r="D299" s="68" t="s">
        <v>102</v>
      </c>
      <c r="E299" s="68">
        <v>42</v>
      </c>
      <c r="F299" s="68" t="s">
        <v>1980</v>
      </c>
      <c r="G299" s="272" t="s">
        <v>9</v>
      </c>
      <c r="H299" s="273" t="str">
        <f t="shared" si="107"/>
        <v>MX</v>
      </c>
      <c r="I299" s="273">
        <f t="shared" si="108"/>
        <v>166</v>
      </c>
      <c r="J299" s="272" t="str">
        <f t="shared" si="109"/>
        <v>PCM2</v>
      </c>
      <c r="K299" s="273">
        <f t="shared" si="110"/>
        <v>156</v>
      </c>
      <c r="L299" s="272" t="str">
        <f t="shared" si="111"/>
        <v>R022</v>
      </c>
      <c r="M299" s="273">
        <f t="shared" si="112"/>
        <v>160</v>
      </c>
      <c r="N299" s="272" t="str">
        <f t="shared" si="113"/>
        <v>MPF</v>
      </c>
      <c r="O299" s="273">
        <f t="shared" si="114"/>
        <v>164</v>
      </c>
      <c r="P299" s="273">
        <f>IF(LEN(D299)=0,"",IF(VLOOKUP(D299,tblClass_Child!G:J,4,FALSE)="Yes",0,I299))</f>
        <v>166</v>
      </c>
      <c r="Q299" s="273"/>
      <c r="R299" s="272">
        <v>0</v>
      </c>
      <c r="S299" s="272" t="s">
        <v>804</v>
      </c>
      <c r="T299" s="273"/>
      <c r="U299" s="272" t="str">
        <f>LEFT(B299,MIN(FIND({0,1,2,3,4,5,6,7,8,9},B299&amp;"0123456789"))-1)</f>
        <v>EX</v>
      </c>
      <c r="V299" s="274" t="str">
        <f>RIGHT(B299,LEN(B299)+1-MIN(FIND({0,1,2,3,4,5,6,7,8,9},B299&amp;"0123456789")))</f>
        <v>2011</v>
      </c>
      <c r="W299" s="273" t="str">
        <f t="shared" si="104"/>
        <v>EX_2011</v>
      </c>
      <c r="X299" s="45" t="str">
        <f>LEFT(B299,MIN(FIND({0,1,2,3,4,5,6,7,8,9},B299&amp;"0123456789"))-1)&amp;"n"&amp;RIGHT(B299,LEN(B299)-MIN(FIND({0,1,2,3,4,5,6,7,8,9},B299&amp;"0123456789")))</f>
        <v>EXn011</v>
      </c>
      <c r="Y299" s="45" t="str">
        <f t="shared" si="105"/>
        <v>EMX4</v>
      </c>
      <c r="Z299" s="45" t="str">
        <f>IF(LEN(Y299)=0,"",VLOOKUP(X299,tblClass_Child!D:E,2,FALSE))</f>
        <v>EMX_SMFL_DRN</v>
      </c>
      <c r="AA299" s="45" t="str">
        <f t="shared" si="106"/>
        <v>_emx_smfl_drn</v>
      </c>
      <c r="AF299" s="305" t="str">
        <f>IF(ISERROR(VLOOKUP(Q299,tblClass_Physical!A:AJ,COLUMN(tblClass_Physical!AJ:AJ),FALSE)),"",VLOOKUP(Q299,tblClass_Physical!A:AJ,COLUMN(tblClass_Physical!AJ:AJ),FALSE))</f>
        <v/>
      </c>
    </row>
    <row r="300" spans="1:32">
      <c r="A300" s="68" t="s">
        <v>20</v>
      </c>
      <c r="B300" s="68" t="s">
        <v>1983</v>
      </c>
      <c r="C300" s="68">
        <v>299</v>
      </c>
      <c r="D300" s="68" t="s">
        <v>103</v>
      </c>
      <c r="E300" s="68">
        <f>IF(D300="",0,VLOOKUP(D300,tblClass!$B:$C,2,FALSE))</f>
        <v>46</v>
      </c>
      <c r="F300" s="68" t="s">
        <v>1982</v>
      </c>
      <c r="G300" s="68" t="s">
        <v>7</v>
      </c>
      <c r="H300" s="68" t="str">
        <f t="shared" si="107"/>
        <v>SY</v>
      </c>
      <c r="I300" s="68">
        <f t="shared" si="108"/>
        <v>168</v>
      </c>
      <c r="J300" s="59" t="str">
        <f t="shared" si="109"/>
        <v>PCS2</v>
      </c>
      <c r="K300" s="68">
        <f t="shared" si="110"/>
        <v>158</v>
      </c>
      <c r="L300" s="59" t="str">
        <f t="shared" si="111"/>
        <v>R024</v>
      </c>
      <c r="M300" s="68">
        <f t="shared" si="112"/>
        <v>161</v>
      </c>
      <c r="N300" s="59" t="str">
        <f t="shared" si="113"/>
        <v>MPF</v>
      </c>
      <c r="O300" s="68">
        <f t="shared" si="114"/>
        <v>164</v>
      </c>
      <c r="P300" s="68">
        <f>IF(LEN(D300)=0,"",IF(VLOOKUP(D300,tblClass_Child!G:J,4,FALSE)="Yes",0,I300))</f>
        <v>0</v>
      </c>
      <c r="Q300" s="68"/>
      <c r="R300" s="59">
        <f>IF(ISERROR(VLOOKUP(Q300,tblClass_Physical!$A:$B,2,FALSE)),0,VLOOKUP(Q300,tblClass_Physical!$A:$B,2,FALSE))</f>
        <v>0</v>
      </c>
      <c r="S300" s="59" t="s">
        <v>583</v>
      </c>
      <c r="T300" s="68"/>
      <c r="U300" s="59" t="str">
        <f>LEFT(B300,MIN(FIND({0,1,2,3,4,5,6,7,8,9},B300&amp;"0123456789"))-1)</f>
        <v>EX</v>
      </c>
      <c r="V300" s="44" t="str">
        <f>RIGHT(B300,LEN(B300)+1-MIN(FIND({0,1,2,3,4,5,6,7,8,9},B300&amp;"0123456789")))</f>
        <v>4007</v>
      </c>
      <c r="W300" s="68" t="str">
        <f t="shared" si="104"/>
        <v>EX_4007</v>
      </c>
      <c r="X300" s="45" t="str">
        <f>LEFT(B300,MIN(FIND({0,1,2,3,4,5,6,7,8,9},B300&amp;"0123456789"))-1)&amp;"n"&amp;RIGHT(B300,LEN(B300)-MIN(FIND({0,1,2,3,4,5,6,7,8,9},B300&amp;"0123456789")))</f>
        <v>EXn007</v>
      </c>
      <c r="Y300" s="45" t="str">
        <f t="shared" si="105"/>
        <v>EMX2</v>
      </c>
      <c r="Z300" s="45" t="str">
        <f>IF(LEN(Y300)=0,"",VLOOKUP(X300,tblClass_Child!D:E,2,FALSE))</f>
        <v>EMX_TRANSFER</v>
      </c>
      <c r="AA300" s="45" t="str">
        <f t="shared" si="106"/>
        <v>_emx_transfer</v>
      </c>
      <c r="AF300" s="305" t="str">
        <f>IF(ISERROR(VLOOKUP(Q300,tblClass_Physical!A:AJ,COLUMN(tblClass_Physical!AJ:AJ),FALSE)),"",VLOOKUP(Q300,tblClass_Physical!A:AJ,COLUMN(tblClass_Physical!AJ:AJ),FALSE))</f>
        <v/>
      </c>
    </row>
    <row r="301" spans="1:32" s="277" customFormat="1">
      <c r="A301" s="277" t="s">
        <v>847</v>
      </c>
      <c r="B301" s="277" t="s">
        <v>1984</v>
      </c>
      <c r="C301" s="68">
        <v>300</v>
      </c>
      <c r="D301" s="277" t="s">
        <v>586</v>
      </c>
      <c r="E301" s="278">
        <f>IF(D301="",0,VLOOKUP(D301,tblClass!$B:$C,2,FALSE))</f>
        <v>0</v>
      </c>
      <c r="F301" s="277" t="s">
        <v>2010</v>
      </c>
      <c r="G301" s="277" t="s">
        <v>9</v>
      </c>
      <c r="H301" s="278" t="str">
        <f t="shared" si="107"/>
        <v>MX</v>
      </c>
      <c r="I301" s="278">
        <f t="shared" si="108"/>
        <v>166</v>
      </c>
      <c r="J301" s="277" t="str">
        <f t="shared" si="109"/>
        <v>PCM2</v>
      </c>
      <c r="K301" s="278">
        <f t="shared" si="110"/>
        <v>156</v>
      </c>
      <c r="L301" s="277" t="str">
        <f t="shared" si="111"/>
        <v>R022</v>
      </c>
      <c r="M301" s="278">
        <f t="shared" si="112"/>
        <v>160</v>
      </c>
      <c r="N301" s="277" t="str">
        <f t="shared" si="113"/>
        <v>MPF</v>
      </c>
      <c r="O301" s="278">
        <f t="shared" si="114"/>
        <v>164</v>
      </c>
      <c r="P301" s="278" t="str">
        <f>IF(LEN(D301)=0,"",IF(VLOOKUP(D301,tblClass_Child!G:J,4,FALSE)="Yes",0,I301))</f>
        <v/>
      </c>
      <c r="Q301" s="277" t="s">
        <v>743</v>
      </c>
      <c r="R301" s="277">
        <f>IF(ISERROR(VLOOKUP(Q301,tblClass_Physical!$A:$B,2,FALSE)),0,VLOOKUP(Q301,tblClass_Physical!$A:$B,2,FALSE))</f>
        <v>12</v>
      </c>
      <c r="S301" s="277" t="s">
        <v>804</v>
      </c>
      <c r="U301" s="277" t="str">
        <f>LEFT(B301,MIN(FIND({0,1,2,3,4,5,6,7,8,9},B301&amp;"0123456789"))-1)</f>
        <v>AF</v>
      </c>
      <c r="V301" s="279" t="str">
        <f>RIGHT(B301,LEN(B301)+1-MIN(FIND({0,1,2,3,4,5,6,7,8,9},B301&amp;"0123456789")))</f>
        <v>2101</v>
      </c>
      <c r="W301" s="278" t="str">
        <f t="shared" si="104"/>
        <v>AF_2101</v>
      </c>
      <c r="X301" s="317" t="str">
        <f>LEFT(B301,MIN(FIND({0,1,2,3,4,5,6,7,8,9},B301&amp;"0123456789"))-1)&amp;"n"&amp;RIGHT(B301,LEN(B301)-MIN(FIND({0,1,2,3,4,5,6,7,8,9},B301&amp;"0123456789")))</f>
        <v>AFn101</v>
      </c>
      <c r="Y301" s="280" t="str">
        <f t="shared" si="105"/>
        <v/>
      </c>
      <c r="Z301" s="280" t="str">
        <f>IF(LEN(Y301)=0,"",VLOOKUP(X301,tblClass_Child!D:E,2,FALSE))</f>
        <v/>
      </c>
      <c r="AA301" s="280" t="str">
        <f t="shared" si="106"/>
        <v/>
      </c>
      <c r="AF301" s="305">
        <f>IF(ISERROR(VLOOKUP(Q301,tblClass_Physical!A:AJ,COLUMN(tblClass_Physical!AJ:AJ),FALSE)),"",VLOOKUP(Q301,tblClass_Physical!A:AJ,COLUMN(tblClass_Physical!AJ:AJ),FALSE))</f>
        <v>0</v>
      </c>
    </row>
    <row r="302" spans="1:32" s="277" customFormat="1">
      <c r="A302" s="277" t="s">
        <v>847</v>
      </c>
      <c r="B302" s="277" t="s">
        <v>2002</v>
      </c>
      <c r="C302" s="68">
        <v>301</v>
      </c>
      <c r="D302" s="277" t="s">
        <v>586</v>
      </c>
      <c r="E302" s="278">
        <f>IF(D302="",0,VLOOKUP(D302,tblClass!$B:$C,2,FALSE))</f>
        <v>0</v>
      </c>
      <c r="F302" s="277" t="s">
        <v>2021</v>
      </c>
      <c r="G302" s="277" t="s">
        <v>7</v>
      </c>
      <c r="H302" s="278" t="str">
        <f t="shared" si="107"/>
        <v>SY</v>
      </c>
      <c r="I302" s="278">
        <f t="shared" si="108"/>
        <v>168</v>
      </c>
      <c r="J302" s="277" t="str">
        <f t="shared" si="109"/>
        <v>PCS2</v>
      </c>
      <c r="K302" s="278">
        <f t="shared" si="110"/>
        <v>158</v>
      </c>
      <c r="L302" s="277" t="str">
        <f t="shared" si="111"/>
        <v>R024</v>
      </c>
      <c r="M302" s="278">
        <f t="shared" si="112"/>
        <v>161</v>
      </c>
      <c r="N302" s="277" t="str">
        <f t="shared" si="113"/>
        <v>MPF</v>
      </c>
      <c r="O302" s="278">
        <f t="shared" si="114"/>
        <v>164</v>
      </c>
      <c r="P302" s="278" t="str">
        <f>IF(LEN(D302)=0,"",IF(VLOOKUP(D302,tblClass_Child!G:J,4,FALSE)="Yes",0,I302))</f>
        <v/>
      </c>
      <c r="Q302" s="277" t="s">
        <v>743</v>
      </c>
      <c r="R302" s="277">
        <f>IF(ISERROR(VLOOKUP(Q302,tblClass_Physical!$A:$B,2,FALSE)),0,VLOOKUP(Q302,tblClass_Physical!$A:$B,2,FALSE))</f>
        <v>12</v>
      </c>
      <c r="S302" s="277" t="s">
        <v>583</v>
      </c>
      <c r="U302" s="277" t="str">
        <f>LEFT(B302,MIN(FIND({0,1,2,3,4,5,6,7,8,9},B302&amp;"0123456789"))-1)</f>
        <v>AF</v>
      </c>
      <c r="V302" s="279" t="str">
        <f>RIGHT(B302,LEN(B302)+1-MIN(FIND({0,1,2,3,4,5,6,7,8,9},B302&amp;"0123456789")))</f>
        <v>4101</v>
      </c>
      <c r="W302" s="278" t="str">
        <f t="shared" si="104"/>
        <v>AF_4101</v>
      </c>
      <c r="X302" s="317" t="str">
        <f>LEFT(B302,MIN(FIND({0,1,2,3,4,5,6,7,8,9},B302&amp;"0123456789"))-1)&amp;"n"&amp;RIGHT(B302,LEN(B302)-MIN(FIND({0,1,2,3,4,5,6,7,8,9},B302&amp;"0123456789")))</f>
        <v>AFn101</v>
      </c>
      <c r="Y302" s="280" t="str">
        <f t="shared" si="105"/>
        <v/>
      </c>
      <c r="Z302" s="280" t="str">
        <f>IF(LEN(Y302)=0,"",VLOOKUP(X302,tblClass_Child!D:E,2,FALSE))</f>
        <v/>
      </c>
      <c r="AA302" s="280" t="str">
        <f t="shared" si="106"/>
        <v/>
      </c>
      <c r="AF302" s="305">
        <f>IF(ISERROR(VLOOKUP(Q302,tblClass_Physical!A:AJ,COLUMN(tblClass_Physical!AJ:AJ),FALSE)),"",VLOOKUP(Q302,tblClass_Physical!A:AJ,COLUMN(tblClass_Physical!AJ:AJ),FALSE))</f>
        <v>0</v>
      </c>
    </row>
    <row r="303" spans="1:32" s="277" customFormat="1">
      <c r="A303" s="277" t="s">
        <v>847</v>
      </c>
      <c r="B303" s="277" t="s">
        <v>1985</v>
      </c>
      <c r="C303" s="68">
        <v>302</v>
      </c>
      <c r="E303" s="278">
        <f>IF(D303="",0,VLOOKUP(D303,tblClass!$B:$C,2,FALSE))</f>
        <v>0</v>
      </c>
      <c r="F303" s="277" t="s">
        <v>2011</v>
      </c>
      <c r="G303" s="277" t="s">
        <v>9</v>
      </c>
      <c r="H303" s="278" t="str">
        <f t="shared" si="107"/>
        <v>MX</v>
      </c>
      <c r="I303" s="278">
        <f t="shared" si="108"/>
        <v>166</v>
      </c>
      <c r="J303" s="277" t="str">
        <f t="shared" si="109"/>
        <v>PCM2</v>
      </c>
      <c r="K303" s="278">
        <f t="shared" si="110"/>
        <v>156</v>
      </c>
      <c r="L303" s="277" t="str">
        <f t="shared" si="111"/>
        <v>R022</v>
      </c>
      <c r="M303" s="278">
        <f t="shared" si="112"/>
        <v>160</v>
      </c>
      <c r="N303" s="277" t="str">
        <f t="shared" si="113"/>
        <v>MPF</v>
      </c>
      <c r="O303" s="278">
        <f t="shared" si="114"/>
        <v>164</v>
      </c>
      <c r="P303" s="278" t="str">
        <f>IF(LEN(D303)=0,"",IF(VLOOKUP(D303,tblClass_Child!G:J,4,FALSE)="Yes",0,I303))</f>
        <v/>
      </c>
      <c r="Q303" s="277" t="s">
        <v>2152</v>
      </c>
      <c r="R303" s="277">
        <f>IF(ISERROR(VLOOKUP(Q303,tblClass_Physical!$A:$B,2,FALSE)),0,VLOOKUP(Q303,tblClass_Physical!$A:$B,2,FALSE))</f>
        <v>41</v>
      </c>
      <c r="S303" s="277" t="s">
        <v>804</v>
      </c>
      <c r="U303" s="277" t="str">
        <f>LEFT(B303,MIN(FIND({0,1,2,3,4,5,6,7,8,9},B303&amp;"0123456789"))-1)</f>
        <v>BAV</v>
      </c>
      <c r="V303" s="279" t="str">
        <f>RIGHT(B303,LEN(B303)+1-MIN(FIND({0,1,2,3,4,5,6,7,8,9},B303&amp;"0123456789")))</f>
        <v>2101</v>
      </c>
      <c r="W303" s="278" t="str">
        <f t="shared" si="104"/>
        <v>BAV_2101</v>
      </c>
      <c r="X303" s="317" t="str">
        <f>LEFT(B303,MIN(FIND({0,1,2,3,4,5,6,7,8,9},B303&amp;"0123456789"))-1)&amp;"n"&amp;RIGHT(B303,LEN(B303)-MIN(FIND({0,1,2,3,4,5,6,7,8,9},B303&amp;"0123456789")))</f>
        <v>BAVn101</v>
      </c>
      <c r="Y303" s="280" t="str">
        <f t="shared" si="105"/>
        <v/>
      </c>
      <c r="Z303" s="280" t="str">
        <f>IF(LEN(Y303)=0,"",VLOOKUP(X303,tblClass_Child!D:E,2,FALSE))</f>
        <v/>
      </c>
      <c r="AA303" s="280" t="str">
        <f t="shared" si="106"/>
        <v/>
      </c>
      <c r="AF303" s="305">
        <f>IF(ISERROR(VLOOKUP(Q303,tblClass_Physical!A:AJ,COLUMN(tblClass_Physical!AJ:AJ),FALSE)),"",VLOOKUP(Q303,tblClass_Physical!A:AJ,COLUMN(tblClass_Physical!AJ:AJ),FALSE))</f>
        <v>0</v>
      </c>
    </row>
    <row r="304" spans="1:32" s="277" customFormat="1">
      <c r="A304" s="277" t="s">
        <v>847</v>
      </c>
      <c r="B304" s="277" t="s">
        <v>1986</v>
      </c>
      <c r="C304" s="68">
        <v>303</v>
      </c>
      <c r="D304" s="277" t="s">
        <v>586</v>
      </c>
      <c r="E304" s="278">
        <f>IF(D304="",0,VLOOKUP(D304,tblClass!$B:$C,2,FALSE))</f>
        <v>0</v>
      </c>
      <c r="F304" s="277" t="s">
        <v>2321</v>
      </c>
      <c r="G304" s="277" t="s">
        <v>9</v>
      </c>
      <c r="H304" s="278" t="str">
        <f t="shared" si="107"/>
        <v>MX</v>
      </c>
      <c r="I304" s="278">
        <f t="shared" si="108"/>
        <v>166</v>
      </c>
      <c r="J304" s="277" t="str">
        <f t="shared" si="109"/>
        <v>PCM2</v>
      </c>
      <c r="K304" s="278">
        <f t="shared" si="110"/>
        <v>156</v>
      </c>
      <c r="L304" s="277" t="str">
        <f t="shared" si="111"/>
        <v>R022</v>
      </c>
      <c r="M304" s="278">
        <f t="shared" si="112"/>
        <v>160</v>
      </c>
      <c r="N304" s="277" t="str">
        <f t="shared" si="113"/>
        <v>MPF</v>
      </c>
      <c r="O304" s="278">
        <f t="shared" si="114"/>
        <v>164</v>
      </c>
      <c r="P304" s="278" t="str">
        <f>IF(LEN(D304)=0,"",IF(VLOOKUP(D304,tblClass_Child!G:J,4,FALSE)="Yes",0,I304))</f>
        <v/>
      </c>
      <c r="Q304" s="277" t="s">
        <v>937</v>
      </c>
      <c r="R304" s="277">
        <f>IF(ISERROR(VLOOKUP(Q304,tblClass_Physical!$A:$B,2,FALSE)),0,VLOOKUP(Q304,tblClass_Physical!$A:$B,2,FALSE))</f>
        <v>36</v>
      </c>
      <c r="S304" s="277" t="s">
        <v>804</v>
      </c>
      <c r="U304" s="277" t="str">
        <f>LEFT(B304,MIN(FIND({0,1,2,3,4,5,6,7,8,9},B304&amp;"0123456789"))-1)</f>
        <v>BV</v>
      </c>
      <c r="V304" s="279" t="str">
        <f>RIGHT(B304,LEN(B304)+1-MIN(FIND({0,1,2,3,4,5,6,7,8,9},B304&amp;"0123456789")))</f>
        <v>2159</v>
      </c>
      <c r="W304" s="278" t="str">
        <f t="shared" si="104"/>
        <v>BV_2159</v>
      </c>
      <c r="X304" s="317" t="str">
        <f>LEFT(B304,MIN(FIND({0,1,2,3,4,5,6,7,8,9},B304&amp;"0123456789"))-1)&amp;"n"&amp;RIGHT(B304,LEN(B304)-MIN(FIND({0,1,2,3,4,5,6,7,8,9},B304&amp;"0123456789")))</f>
        <v>BVn159</v>
      </c>
      <c r="Y304" s="280" t="str">
        <f t="shared" si="105"/>
        <v/>
      </c>
      <c r="Z304" s="280" t="str">
        <f>IF(LEN(Y304)=0,"",VLOOKUP(X304,tblClass_Child!D:E,2,FALSE))</f>
        <v/>
      </c>
      <c r="AA304" s="280" t="str">
        <f t="shared" si="106"/>
        <v/>
      </c>
      <c r="AF304" s="305">
        <f>IF(ISERROR(VLOOKUP(Q304,tblClass_Physical!A:AJ,COLUMN(tblClass_Physical!AJ:AJ),FALSE)),"",VLOOKUP(Q304,tblClass_Physical!A:AJ,COLUMN(tblClass_Physical!AJ:AJ),FALSE))</f>
        <v>0</v>
      </c>
    </row>
    <row r="305" spans="1:32" s="277" customFormat="1">
      <c r="A305" s="277" t="s">
        <v>847</v>
      </c>
      <c r="B305" s="277" t="s">
        <v>1987</v>
      </c>
      <c r="C305" s="68">
        <v>304</v>
      </c>
      <c r="D305" s="277" t="s">
        <v>586</v>
      </c>
      <c r="E305" s="278">
        <f>IF(D305="",0,VLOOKUP(D305,tblClass!$B:$C,2,FALSE))</f>
        <v>0</v>
      </c>
      <c r="F305" s="277" t="s">
        <v>2322</v>
      </c>
      <c r="G305" s="277" t="s">
        <v>9</v>
      </c>
      <c r="H305" s="278" t="str">
        <f t="shared" si="107"/>
        <v>MX</v>
      </c>
      <c r="I305" s="278">
        <f t="shared" si="108"/>
        <v>166</v>
      </c>
      <c r="J305" s="277" t="str">
        <f t="shared" si="109"/>
        <v>PCM2</v>
      </c>
      <c r="K305" s="278">
        <f t="shared" si="110"/>
        <v>156</v>
      </c>
      <c r="L305" s="277" t="str">
        <f t="shared" si="111"/>
        <v>R022</v>
      </c>
      <c r="M305" s="278">
        <f t="shared" si="112"/>
        <v>160</v>
      </c>
      <c r="N305" s="277" t="str">
        <f t="shared" si="113"/>
        <v>MPF</v>
      </c>
      <c r="O305" s="278">
        <f t="shared" si="114"/>
        <v>164</v>
      </c>
      <c r="P305" s="278" t="str">
        <f>IF(LEN(D305)=0,"",IF(VLOOKUP(D305,tblClass_Child!G:J,4,FALSE)="Yes",0,I305))</f>
        <v/>
      </c>
      <c r="Q305" s="277" t="s">
        <v>937</v>
      </c>
      <c r="R305" s="277">
        <f>IF(ISERROR(VLOOKUP(Q305,tblClass_Physical!$A:$B,2,FALSE)),0,VLOOKUP(Q305,tblClass_Physical!$A:$B,2,FALSE))</f>
        <v>36</v>
      </c>
      <c r="S305" s="277" t="s">
        <v>804</v>
      </c>
      <c r="U305" s="277" t="str">
        <f>LEFT(B305,MIN(FIND({0,1,2,3,4,5,6,7,8,9},B305&amp;"0123456789"))-1)</f>
        <v>BV</v>
      </c>
      <c r="V305" s="279" t="str">
        <f>RIGHT(B305,LEN(B305)+1-MIN(FIND({0,1,2,3,4,5,6,7,8,9},B305&amp;"0123456789")))</f>
        <v>2161</v>
      </c>
      <c r="W305" s="278" t="str">
        <f t="shared" si="104"/>
        <v>BV_2161</v>
      </c>
      <c r="X305" s="317" t="str">
        <f>LEFT(B305,MIN(FIND({0,1,2,3,4,5,6,7,8,9},B305&amp;"0123456789"))-1)&amp;"n"&amp;RIGHT(B305,LEN(B305)-MIN(FIND({0,1,2,3,4,5,6,7,8,9},B305&amp;"0123456789")))</f>
        <v>BVn161</v>
      </c>
      <c r="Y305" s="280" t="str">
        <f t="shared" si="105"/>
        <v/>
      </c>
      <c r="Z305" s="280" t="str">
        <f>IF(LEN(Y305)=0,"",VLOOKUP(X305,tblClass_Child!D:E,2,FALSE))</f>
        <v/>
      </c>
      <c r="AA305" s="280" t="str">
        <f t="shared" si="106"/>
        <v/>
      </c>
      <c r="AF305" s="305">
        <f>IF(ISERROR(VLOOKUP(Q305,tblClass_Physical!A:AJ,COLUMN(tblClass_Physical!AJ:AJ),FALSE)),"",VLOOKUP(Q305,tblClass_Physical!A:AJ,COLUMN(tblClass_Physical!AJ:AJ),FALSE))</f>
        <v>0</v>
      </c>
    </row>
    <row r="306" spans="1:32" s="277" customFormat="1">
      <c r="A306" s="277" t="s">
        <v>847</v>
      </c>
      <c r="B306" s="277" t="s">
        <v>1988</v>
      </c>
      <c r="C306" s="68">
        <v>305</v>
      </c>
      <c r="E306" s="278">
        <f>IF(D306="",0,VLOOKUP(D306,tblClass!$B:$C,2,FALSE))</f>
        <v>0</v>
      </c>
      <c r="F306" s="277" t="s">
        <v>2030</v>
      </c>
      <c r="G306" s="277" t="s">
        <v>9</v>
      </c>
      <c r="H306" s="278" t="str">
        <f t="shared" si="107"/>
        <v>MX</v>
      </c>
      <c r="I306" s="278">
        <f t="shared" si="108"/>
        <v>166</v>
      </c>
      <c r="J306" s="277" t="str">
        <f t="shared" si="109"/>
        <v>PCM2</v>
      </c>
      <c r="K306" s="278">
        <f t="shared" si="110"/>
        <v>156</v>
      </c>
      <c r="L306" s="277" t="str">
        <f t="shared" si="111"/>
        <v>R022</v>
      </c>
      <c r="M306" s="278">
        <f t="shared" si="112"/>
        <v>160</v>
      </c>
      <c r="N306" s="277" t="str">
        <f t="shared" si="113"/>
        <v>MPF</v>
      </c>
      <c r="O306" s="278">
        <f t="shared" si="114"/>
        <v>164</v>
      </c>
      <c r="P306" s="278" t="str">
        <f>IF(LEN(D306)=0,"",IF(VLOOKUP(D306,tblClass_Child!G:J,4,FALSE)="Yes",0,I306))</f>
        <v/>
      </c>
      <c r="Q306" s="277" t="s">
        <v>940</v>
      </c>
      <c r="R306" s="277">
        <f>IF(ISERROR(VLOOKUP(Q306,tblClass_Physical!$A:$B,2,FALSE)),0,VLOOKUP(Q306,tblClass_Physical!$A:$B,2,FALSE))</f>
        <v>51</v>
      </c>
      <c r="S306" s="277" t="s">
        <v>804</v>
      </c>
      <c r="U306" s="277" t="str">
        <f>LEFT(B306,MIN(FIND({0,1,2,3,4,5,6,7,8,9},B306&amp;"0123456789"))-1)</f>
        <v>BV</v>
      </c>
      <c r="V306" s="279" t="str">
        <f>RIGHT(B306,LEN(B306)+1-MIN(FIND({0,1,2,3,4,5,6,7,8,9},B306&amp;"0123456789")))</f>
        <v>2175</v>
      </c>
      <c r="W306" s="278" t="str">
        <f t="shared" si="104"/>
        <v>BV_2175</v>
      </c>
      <c r="X306" s="317" t="str">
        <f>LEFT(B306,MIN(FIND({0,1,2,3,4,5,6,7,8,9},B306&amp;"0123456789"))-1)&amp;"n"&amp;RIGHT(B306,LEN(B306)-MIN(FIND({0,1,2,3,4,5,6,7,8,9},B306&amp;"0123456789")))</f>
        <v>BVn175</v>
      </c>
      <c r="Y306" s="280" t="str">
        <f t="shared" si="105"/>
        <v/>
      </c>
      <c r="Z306" s="280" t="str">
        <f>IF(LEN(Y306)=0,"",VLOOKUP(X306,tblClass_Child!D:E,2,FALSE))</f>
        <v/>
      </c>
      <c r="AA306" s="280" t="str">
        <f t="shared" si="106"/>
        <v/>
      </c>
      <c r="AF306" s="305">
        <f>IF(ISERROR(VLOOKUP(Q306,tblClass_Physical!A:AJ,COLUMN(tblClass_Physical!AJ:AJ),FALSE)),"",VLOOKUP(Q306,tblClass_Physical!A:AJ,COLUMN(tblClass_Physical!AJ:AJ),FALSE))</f>
        <v>0</v>
      </c>
    </row>
    <row r="307" spans="1:32" s="277" customFormat="1">
      <c r="A307" s="277" t="s">
        <v>847</v>
      </c>
      <c r="B307" s="277" t="s">
        <v>1989</v>
      </c>
      <c r="C307" s="68">
        <v>306</v>
      </c>
      <c r="E307" s="278">
        <f>IF(D307="",0,VLOOKUP(D307,tblClass!$B:$C,2,FALSE))</f>
        <v>0</v>
      </c>
      <c r="F307" s="277" t="s">
        <v>2031</v>
      </c>
      <c r="G307" s="277" t="s">
        <v>9</v>
      </c>
      <c r="H307" s="278" t="str">
        <f t="shared" si="107"/>
        <v>MX</v>
      </c>
      <c r="I307" s="278">
        <f t="shared" si="108"/>
        <v>166</v>
      </c>
      <c r="J307" s="277" t="str">
        <f t="shared" si="109"/>
        <v>PCM2</v>
      </c>
      <c r="K307" s="278">
        <f t="shared" si="110"/>
        <v>156</v>
      </c>
      <c r="L307" s="277" t="str">
        <f t="shared" si="111"/>
        <v>R022</v>
      </c>
      <c r="M307" s="278">
        <f t="shared" si="112"/>
        <v>160</v>
      </c>
      <c r="N307" s="277" t="str">
        <f t="shared" si="113"/>
        <v>MPF</v>
      </c>
      <c r="O307" s="278">
        <f t="shared" si="114"/>
        <v>164</v>
      </c>
      <c r="P307" s="278" t="str">
        <f>IF(LEN(D307)=0,"",IF(VLOOKUP(D307,tblClass_Child!G:J,4,FALSE)="Yes",0,I307))</f>
        <v/>
      </c>
      <c r="Q307" s="277" t="s">
        <v>940</v>
      </c>
      <c r="R307" s="277">
        <f>IF(ISERROR(VLOOKUP(Q307,tblClass_Physical!$A:$B,2,FALSE)),0,VLOOKUP(Q307,tblClass_Physical!$A:$B,2,FALSE))</f>
        <v>51</v>
      </c>
      <c r="S307" s="277" t="s">
        <v>804</v>
      </c>
      <c r="U307" s="277" t="str">
        <f>LEFT(B307,MIN(FIND({0,1,2,3,4,5,6,7,8,9},B307&amp;"0123456789"))-1)</f>
        <v>BV</v>
      </c>
      <c r="V307" s="279" t="str">
        <f>RIGHT(B307,LEN(B307)+1-MIN(FIND({0,1,2,3,4,5,6,7,8,9},B307&amp;"0123456789")))</f>
        <v>2177</v>
      </c>
      <c r="W307" s="278" t="str">
        <f t="shared" si="104"/>
        <v>BV_2177</v>
      </c>
      <c r="X307" s="317" t="str">
        <f>LEFT(B307,MIN(FIND({0,1,2,3,4,5,6,7,8,9},B307&amp;"0123456789"))-1)&amp;"n"&amp;RIGHT(B307,LEN(B307)-MIN(FIND({0,1,2,3,4,5,6,7,8,9},B307&amp;"0123456789")))</f>
        <v>BVn177</v>
      </c>
      <c r="Y307" s="280" t="str">
        <f t="shared" si="105"/>
        <v/>
      </c>
      <c r="Z307" s="280" t="str">
        <f>IF(LEN(Y307)=0,"",VLOOKUP(X307,tblClass_Child!D:E,2,FALSE))</f>
        <v/>
      </c>
      <c r="AA307" s="280" t="str">
        <f t="shared" si="106"/>
        <v/>
      </c>
      <c r="AF307" s="305">
        <f>IF(ISERROR(VLOOKUP(Q307,tblClass_Physical!A:AJ,COLUMN(tblClass_Physical!AJ:AJ),FALSE)),"",VLOOKUP(Q307,tblClass_Physical!A:AJ,COLUMN(tblClass_Physical!AJ:AJ),FALSE))</f>
        <v>0</v>
      </c>
    </row>
    <row r="308" spans="1:32" s="277" customFormat="1">
      <c r="A308" s="277" t="s">
        <v>847</v>
      </c>
      <c r="B308" s="277" t="s">
        <v>1990</v>
      </c>
      <c r="C308" s="68">
        <v>307</v>
      </c>
      <c r="E308" s="278">
        <f>IF(D308="",0,VLOOKUP(D308,tblClass!$B:$C,2,FALSE))</f>
        <v>0</v>
      </c>
      <c r="F308" s="277" t="s">
        <v>2012</v>
      </c>
      <c r="G308" s="277" t="s">
        <v>9</v>
      </c>
      <c r="H308" s="278" t="str">
        <f t="shared" si="107"/>
        <v>MX</v>
      </c>
      <c r="I308" s="278">
        <f t="shared" si="108"/>
        <v>166</v>
      </c>
      <c r="J308" s="277" t="str">
        <f t="shared" si="109"/>
        <v>PCM2</v>
      </c>
      <c r="K308" s="278">
        <f t="shared" si="110"/>
        <v>156</v>
      </c>
      <c r="L308" s="277" t="str">
        <f t="shared" si="111"/>
        <v>R022</v>
      </c>
      <c r="M308" s="278">
        <f t="shared" si="112"/>
        <v>160</v>
      </c>
      <c r="N308" s="277" t="str">
        <f t="shared" si="113"/>
        <v>MPF</v>
      </c>
      <c r="O308" s="278">
        <f t="shared" si="114"/>
        <v>164</v>
      </c>
      <c r="P308" s="278" t="str">
        <f>IF(LEN(D308)=0,"",IF(VLOOKUP(D308,tblClass_Child!G:J,4,FALSE)="Yes",0,I308))</f>
        <v/>
      </c>
      <c r="Q308" s="277" t="s">
        <v>939</v>
      </c>
      <c r="R308" s="277">
        <f>IF(ISERROR(VLOOKUP(Q308,tblClass_Physical!$A:$B,2,FALSE)),0,VLOOKUP(Q308,tblClass_Physical!$A:$B,2,FALSE))</f>
        <v>37</v>
      </c>
      <c r="S308" s="277" t="s">
        <v>804</v>
      </c>
      <c r="U308" s="277" t="str">
        <f>LEFT(B308,MIN(FIND({0,1,2,3,4,5,6,7,8,9},B308&amp;"0123456789"))-1)</f>
        <v>GV</v>
      </c>
      <c r="V308" s="279" t="str">
        <f>RIGHT(B308,LEN(B308)+1-MIN(FIND({0,1,2,3,4,5,6,7,8,9},B308&amp;"0123456789")))</f>
        <v>2165</v>
      </c>
      <c r="W308" s="278" t="str">
        <f t="shared" si="104"/>
        <v>GV_2165</v>
      </c>
      <c r="X308" s="317" t="str">
        <f>LEFT(B308,MIN(FIND({0,1,2,3,4,5,6,7,8,9},B308&amp;"0123456789"))-1)&amp;"n"&amp;RIGHT(B308,LEN(B308)-MIN(FIND({0,1,2,3,4,5,6,7,8,9},B308&amp;"0123456789")))</f>
        <v>GVn165</v>
      </c>
      <c r="Y308" s="280" t="str">
        <f t="shared" si="105"/>
        <v/>
      </c>
      <c r="Z308" s="280" t="str">
        <f>IF(LEN(Y308)=0,"",VLOOKUP(X308,tblClass_Child!D:E,2,FALSE))</f>
        <v/>
      </c>
      <c r="AA308" s="280" t="str">
        <f t="shared" si="106"/>
        <v/>
      </c>
      <c r="AF308" s="305">
        <f>IF(ISERROR(VLOOKUP(Q308,tblClass_Physical!A:AJ,COLUMN(tblClass_Physical!AJ:AJ),FALSE)),"",VLOOKUP(Q308,tblClass_Physical!A:AJ,COLUMN(tblClass_Physical!AJ:AJ),FALSE))</f>
        <v>0</v>
      </c>
    </row>
    <row r="309" spans="1:32" s="277" customFormat="1">
      <c r="A309" s="277" t="s">
        <v>847</v>
      </c>
      <c r="B309" s="277" t="s">
        <v>1991</v>
      </c>
      <c r="C309" s="68">
        <v>308</v>
      </c>
      <c r="E309" s="278">
        <f>IF(D309="",0,VLOOKUP(D309,tblClass!$B:$C,2,FALSE))</f>
        <v>0</v>
      </c>
      <c r="F309" s="277" t="s">
        <v>2013</v>
      </c>
      <c r="G309" s="277" t="s">
        <v>9</v>
      </c>
      <c r="H309" s="278" t="str">
        <f t="shared" si="107"/>
        <v>MX</v>
      </c>
      <c r="I309" s="278">
        <f t="shared" si="108"/>
        <v>166</v>
      </c>
      <c r="J309" s="277" t="str">
        <f t="shared" si="109"/>
        <v>PCM2</v>
      </c>
      <c r="K309" s="278">
        <f t="shared" si="110"/>
        <v>156</v>
      </c>
      <c r="L309" s="277" t="str">
        <f t="shared" si="111"/>
        <v>R022</v>
      </c>
      <c r="M309" s="278">
        <f t="shared" si="112"/>
        <v>160</v>
      </c>
      <c r="N309" s="277" t="str">
        <f t="shared" si="113"/>
        <v>MPF</v>
      </c>
      <c r="O309" s="278">
        <f t="shared" si="114"/>
        <v>164</v>
      </c>
      <c r="P309" s="278" t="str">
        <f>IF(LEN(D309)=0,"",IF(VLOOKUP(D309,tblClass_Child!G:J,4,FALSE)="Yes",0,I309))</f>
        <v/>
      </c>
      <c r="Q309" s="277" t="s">
        <v>760</v>
      </c>
      <c r="R309" s="277">
        <f>IF(ISERROR(VLOOKUP(Q309,tblClass_Physical!$A:$B,2,FALSE)),0,VLOOKUP(Q309,tblClass_Physical!$A:$B,2,FALSE))</f>
        <v>52</v>
      </c>
      <c r="S309" s="277" t="s">
        <v>804</v>
      </c>
      <c r="U309" s="277" t="str">
        <f>LEFT(B309,MIN(FIND({0,1,2,3,4,5,6,7,8,9},B309&amp;"0123456789"))-1)</f>
        <v>LC</v>
      </c>
      <c r="V309" s="279" t="str">
        <f>RIGHT(B309,LEN(B309)+1-MIN(FIND({0,1,2,3,4,5,6,7,8,9},B309&amp;"0123456789")))</f>
        <v>2101</v>
      </c>
      <c r="W309" s="278" t="str">
        <f t="shared" si="104"/>
        <v>LC_2101</v>
      </c>
      <c r="X309" s="317" t="str">
        <f>LEFT(B309,MIN(FIND({0,1,2,3,4,5,6,7,8,9},B309&amp;"0123456789"))-1)&amp;"n"&amp;RIGHT(B309,LEN(B309)-MIN(FIND({0,1,2,3,4,5,6,7,8,9},B309&amp;"0123456789")))</f>
        <v>LCn101</v>
      </c>
      <c r="Y309" s="280" t="str">
        <f t="shared" si="105"/>
        <v/>
      </c>
      <c r="Z309" s="280" t="str">
        <f>IF(LEN(Y309)=0,"",VLOOKUP(X309,tblClass_Child!D:E,2,FALSE))</f>
        <v/>
      </c>
      <c r="AA309" s="280" t="str">
        <f t="shared" si="106"/>
        <v/>
      </c>
      <c r="AF309" s="305">
        <f>IF(ISERROR(VLOOKUP(Q309,tblClass_Physical!A:AJ,COLUMN(tblClass_Physical!AJ:AJ),FALSE)),"",VLOOKUP(Q309,tblClass_Physical!A:AJ,COLUMN(tblClass_Physical!AJ:AJ),FALSE))</f>
        <v>0</v>
      </c>
    </row>
    <row r="310" spans="1:32" s="277" customFormat="1">
      <c r="A310" s="277" t="s">
        <v>847</v>
      </c>
      <c r="B310" s="277" t="s">
        <v>1992</v>
      </c>
      <c r="C310" s="68">
        <v>309</v>
      </c>
      <c r="E310" s="278">
        <f>IF(D310="",0,VLOOKUP(D310,tblClass!$B:$C,2,FALSE))</f>
        <v>0</v>
      </c>
      <c r="F310" s="277" t="s">
        <v>2013</v>
      </c>
      <c r="G310" s="277" t="s">
        <v>9</v>
      </c>
      <c r="H310" s="278" t="str">
        <f t="shared" si="107"/>
        <v>MX</v>
      </c>
      <c r="I310" s="278">
        <f t="shared" si="108"/>
        <v>166</v>
      </c>
      <c r="J310" s="277" t="str">
        <f t="shared" si="109"/>
        <v>PCM2</v>
      </c>
      <c r="K310" s="278">
        <f t="shared" si="110"/>
        <v>156</v>
      </c>
      <c r="L310" s="277" t="str">
        <f t="shared" si="111"/>
        <v>R022</v>
      </c>
      <c r="M310" s="278">
        <f t="shared" si="112"/>
        <v>160</v>
      </c>
      <c r="N310" s="277" t="str">
        <f t="shared" si="113"/>
        <v>MPF</v>
      </c>
      <c r="O310" s="278">
        <f t="shared" si="114"/>
        <v>164</v>
      </c>
      <c r="P310" s="278" t="str">
        <f>IF(LEN(D310)=0,"",IF(VLOOKUP(D310,tblClass_Child!G:J,4,FALSE)="Yes",0,I310))</f>
        <v/>
      </c>
      <c r="Q310" s="277" t="s">
        <v>760</v>
      </c>
      <c r="R310" s="277">
        <f>IF(ISERROR(VLOOKUP(Q310,tblClass_Physical!$A:$B,2,FALSE)),0,VLOOKUP(Q310,tblClass_Physical!$A:$B,2,FALSE))</f>
        <v>52</v>
      </c>
      <c r="S310" s="277" t="s">
        <v>804</v>
      </c>
      <c r="U310" s="277" t="str">
        <f>LEFT(B310,MIN(FIND({0,1,2,3,4,5,6,7,8,9},B310&amp;"0123456789"))-1)</f>
        <v>LC</v>
      </c>
      <c r="V310" s="279" t="str">
        <f>RIGHT(B310,LEN(B310)+1-MIN(FIND({0,1,2,3,4,5,6,7,8,9},B310&amp;"0123456789")))</f>
        <v>2103</v>
      </c>
      <c r="W310" s="278" t="str">
        <f t="shared" si="104"/>
        <v>LC_2103</v>
      </c>
      <c r="X310" s="317" t="str">
        <f>LEFT(B310,MIN(FIND({0,1,2,3,4,5,6,7,8,9},B310&amp;"0123456789"))-1)&amp;"n"&amp;RIGHT(B310,LEN(B310)-MIN(FIND({0,1,2,3,4,5,6,7,8,9},B310&amp;"0123456789")))</f>
        <v>LCn103</v>
      </c>
      <c r="Y310" s="280" t="str">
        <f t="shared" si="105"/>
        <v/>
      </c>
      <c r="Z310" s="280" t="str">
        <f>IF(LEN(Y310)=0,"",VLOOKUP(X310,tblClass_Child!D:E,2,FALSE))</f>
        <v/>
      </c>
      <c r="AA310" s="280" t="str">
        <f t="shared" si="106"/>
        <v/>
      </c>
      <c r="AF310" s="305">
        <f>IF(ISERROR(VLOOKUP(Q310,tblClass_Physical!A:AJ,COLUMN(tblClass_Physical!AJ:AJ),FALSE)),"",VLOOKUP(Q310,tblClass_Physical!A:AJ,COLUMN(tblClass_Physical!AJ:AJ),FALSE))</f>
        <v>0</v>
      </c>
    </row>
    <row r="311" spans="1:32" s="277" customFormat="1">
      <c r="A311" s="277" t="s">
        <v>847</v>
      </c>
      <c r="B311" s="277" t="s">
        <v>1993</v>
      </c>
      <c r="C311" s="68">
        <v>310</v>
      </c>
      <c r="E311" s="278">
        <f>IF(D311="",0,VLOOKUP(D311,tblClass!$B:$C,2,FALSE))</f>
        <v>0</v>
      </c>
      <c r="F311" s="277" t="s">
        <v>2013</v>
      </c>
      <c r="G311" s="277" t="s">
        <v>9</v>
      </c>
      <c r="H311" s="278" t="str">
        <f t="shared" si="107"/>
        <v>MX</v>
      </c>
      <c r="I311" s="278">
        <f t="shared" si="108"/>
        <v>166</v>
      </c>
      <c r="J311" s="277" t="str">
        <f t="shared" si="109"/>
        <v>PCM2</v>
      </c>
      <c r="K311" s="278">
        <f t="shared" si="110"/>
        <v>156</v>
      </c>
      <c r="L311" s="277" t="str">
        <f t="shared" si="111"/>
        <v>R022</v>
      </c>
      <c r="M311" s="278">
        <f t="shared" si="112"/>
        <v>160</v>
      </c>
      <c r="N311" s="277" t="str">
        <f t="shared" si="113"/>
        <v>MPF</v>
      </c>
      <c r="O311" s="278">
        <f t="shared" si="114"/>
        <v>164</v>
      </c>
      <c r="P311" s="278" t="str">
        <f>IF(LEN(D311)=0,"",IF(VLOOKUP(D311,tblClass_Child!G:J,4,FALSE)="Yes",0,I311))</f>
        <v/>
      </c>
      <c r="Q311" s="277" t="s">
        <v>760</v>
      </c>
      <c r="R311" s="277">
        <f>IF(ISERROR(VLOOKUP(Q311,tblClass_Physical!$A:$B,2,FALSE)),0,VLOOKUP(Q311,tblClass_Physical!$A:$B,2,FALSE))</f>
        <v>52</v>
      </c>
      <c r="S311" s="277" t="s">
        <v>804</v>
      </c>
      <c r="U311" s="277" t="str">
        <f>LEFT(B311,MIN(FIND({0,1,2,3,4,5,6,7,8,9},B311&amp;"0123456789"))-1)</f>
        <v>LC</v>
      </c>
      <c r="V311" s="279" t="str">
        <f>RIGHT(B311,LEN(B311)+1-MIN(FIND({0,1,2,3,4,5,6,7,8,9},B311&amp;"0123456789")))</f>
        <v>2102</v>
      </c>
      <c r="W311" s="278" t="str">
        <f t="shared" si="104"/>
        <v>LC_2102</v>
      </c>
      <c r="X311" s="317" t="str">
        <f>LEFT(B311,MIN(FIND({0,1,2,3,4,5,6,7,8,9},B311&amp;"0123456789"))-1)&amp;"n"&amp;RIGHT(B311,LEN(B311)-MIN(FIND({0,1,2,3,4,5,6,7,8,9},B311&amp;"0123456789")))</f>
        <v>LCn102</v>
      </c>
      <c r="Y311" s="280" t="str">
        <f t="shared" si="105"/>
        <v/>
      </c>
      <c r="Z311" s="280" t="str">
        <f>IF(LEN(Y311)=0,"",VLOOKUP(X311,tblClass_Child!D:E,2,FALSE))</f>
        <v/>
      </c>
      <c r="AA311" s="280" t="str">
        <f t="shared" si="106"/>
        <v/>
      </c>
      <c r="AF311" s="305">
        <f>IF(ISERROR(VLOOKUP(Q311,tblClass_Physical!A:AJ,COLUMN(tblClass_Physical!AJ:AJ),FALSE)),"",VLOOKUP(Q311,tblClass_Physical!A:AJ,COLUMN(tblClass_Physical!AJ:AJ),FALSE))</f>
        <v>0</v>
      </c>
    </row>
    <row r="312" spans="1:32" s="277" customFormat="1">
      <c r="A312" s="277" t="s">
        <v>847</v>
      </c>
      <c r="B312" s="277" t="s">
        <v>1994</v>
      </c>
      <c r="C312" s="68">
        <v>311</v>
      </c>
      <c r="E312" s="278">
        <f>IF(D312="",0,VLOOKUP(D312,tblClass!$B:$C,2,FALSE))</f>
        <v>0</v>
      </c>
      <c r="F312" s="277" t="s">
        <v>2014</v>
      </c>
      <c r="G312" s="277" t="s">
        <v>9</v>
      </c>
      <c r="H312" s="278" t="str">
        <f t="shared" si="107"/>
        <v>MX</v>
      </c>
      <c r="I312" s="278">
        <f t="shared" si="108"/>
        <v>166</v>
      </c>
      <c r="J312" s="277" t="str">
        <f t="shared" si="109"/>
        <v>PCM2</v>
      </c>
      <c r="K312" s="278">
        <f t="shared" si="110"/>
        <v>156</v>
      </c>
      <c r="L312" s="277" t="str">
        <f t="shared" si="111"/>
        <v>R022</v>
      </c>
      <c r="M312" s="278">
        <f t="shared" si="112"/>
        <v>160</v>
      </c>
      <c r="N312" s="277" t="str">
        <f t="shared" si="113"/>
        <v>MPF</v>
      </c>
      <c r="O312" s="278">
        <f t="shared" si="114"/>
        <v>164</v>
      </c>
      <c r="P312" s="278" t="str">
        <f>IF(LEN(D312)=0,"",IF(VLOOKUP(D312,tblClass_Child!G:J,4,FALSE)="Yes",0,I312))</f>
        <v/>
      </c>
      <c r="Q312" s="277" t="s">
        <v>747</v>
      </c>
      <c r="R312" s="277">
        <f>IF(ISERROR(VLOOKUP(Q312,tblClass_Physical!$A:$B,2,FALSE)),0,VLOOKUP(Q312,tblClass_Physical!$A:$B,2,FALSE))</f>
        <v>16</v>
      </c>
      <c r="S312" s="277" t="s">
        <v>804</v>
      </c>
      <c r="U312" s="277" t="str">
        <f>LEFT(B312,MIN(FIND({0,1,2,3,4,5,6,7,8,9},B312&amp;"0123456789"))-1)</f>
        <v>PG</v>
      </c>
      <c r="V312" s="279" t="str">
        <f>RIGHT(B312,LEN(B312)+1-MIN(FIND({0,1,2,3,4,5,6,7,8,9},B312&amp;"0123456789")))</f>
        <v>2101</v>
      </c>
      <c r="W312" s="278" t="str">
        <f t="shared" si="104"/>
        <v>PG_2101</v>
      </c>
      <c r="X312" s="317" t="str">
        <f>LEFT(B312,MIN(FIND({0,1,2,3,4,5,6,7,8,9},B312&amp;"0123456789"))-1)&amp;"n"&amp;RIGHT(B312,LEN(B312)-MIN(FIND({0,1,2,3,4,5,6,7,8,9},B312&amp;"0123456789")))</f>
        <v>PGn101</v>
      </c>
      <c r="Y312" s="280" t="str">
        <f t="shared" si="105"/>
        <v/>
      </c>
      <c r="Z312" s="280" t="str">
        <f>IF(LEN(Y312)=0,"",VLOOKUP(X312,tblClass_Child!D:E,2,FALSE))</f>
        <v/>
      </c>
      <c r="AA312" s="280" t="str">
        <f t="shared" si="106"/>
        <v/>
      </c>
      <c r="AF312" s="305">
        <f>IF(ISERROR(VLOOKUP(Q312,tblClass_Physical!A:AJ,COLUMN(tblClass_Physical!AJ:AJ),FALSE)),"",VLOOKUP(Q312,tblClass_Physical!A:AJ,COLUMN(tblClass_Physical!AJ:AJ),FALSE))</f>
        <v>0</v>
      </c>
    </row>
    <row r="313" spans="1:32" s="277" customFormat="1">
      <c r="A313" s="277" t="s">
        <v>847</v>
      </c>
      <c r="B313" s="277" t="s">
        <v>2003</v>
      </c>
      <c r="C313" s="68">
        <v>312</v>
      </c>
      <c r="E313" s="278">
        <f>IF(D313="",0,VLOOKUP(D313,tblClass!$B:$C,2,FALSE))</f>
        <v>0</v>
      </c>
      <c r="F313" s="277" t="s">
        <v>2022</v>
      </c>
      <c r="G313" s="277" t="s">
        <v>7</v>
      </c>
      <c r="H313" s="278" t="str">
        <f t="shared" si="107"/>
        <v>SY</v>
      </c>
      <c r="I313" s="278">
        <f t="shared" si="108"/>
        <v>168</v>
      </c>
      <c r="J313" s="277" t="str">
        <f t="shared" si="109"/>
        <v>PCS2</v>
      </c>
      <c r="K313" s="278">
        <f t="shared" si="110"/>
        <v>158</v>
      </c>
      <c r="L313" s="277" t="str">
        <f t="shared" si="111"/>
        <v>R024</v>
      </c>
      <c r="M313" s="278">
        <f t="shared" si="112"/>
        <v>161</v>
      </c>
      <c r="N313" s="277" t="str">
        <f t="shared" si="113"/>
        <v>MPF</v>
      </c>
      <c r="O313" s="278">
        <f t="shared" si="114"/>
        <v>164</v>
      </c>
      <c r="P313" s="278" t="str">
        <f>IF(LEN(D313)=0,"",IF(VLOOKUP(D313,tblClass_Child!G:J,4,FALSE)="Yes",0,I313))</f>
        <v/>
      </c>
      <c r="Q313" s="277" t="s">
        <v>747</v>
      </c>
      <c r="R313" s="277">
        <f>IF(ISERROR(VLOOKUP(Q313,tblClass_Physical!$A:$B,2,FALSE)),0,VLOOKUP(Q313,tblClass_Physical!$A:$B,2,FALSE))</f>
        <v>16</v>
      </c>
      <c r="S313" s="277" t="s">
        <v>583</v>
      </c>
      <c r="U313" s="277" t="str">
        <f>LEFT(B313,MIN(FIND({0,1,2,3,4,5,6,7,8,9},B313&amp;"0123456789"))-1)</f>
        <v>PG</v>
      </c>
      <c r="V313" s="279" t="str">
        <f>RIGHT(B313,LEN(B313)+1-MIN(FIND({0,1,2,3,4,5,6,7,8,9},B313&amp;"0123456789")))</f>
        <v>4101</v>
      </c>
      <c r="W313" s="278" t="str">
        <f t="shared" si="104"/>
        <v>PG_4101</v>
      </c>
      <c r="X313" s="317" t="str">
        <f>LEFT(B313,MIN(FIND({0,1,2,3,4,5,6,7,8,9},B313&amp;"0123456789"))-1)&amp;"n"&amp;RIGHT(B313,LEN(B313)-MIN(FIND({0,1,2,3,4,5,6,7,8,9},B313&amp;"0123456789")))</f>
        <v>PGn101</v>
      </c>
      <c r="Y313" s="280" t="str">
        <f t="shared" si="105"/>
        <v/>
      </c>
      <c r="Z313" s="280" t="str">
        <f>IF(LEN(Y313)=0,"",VLOOKUP(X313,tblClass_Child!D:E,2,FALSE))</f>
        <v/>
      </c>
      <c r="AA313" s="280" t="str">
        <f t="shared" si="106"/>
        <v/>
      </c>
      <c r="AF313" s="305">
        <f>IF(ISERROR(VLOOKUP(Q313,tblClass_Physical!A:AJ,COLUMN(tblClass_Physical!AJ:AJ),FALSE)),"",VLOOKUP(Q313,tblClass_Physical!A:AJ,COLUMN(tblClass_Physical!AJ:AJ),FALSE))</f>
        <v>0</v>
      </c>
    </row>
    <row r="314" spans="1:32" s="277" customFormat="1">
      <c r="A314" s="277" t="s">
        <v>847</v>
      </c>
      <c r="B314" s="277" t="s">
        <v>1995</v>
      </c>
      <c r="C314" s="68">
        <v>313</v>
      </c>
      <c r="D314" s="277" t="s">
        <v>586</v>
      </c>
      <c r="E314" s="278">
        <f>IF(D314="",0,VLOOKUP(D314,tblClass!$B:$C,2,FALSE))</f>
        <v>0</v>
      </c>
      <c r="F314" s="277" t="s">
        <v>2015</v>
      </c>
      <c r="G314" s="277" t="s">
        <v>9</v>
      </c>
      <c r="H314" s="278" t="str">
        <f t="shared" si="107"/>
        <v>MX</v>
      </c>
      <c r="I314" s="278">
        <f t="shared" si="108"/>
        <v>166</v>
      </c>
      <c r="J314" s="277" t="str">
        <f t="shared" si="109"/>
        <v>PCM2</v>
      </c>
      <c r="K314" s="278">
        <f t="shared" si="110"/>
        <v>156</v>
      </c>
      <c r="L314" s="277" t="str">
        <f t="shared" si="111"/>
        <v>R022</v>
      </c>
      <c r="M314" s="278">
        <f t="shared" si="112"/>
        <v>160</v>
      </c>
      <c r="N314" s="277" t="str">
        <f t="shared" si="113"/>
        <v>MPF</v>
      </c>
      <c r="O314" s="278">
        <f t="shared" si="114"/>
        <v>164</v>
      </c>
      <c r="P314" s="278" t="str">
        <f>IF(LEN(D314)=0,"",IF(VLOOKUP(D314,tblClass_Child!G:J,4,FALSE)="Yes",0,I314))</f>
        <v/>
      </c>
      <c r="Q314" s="277" t="s">
        <v>755</v>
      </c>
      <c r="R314" s="277">
        <f>IF(ISERROR(VLOOKUP(Q314,tblClass_Physical!$A:$B,2,FALSE)),0,VLOOKUP(Q314,tblClass_Physical!$A:$B,2,FALSE))</f>
        <v>25</v>
      </c>
      <c r="S314" s="277" t="s">
        <v>804</v>
      </c>
      <c r="U314" s="277" t="str">
        <f>LEFT(B314,MIN(FIND({0,1,2,3,4,5,6,7,8,9},B314&amp;"0123456789"))-1)</f>
        <v>ST</v>
      </c>
      <c r="V314" s="279" t="str">
        <f>RIGHT(B314,LEN(B314)+1-MIN(FIND({0,1,2,3,4,5,6,7,8,9},B314&amp;"0123456789")))</f>
        <v>2101</v>
      </c>
      <c r="W314" s="278" t="str">
        <f t="shared" si="104"/>
        <v>ST_2101</v>
      </c>
      <c r="X314" s="317" t="str">
        <f>LEFT(B314,MIN(FIND({0,1,2,3,4,5,6,7,8,9},B314&amp;"0123456789"))-1)&amp;"n"&amp;RIGHT(B314,LEN(B314)-MIN(FIND({0,1,2,3,4,5,6,7,8,9},B314&amp;"0123456789")))</f>
        <v>STn101</v>
      </c>
      <c r="Y314" s="280" t="str">
        <f t="shared" si="105"/>
        <v/>
      </c>
      <c r="Z314" s="280" t="str">
        <f>IF(LEN(Y314)=0,"",VLOOKUP(X314,tblClass_Child!D:E,2,FALSE))</f>
        <v/>
      </c>
      <c r="AA314" s="280" t="str">
        <f t="shared" si="106"/>
        <v/>
      </c>
      <c r="AF314" s="305">
        <f>IF(ISERROR(VLOOKUP(Q314,tblClass_Physical!A:AJ,COLUMN(tblClass_Physical!AJ:AJ),FALSE)),"",VLOOKUP(Q314,tblClass_Physical!A:AJ,COLUMN(tblClass_Physical!AJ:AJ),FALSE))</f>
        <v>0</v>
      </c>
    </row>
    <row r="315" spans="1:32" s="277" customFormat="1">
      <c r="A315" s="277" t="s">
        <v>847</v>
      </c>
      <c r="B315" s="277" t="s">
        <v>1996</v>
      </c>
      <c r="C315" s="68">
        <v>314</v>
      </c>
      <c r="D315" s="277" t="s">
        <v>586</v>
      </c>
      <c r="E315" s="278">
        <f>IF(D315="",0,VLOOKUP(D315,tblClass!$B:$C,2,FALSE))</f>
        <v>0</v>
      </c>
      <c r="F315" s="277" t="s">
        <v>2016</v>
      </c>
      <c r="G315" s="277" t="s">
        <v>9</v>
      </c>
      <c r="H315" s="278" t="str">
        <f t="shared" si="107"/>
        <v>MX</v>
      </c>
      <c r="I315" s="278">
        <f t="shared" si="108"/>
        <v>166</v>
      </c>
      <c r="J315" s="277" t="str">
        <f t="shared" si="109"/>
        <v>PCM2</v>
      </c>
      <c r="K315" s="278">
        <f t="shared" si="110"/>
        <v>156</v>
      </c>
      <c r="L315" s="277" t="str">
        <f t="shared" si="111"/>
        <v>R022</v>
      </c>
      <c r="M315" s="278">
        <f t="shared" si="112"/>
        <v>160</v>
      </c>
      <c r="N315" s="277" t="str">
        <f t="shared" si="113"/>
        <v>MPF</v>
      </c>
      <c r="O315" s="278">
        <f t="shared" si="114"/>
        <v>164</v>
      </c>
      <c r="P315" s="278" t="str">
        <f>IF(LEN(D315)=0,"",IF(VLOOKUP(D315,tblClass_Child!G:J,4,FALSE)="Yes",0,I315))</f>
        <v/>
      </c>
      <c r="Q315" s="277" t="s">
        <v>755</v>
      </c>
      <c r="R315" s="277">
        <f>IF(ISERROR(VLOOKUP(Q315,tblClass_Physical!$A:$B,2,FALSE)),0,VLOOKUP(Q315,tblClass_Physical!$A:$B,2,FALSE))</f>
        <v>25</v>
      </c>
      <c r="S315" s="277" t="s">
        <v>804</v>
      </c>
      <c r="U315" s="277" t="str">
        <f>LEFT(B315,MIN(FIND({0,1,2,3,4,5,6,7,8,9},B315&amp;"0123456789"))-1)</f>
        <v>ST</v>
      </c>
      <c r="V315" s="279" t="str">
        <f>RIGHT(B315,LEN(B315)+1-MIN(FIND({0,1,2,3,4,5,6,7,8,9},B315&amp;"0123456789")))</f>
        <v>2103</v>
      </c>
      <c r="W315" s="278" t="str">
        <f t="shared" si="104"/>
        <v>ST_2103</v>
      </c>
      <c r="X315" s="317" t="str">
        <f>LEFT(B315,MIN(FIND({0,1,2,3,4,5,6,7,8,9},B315&amp;"0123456789"))-1)&amp;"n"&amp;RIGHT(B315,LEN(B315)-MIN(FIND({0,1,2,3,4,5,6,7,8,9},B315&amp;"0123456789")))</f>
        <v>STn103</v>
      </c>
      <c r="Y315" s="280" t="str">
        <f t="shared" si="105"/>
        <v/>
      </c>
      <c r="Z315" s="280" t="str">
        <f>IF(LEN(Y315)=0,"",VLOOKUP(X315,tblClass_Child!D:E,2,FALSE))</f>
        <v/>
      </c>
      <c r="AA315" s="280" t="str">
        <f t="shared" si="106"/>
        <v/>
      </c>
      <c r="AF315" s="305">
        <f>IF(ISERROR(VLOOKUP(Q315,tblClass_Physical!A:AJ,COLUMN(tblClass_Physical!AJ:AJ),FALSE)),"",VLOOKUP(Q315,tblClass_Physical!A:AJ,COLUMN(tblClass_Physical!AJ:AJ),FALSE))</f>
        <v>0</v>
      </c>
    </row>
    <row r="316" spans="1:32" s="277" customFormat="1">
      <c r="A316" s="277" t="s">
        <v>847</v>
      </c>
      <c r="B316" s="277" t="s">
        <v>1997</v>
      </c>
      <c r="C316" s="68">
        <v>315</v>
      </c>
      <c r="D316" s="277" t="s">
        <v>586</v>
      </c>
      <c r="E316" s="278">
        <f>IF(D316="",0,VLOOKUP(D316,tblClass!$B:$C,2,FALSE))</f>
        <v>0</v>
      </c>
      <c r="F316" s="277" t="s">
        <v>2017</v>
      </c>
      <c r="G316" s="277" t="s">
        <v>9</v>
      </c>
      <c r="H316" s="278" t="str">
        <f t="shared" si="107"/>
        <v>MX</v>
      </c>
      <c r="I316" s="278">
        <f t="shared" si="108"/>
        <v>166</v>
      </c>
      <c r="J316" s="277" t="str">
        <f t="shared" si="109"/>
        <v>PCM2</v>
      </c>
      <c r="K316" s="278">
        <f t="shared" si="110"/>
        <v>156</v>
      </c>
      <c r="L316" s="277" t="str">
        <f t="shared" si="111"/>
        <v>R022</v>
      </c>
      <c r="M316" s="278">
        <f t="shared" si="112"/>
        <v>160</v>
      </c>
      <c r="N316" s="277" t="str">
        <f t="shared" si="113"/>
        <v>MPF</v>
      </c>
      <c r="O316" s="278">
        <f t="shared" si="114"/>
        <v>164</v>
      </c>
      <c r="P316" s="278" t="str">
        <f>IF(LEN(D316)=0,"",IF(VLOOKUP(D316,tblClass_Child!G:J,4,FALSE)="Yes",0,I316))</f>
        <v/>
      </c>
      <c r="Q316" s="277" t="s">
        <v>755</v>
      </c>
      <c r="R316" s="277">
        <f>IF(ISERROR(VLOOKUP(Q316,tblClass_Physical!$A:$B,2,FALSE)),0,VLOOKUP(Q316,tblClass_Physical!$A:$B,2,FALSE))</f>
        <v>25</v>
      </c>
      <c r="S316" s="277" t="s">
        <v>804</v>
      </c>
      <c r="U316" s="277" t="str">
        <f>LEFT(B316,MIN(FIND({0,1,2,3,4,5,6,7,8,9},B316&amp;"0123456789"))-1)</f>
        <v>ST</v>
      </c>
      <c r="V316" s="279" t="str">
        <f>RIGHT(B316,LEN(B316)+1-MIN(FIND({0,1,2,3,4,5,6,7,8,9},B316&amp;"0123456789")))</f>
        <v>2105</v>
      </c>
      <c r="W316" s="278" t="str">
        <f t="shared" ref="W316:W326" si="115">U316&amp;"_"&amp;V316</f>
        <v>ST_2105</v>
      </c>
      <c r="X316" s="317" t="str">
        <f>LEFT(B316,MIN(FIND({0,1,2,3,4,5,6,7,8,9},B316&amp;"0123456789"))-1)&amp;"n"&amp;RIGHT(B316,LEN(B316)-MIN(FIND({0,1,2,3,4,5,6,7,8,9},B316&amp;"0123456789")))</f>
        <v>STn105</v>
      </c>
      <c r="Y316" s="280" t="str">
        <f t="shared" si="105"/>
        <v/>
      </c>
      <c r="Z316" s="280" t="str">
        <f>IF(LEN(Y316)=0,"",VLOOKUP(X316,tblClass_Child!D:E,2,FALSE))</f>
        <v/>
      </c>
      <c r="AA316" s="280" t="str">
        <f t="shared" si="106"/>
        <v/>
      </c>
      <c r="AF316" s="305">
        <f>IF(ISERROR(VLOOKUP(Q316,tblClass_Physical!A:AJ,COLUMN(tblClass_Physical!AJ:AJ),FALSE)),"",VLOOKUP(Q316,tblClass_Physical!A:AJ,COLUMN(tblClass_Physical!AJ:AJ),FALSE))</f>
        <v>0</v>
      </c>
    </row>
    <row r="317" spans="1:32" s="277" customFormat="1">
      <c r="A317" s="277" t="s">
        <v>847</v>
      </c>
      <c r="B317" s="277" t="s">
        <v>1998</v>
      </c>
      <c r="C317" s="68">
        <v>316</v>
      </c>
      <c r="E317" s="278">
        <f>IF(D317="",0,VLOOKUP(D317,tblClass!$B:$C,2,FALSE))</f>
        <v>0</v>
      </c>
      <c r="F317" s="277" t="s">
        <v>2029</v>
      </c>
      <c r="G317" s="277" t="s">
        <v>9</v>
      </c>
      <c r="H317" s="278" t="str">
        <f t="shared" si="107"/>
        <v>MX</v>
      </c>
      <c r="I317" s="278">
        <f t="shared" si="108"/>
        <v>166</v>
      </c>
      <c r="J317" s="277" t="str">
        <f t="shared" si="109"/>
        <v>PCM2</v>
      </c>
      <c r="K317" s="278">
        <f t="shared" si="110"/>
        <v>156</v>
      </c>
      <c r="L317" s="277" t="str">
        <f t="shared" si="111"/>
        <v>R022</v>
      </c>
      <c r="M317" s="278">
        <f t="shared" si="112"/>
        <v>160</v>
      </c>
      <c r="N317" s="277" t="str">
        <f t="shared" si="113"/>
        <v>MPF</v>
      </c>
      <c r="O317" s="278">
        <f t="shared" si="114"/>
        <v>164</v>
      </c>
      <c r="P317" s="278" t="str">
        <f>IF(LEN(D317)=0,"",IF(VLOOKUP(D317,tblClass_Child!G:J,4,FALSE)="Yes",0,I317))</f>
        <v/>
      </c>
      <c r="Q317" s="277" t="s">
        <v>755</v>
      </c>
      <c r="R317" s="277">
        <f>IF(ISERROR(VLOOKUP(Q317,tblClass_Physical!$A:$B,2,FALSE)),0,VLOOKUP(Q317,tblClass_Physical!$A:$B,2,FALSE))</f>
        <v>25</v>
      </c>
      <c r="S317" s="277" t="s">
        <v>804</v>
      </c>
      <c r="U317" s="277" t="str">
        <f>LEFT(B317,MIN(FIND({0,1,2,3,4,5,6,7,8,9},B317&amp;"0123456789"))-1)</f>
        <v>ST</v>
      </c>
      <c r="V317" s="279" t="str">
        <f>RIGHT(B317,LEN(B317)+1-MIN(FIND({0,1,2,3,4,5,6,7,8,9},B317&amp;"0123456789")))</f>
        <v>2107</v>
      </c>
      <c r="W317" s="278" t="str">
        <f t="shared" si="115"/>
        <v>ST_2107</v>
      </c>
      <c r="X317" s="317" t="str">
        <f>LEFT(B317,MIN(FIND({0,1,2,3,4,5,6,7,8,9},B317&amp;"0123456789"))-1)&amp;"n"&amp;RIGHT(B317,LEN(B317)-MIN(FIND({0,1,2,3,4,5,6,7,8,9},B317&amp;"0123456789")))</f>
        <v>STn107</v>
      </c>
      <c r="Y317" s="280" t="str">
        <f t="shared" si="105"/>
        <v/>
      </c>
      <c r="Z317" s="280" t="str">
        <f>IF(LEN(Y317)=0,"",VLOOKUP(X317,tblClass_Child!D:E,2,FALSE))</f>
        <v/>
      </c>
      <c r="AA317" s="280" t="str">
        <f t="shared" si="106"/>
        <v/>
      </c>
      <c r="AF317" s="305">
        <f>IF(ISERROR(VLOOKUP(Q317,tblClass_Physical!A:AJ,COLUMN(tblClass_Physical!AJ:AJ),FALSE)),"",VLOOKUP(Q317,tblClass_Physical!A:AJ,COLUMN(tblClass_Physical!AJ:AJ),FALSE))</f>
        <v>0</v>
      </c>
    </row>
    <row r="318" spans="1:32" s="277" customFormat="1">
      <c r="A318" s="277" t="s">
        <v>847</v>
      </c>
      <c r="B318" s="277" t="s">
        <v>2004</v>
      </c>
      <c r="C318" s="68">
        <v>317</v>
      </c>
      <c r="D318" s="277" t="s">
        <v>586</v>
      </c>
      <c r="E318" s="278">
        <f>IF(D318="",0,VLOOKUP(D318,tblClass!$B:$C,2,FALSE))</f>
        <v>0</v>
      </c>
      <c r="F318" s="277" t="s">
        <v>2023</v>
      </c>
      <c r="G318" s="277" t="s">
        <v>7</v>
      </c>
      <c r="H318" s="278" t="str">
        <f t="shared" si="107"/>
        <v>SY</v>
      </c>
      <c r="I318" s="278">
        <f t="shared" si="108"/>
        <v>168</v>
      </c>
      <c r="J318" s="277" t="str">
        <f t="shared" si="109"/>
        <v>PCS2</v>
      </c>
      <c r="K318" s="278">
        <f t="shared" si="110"/>
        <v>158</v>
      </c>
      <c r="L318" s="277" t="str">
        <f t="shared" si="111"/>
        <v>R024</v>
      </c>
      <c r="M318" s="278">
        <f t="shared" si="112"/>
        <v>161</v>
      </c>
      <c r="N318" s="277" t="str">
        <f t="shared" si="113"/>
        <v>MPF</v>
      </c>
      <c r="O318" s="278">
        <f t="shared" si="114"/>
        <v>164</v>
      </c>
      <c r="P318" s="278" t="str">
        <f>IF(LEN(D318)=0,"",IF(VLOOKUP(D318,tblClass_Child!G:J,4,FALSE)="Yes",0,I318))</f>
        <v/>
      </c>
      <c r="Q318" s="277" t="s">
        <v>755</v>
      </c>
      <c r="R318" s="277">
        <f>IF(ISERROR(VLOOKUP(Q318,tblClass_Physical!$A:$B,2,FALSE)),0,VLOOKUP(Q318,tblClass_Physical!$A:$B,2,FALSE))</f>
        <v>25</v>
      </c>
      <c r="S318" s="277" t="s">
        <v>583</v>
      </c>
      <c r="U318" s="277" t="str">
        <f>LEFT(B318,MIN(FIND({0,1,2,3,4,5,6,7,8,9},B318&amp;"0123456789"))-1)</f>
        <v>ST</v>
      </c>
      <c r="V318" s="279" t="str">
        <f>RIGHT(B318,LEN(B318)+1-MIN(FIND({0,1,2,3,4,5,6,7,8,9},B318&amp;"0123456789")))</f>
        <v>4101</v>
      </c>
      <c r="W318" s="278" t="str">
        <f t="shared" si="115"/>
        <v>ST_4101</v>
      </c>
      <c r="X318" s="317" t="str">
        <f>LEFT(B318,MIN(FIND({0,1,2,3,4,5,6,7,8,9},B318&amp;"0123456789"))-1)&amp;"n"&amp;RIGHT(B318,LEN(B318)-MIN(FIND({0,1,2,3,4,5,6,7,8,9},B318&amp;"0123456789")))</f>
        <v>STn101</v>
      </c>
      <c r="Y318" s="280" t="str">
        <f t="shared" si="105"/>
        <v/>
      </c>
      <c r="Z318" s="280" t="str">
        <f>IF(LEN(Y318)=0,"",VLOOKUP(X318,tblClass_Child!D:E,2,FALSE))</f>
        <v/>
      </c>
      <c r="AA318" s="280" t="str">
        <f t="shared" si="106"/>
        <v/>
      </c>
      <c r="AF318" s="305">
        <f>IF(ISERROR(VLOOKUP(Q318,tblClass_Physical!A:AJ,COLUMN(tblClass_Physical!AJ:AJ),FALSE)),"",VLOOKUP(Q318,tblClass_Physical!A:AJ,COLUMN(tblClass_Physical!AJ:AJ),FALSE))</f>
        <v>0</v>
      </c>
    </row>
    <row r="319" spans="1:32" s="277" customFormat="1">
      <c r="A319" s="277" t="s">
        <v>847</v>
      </c>
      <c r="B319" s="277" t="s">
        <v>2005</v>
      </c>
      <c r="C319" s="68">
        <v>318</v>
      </c>
      <c r="D319" s="277" t="s">
        <v>586</v>
      </c>
      <c r="E319" s="278">
        <f>IF(D319="",0,VLOOKUP(D319,tblClass!$B:$C,2,FALSE))</f>
        <v>0</v>
      </c>
      <c r="F319" s="277" t="s">
        <v>2024</v>
      </c>
      <c r="G319" s="277" t="s">
        <v>7</v>
      </c>
      <c r="H319" s="278" t="str">
        <f t="shared" si="107"/>
        <v>SY</v>
      </c>
      <c r="I319" s="278">
        <f t="shared" si="108"/>
        <v>168</v>
      </c>
      <c r="J319" s="277" t="str">
        <f t="shared" si="109"/>
        <v>PCS2</v>
      </c>
      <c r="K319" s="278">
        <f t="shared" si="110"/>
        <v>158</v>
      </c>
      <c r="L319" s="277" t="str">
        <f t="shared" si="111"/>
        <v>R024</v>
      </c>
      <c r="M319" s="278">
        <f t="shared" si="112"/>
        <v>161</v>
      </c>
      <c r="N319" s="277" t="str">
        <f t="shared" si="113"/>
        <v>MPF</v>
      </c>
      <c r="O319" s="278">
        <f t="shared" si="114"/>
        <v>164</v>
      </c>
      <c r="P319" s="278" t="str">
        <f>IF(LEN(D319)=0,"",IF(VLOOKUP(D319,tblClass_Child!G:J,4,FALSE)="Yes",0,I319))</f>
        <v/>
      </c>
      <c r="Q319" s="277" t="s">
        <v>755</v>
      </c>
      <c r="R319" s="277">
        <f>IF(ISERROR(VLOOKUP(Q319,tblClass_Physical!$A:$B,2,FALSE)),0,VLOOKUP(Q319,tblClass_Physical!$A:$B,2,FALSE))</f>
        <v>25</v>
      </c>
      <c r="S319" s="277" t="s">
        <v>583</v>
      </c>
      <c r="U319" s="277" t="str">
        <f>LEFT(B319,MIN(FIND({0,1,2,3,4,5,6,7,8,9},B319&amp;"0123456789"))-1)</f>
        <v>ST</v>
      </c>
      <c r="V319" s="279" t="str">
        <f>RIGHT(B319,LEN(B319)+1-MIN(FIND({0,1,2,3,4,5,6,7,8,9},B319&amp;"0123456789")))</f>
        <v>4103</v>
      </c>
      <c r="W319" s="278" t="str">
        <f t="shared" si="115"/>
        <v>ST_4103</v>
      </c>
      <c r="X319" s="317" t="str">
        <f>LEFT(B319,MIN(FIND({0,1,2,3,4,5,6,7,8,9},B319&amp;"0123456789"))-1)&amp;"n"&amp;RIGHT(B319,LEN(B319)-MIN(FIND({0,1,2,3,4,5,6,7,8,9},B319&amp;"0123456789")))</f>
        <v>STn103</v>
      </c>
      <c r="Y319" s="280" t="str">
        <f t="shared" si="105"/>
        <v/>
      </c>
      <c r="Z319" s="280" t="str">
        <f>IF(LEN(Y319)=0,"",VLOOKUP(X319,tblClass_Child!D:E,2,FALSE))</f>
        <v/>
      </c>
      <c r="AA319" s="280" t="str">
        <f t="shared" si="106"/>
        <v/>
      </c>
      <c r="AF319" s="305">
        <f>IF(ISERROR(VLOOKUP(Q319,tblClass_Physical!A:AJ,COLUMN(tblClass_Physical!AJ:AJ),FALSE)),"",VLOOKUP(Q319,tblClass_Physical!A:AJ,COLUMN(tblClass_Physical!AJ:AJ),FALSE))</f>
        <v>0</v>
      </c>
    </row>
    <row r="320" spans="1:32" s="277" customFormat="1">
      <c r="A320" s="277" t="s">
        <v>847</v>
      </c>
      <c r="B320" s="277" t="s">
        <v>2006</v>
      </c>
      <c r="C320" s="68">
        <v>319</v>
      </c>
      <c r="D320" s="277" t="s">
        <v>586</v>
      </c>
      <c r="E320" s="278">
        <f>IF(D320="",0,VLOOKUP(D320,tblClass!$B:$C,2,FALSE))</f>
        <v>0</v>
      </c>
      <c r="F320" s="277" t="s">
        <v>2025</v>
      </c>
      <c r="G320" s="277" t="s">
        <v>7</v>
      </c>
      <c r="H320" s="278" t="str">
        <f t="shared" si="107"/>
        <v>SY</v>
      </c>
      <c r="I320" s="278">
        <f t="shared" si="108"/>
        <v>168</v>
      </c>
      <c r="J320" s="277" t="str">
        <f t="shared" si="109"/>
        <v>PCS2</v>
      </c>
      <c r="K320" s="278">
        <f t="shared" si="110"/>
        <v>158</v>
      </c>
      <c r="L320" s="277" t="str">
        <f t="shared" si="111"/>
        <v>R024</v>
      </c>
      <c r="M320" s="278">
        <f t="shared" si="112"/>
        <v>161</v>
      </c>
      <c r="N320" s="277" t="str">
        <f t="shared" si="113"/>
        <v>MPF</v>
      </c>
      <c r="O320" s="278">
        <f t="shared" si="114"/>
        <v>164</v>
      </c>
      <c r="P320" s="278" t="str">
        <f>IF(LEN(D320)=0,"",IF(VLOOKUP(D320,tblClass_Child!G:J,4,FALSE)="Yes",0,I320))</f>
        <v/>
      </c>
      <c r="Q320" s="277" t="s">
        <v>755</v>
      </c>
      <c r="R320" s="277">
        <f>IF(ISERROR(VLOOKUP(Q320,tblClass_Physical!$A:$B,2,FALSE)),0,VLOOKUP(Q320,tblClass_Physical!$A:$B,2,FALSE))</f>
        <v>25</v>
      </c>
      <c r="S320" s="277" t="s">
        <v>583</v>
      </c>
      <c r="U320" s="277" t="str">
        <f>LEFT(B320,MIN(FIND({0,1,2,3,4,5,6,7,8,9},B320&amp;"0123456789"))-1)</f>
        <v>ST</v>
      </c>
      <c r="V320" s="279" t="str">
        <f>RIGHT(B320,LEN(B320)+1-MIN(FIND({0,1,2,3,4,5,6,7,8,9},B320&amp;"0123456789")))</f>
        <v>4105</v>
      </c>
      <c r="W320" s="278" t="str">
        <f t="shared" si="115"/>
        <v>ST_4105</v>
      </c>
      <c r="X320" s="317" t="str">
        <f>LEFT(B320,MIN(FIND({0,1,2,3,4,5,6,7,8,9},B320&amp;"0123456789"))-1)&amp;"n"&amp;RIGHT(B320,LEN(B320)-MIN(FIND({0,1,2,3,4,5,6,7,8,9},B320&amp;"0123456789")))</f>
        <v>STn105</v>
      </c>
      <c r="Y320" s="280" t="str">
        <f t="shared" ref="Y320:Y336" si="116">IF(LEN(D320)=0,"",D320)</f>
        <v/>
      </c>
      <c r="Z320" s="280" t="str">
        <f>IF(LEN(Y320)=0,"",VLOOKUP(X320,tblClass_Child!D:E,2,FALSE))</f>
        <v/>
      </c>
      <c r="AA320" s="280" t="str">
        <f t="shared" ref="AA320:AA336" si="117">IF(Z320="","","_"&amp;LOWER(Z320))</f>
        <v/>
      </c>
      <c r="AF320" s="305">
        <f>IF(ISERROR(VLOOKUP(Q320,tblClass_Physical!A:AJ,COLUMN(tblClass_Physical!AJ:AJ),FALSE)),"",VLOOKUP(Q320,tblClass_Physical!A:AJ,COLUMN(tblClass_Physical!AJ:AJ),FALSE))</f>
        <v>0</v>
      </c>
    </row>
    <row r="321" spans="1:32" s="277" customFormat="1">
      <c r="A321" s="277" t="s">
        <v>847</v>
      </c>
      <c r="B321" s="277" t="s">
        <v>1999</v>
      </c>
      <c r="C321" s="68">
        <v>320</v>
      </c>
      <c r="E321" s="278">
        <f>IF(D321="",0,VLOOKUP(D321,tblClass!$B:$C,2,FALSE))</f>
        <v>0</v>
      </c>
      <c r="F321" s="277" t="s">
        <v>2018</v>
      </c>
      <c r="G321" s="277" t="s">
        <v>9</v>
      </c>
      <c r="H321" s="278" t="str">
        <f t="shared" si="107"/>
        <v>MX</v>
      </c>
      <c r="I321" s="278">
        <f t="shared" si="108"/>
        <v>166</v>
      </c>
      <c r="J321" s="277" t="str">
        <f t="shared" si="109"/>
        <v>PCM2</v>
      </c>
      <c r="K321" s="278">
        <f t="shared" si="110"/>
        <v>156</v>
      </c>
      <c r="L321" s="277" t="str">
        <f t="shared" si="111"/>
        <v>R022</v>
      </c>
      <c r="M321" s="278">
        <f t="shared" si="112"/>
        <v>160</v>
      </c>
      <c r="N321" s="277" t="str">
        <f t="shared" si="113"/>
        <v>MPF</v>
      </c>
      <c r="O321" s="278">
        <f t="shared" si="114"/>
        <v>164</v>
      </c>
      <c r="P321" s="278" t="str">
        <f>IF(LEN(D321)=0,"",IF(VLOOKUP(D321,tblClass_Child!G:J,4,FALSE)="Yes",0,I321))</f>
        <v/>
      </c>
      <c r="Q321" s="277" t="s">
        <v>745</v>
      </c>
      <c r="R321" s="277">
        <f>IF(ISERROR(VLOOKUP(Q321,tblClass_Physical!$A:$B,2,FALSE)),0,VLOOKUP(Q321,tblClass_Physical!$A:$B,2,FALSE))</f>
        <v>23</v>
      </c>
      <c r="S321" s="277" t="s">
        <v>804</v>
      </c>
      <c r="U321" s="277" t="str">
        <f>LEFT(B321,MIN(FIND({0,1,2,3,4,5,6,7,8,9},B321&amp;"0123456789"))-1)</f>
        <v>XLC</v>
      </c>
      <c r="V321" s="279" t="str">
        <f>RIGHT(B321,LEN(B321)+1-MIN(FIND({0,1,2,3,4,5,6,7,8,9},B321&amp;"0123456789")))</f>
        <v>2101</v>
      </c>
      <c r="W321" s="278" t="str">
        <f t="shared" si="115"/>
        <v>XLC_2101</v>
      </c>
      <c r="X321" s="317" t="str">
        <f>LEFT(B321,MIN(FIND({0,1,2,3,4,5,6,7,8,9},B321&amp;"0123456789"))-1)&amp;"n"&amp;RIGHT(B321,LEN(B321)-MIN(FIND({0,1,2,3,4,5,6,7,8,9},B321&amp;"0123456789")))</f>
        <v>XLCn101</v>
      </c>
      <c r="Y321" s="280" t="str">
        <f t="shared" si="116"/>
        <v/>
      </c>
      <c r="Z321" s="280" t="str">
        <f>IF(LEN(Y321)=0,"",VLOOKUP(X321,tblClass_Child!D:E,2,FALSE))</f>
        <v/>
      </c>
      <c r="AA321" s="280" t="str">
        <f t="shared" si="117"/>
        <v/>
      </c>
      <c r="AF321" s="305">
        <f>IF(ISERROR(VLOOKUP(Q321,tblClass_Physical!A:AJ,COLUMN(tblClass_Physical!AJ:AJ),FALSE)),"",VLOOKUP(Q321,tblClass_Physical!A:AJ,COLUMN(tblClass_Physical!AJ:AJ),FALSE))</f>
        <v>0</v>
      </c>
    </row>
    <row r="322" spans="1:32" s="277" customFormat="1">
      <c r="A322" s="277" t="s">
        <v>847</v>
      </c>
      <c r="B322" s="277" t="s">
        <v>2007</v>
      </c>
      <c r="C322" s="68">
        <v>321</v>
      </c>
      <c r="E322" s="278">
        <f>IF(D322="",0,VLOOKUP(D322,tblClass!$B:$C,2,FALSE))</f>
        <v>0</v>
      </c>
      <c r="F322" s="277" t="s">
        <v>2026</v>
      </c>
      <c r="G322" s="277" t="s">
        <v>7</v>
      </c>
      <c r="H322" s="278" t="str">
        <f t="shared" si="107"/>
        <v>SY</v>
      </c>
      <c r="I322" s="278">
        <f t="shared" si="108"/>
        <v>168</v>
      </c>
      <c r="J322" s="277" t="str">
        <f t="shared" si="109"/>
        <v>PCS2</v>
      </c>
      <c r="K322" s="278">
        <f t="shared" si="110"/>
        <v>158</v>
      </c>
      <c r="L322" s="277" t="str">
        <f t="shared" si="111"/>
        <v>R024</v>
      </c>
      <c r="M322" s="278">
        <f t="shared" si="112"/>
        <v>161</v>
      </c>
      <c r="N322" s="277" t="str">
        <f t="shared" si="113"/>
        <v>MPF</v>
      </c>
      <c r="O322" s="278">
        <f t="shared" si="114"/>
        <v>164</v>
      </c>
      <c r="P322" s="278" t="str">
        <f>IF(LEN(D322)=0,"",IF(VLOOKUP(D322,tblClass_Child!G:J,4,FALSE)="Yes",0,I322))</f>
        <v/>
      </c>
      <c r="Q322" s="277" t="s">
        <v>745</v>
      </c>
      <c r="R322" s="277">
        <f>IF(ISERROR(VLOOKUP(Q322,tblClass_Physical!$A:$B,2,FALSE)),0,VLOOKUP(Q322,tblClass_Physical!$A:$B,2,FALSE))</f>
        <v>23</v>
      </c>
      <c r="S322" s="277" t="s">
        <v>583</v>
      </c>
      <c r="U322" s="277" t="str">
        <f>LEFT(B322,MIN(FIND({0,1,2,3,4,5,6,7,8,9},B322&amp;"0123456789"))-1)</f>
        <v>XLC</v>
      </c>
      <c r="V322" s="279" t="str">
        <f>RIGHT(B322,LEN(B322)+1-MIN(FIND({0,1,2,3,4,5,6,7,8,9},B322&amp;"0123456789")))</f>
        <v>4101</v>
      </c>
      <c r="W322" s="278" t="str">
        <f t="shared" si="115"/>
        <v>XLC_4101</v>
      </c>
      <c r="X322" s="317" t="str">
        <f>LEFT(B322,MIN(FIND({0,1,2,3,4,5,6,7,8,9},B322&amp;"0123456789"))-1)&amp;"n"&amp;RIGHT(B322,LEN(B322)-MIN(FIND({0,1,2,3,4,5,6,7,8,9},B322&amp;"0123456789")))</f>
        <v>XLCn101</v>
      </c>
      <c r="Y322" s="280" t="str">
        <f t="shared" si="116"/>
        <v/>
      </c>
      <c r="Z322" s="280" t="str">
        <f>IF(LEN(Y322)=0,"",VLOOKUP(X322,tblClass_Child!D:E,2,FALSE))</f>
        <v/>
      </c>
      <c r="AA322" s="280" t="str">
        <f t="shared" si="117"/>
        <v/>
      </c>
      <c r="AF322" s="305">
        <f>IF(ISERROR(VLOOKUP(Q322,tblClass_Physical!A:AJ,COLUMN(tblClass_Physical!AJ:AJ),FALSE)),"",VLOOKUP(Q322,tblClass_Physical!A:AJ,COLUMN(tblClass_Physical!AJ:AJ),FALSE))</f>
        <v>0</v>
      </c>
    </row>
    <row r="323" spans="1:32" s="277" customFormat="1">
      <c r="A323" s="277" t="s">
        <v>847</v>
      </c>
      <c r="B323" s="277" t="s">
        <v>2000</v>
      </c>
      <c r="C323" s="68">
        <v>322</v>
      </c>
      <c r="E323" s="278">
        <f>IF(D323="",0,VLOOKUP(D323,tblClass!$B:$C,2,FALSE))</f>
        <v>0</v>
      </c>
      <c r="F323" s="277" t="s">
        <v>2019</v>
      </c>
      <c r="G323" s="277" t="s">
        <v>9</v>
      </c>
      <c r="H323" s="278" t="str">
        <f t="shared" si="107"/>
        <v>MX</v>
      </c>
      <c r="I323" s="278">
        <f t="shared" si="108"/>
        <v>166</v>
      </c>
      <c r="J323" s="277" t="str">
        <f t="shared" si="109"/>
        <v>PCM2</v>
      </c>
      <c r="K323" s="278">
        <f t="shared" si="110"/>
        <v>156</v>
      </c>
      <c r="L323" s="277" t="str">
        <f t="shared" si="111"/>
        <v>R022</v>
      </c>
      <c r="M323" s="278">
        <f t="shared" si="112"/>
        <v>160</v>
      </c>
      <c r="N323" s="277" t="str">
        <f t="shared" si="113"/>
        <v>MPF</v>
      </c>
      <c r="O323" s="278">
        <f t="shared" si="114"/>
        <v>164</v>
      </c>
      <c r="P323" s="278" t="str">
        <f>IF(LEN(D323)=0,"",IF(VLOOKUP(D323,tblClass_Child!G:J,4,FALSE)="Yes",0,I323))</f>
        <v/>
      </c>
      <c r="Q323" s="277" t="s">
        <v>756</v>
      </c>
      <c r="R323" s="277">
        <f>IF(ISERROR(VLOOKUP(Q323,tblClass_Physical!$A:$B,2,FALSE)),0,VLOOKUP(Q323,tblClass_Physical!$A:$B,2,FALSE))</f>
        <v>22</v>
      </c>
      <c r="S323" s="277" t="s">
        <v>804</v>
      </c>
      <c r="U323" s="277" t="str">
        <f>LEFT(B323,MIN(FIND({0,1,2,3,4,5,6,7,8,9},B323&amp;"0123456789"))-1)</f>
        <v>XW</v>
      </c>
      <c r="V323" s="279" t="str">
        <f>RIGHT(B323,LEN(B323)+1-MIN(FIND({0,1,2,3,4,5,6,7,8,9},B323&amp;"0123456789")))</f>
        <v>2117</v>
      </c>
      <c r="W323" s="278" t="str">
        <f t="shared" si="115"/>
        <v>XW_2117</v>
      </c>
      <c r="X323" s="317" t="str">
        <f>LEFT(B323,MIN(FIND({0,1,2,3,4,5,6,7,8,9},B323&amp;"0123456789"))-1)&amp;"n"&amp;RIGHT(B323,LEN(B323)-MIN(FIND({0,1,2,3,4,5,6,7,8,9},B323&amp;"0123456789")))</f>
        <v>XWn117</v>
      </c>
      <c r="Y323" s="280" t="str">
        <f t="shared" si="116"/>
        <v/>
      </c>
      <c r="Z323" s="280" t="str">
        <f>IF(LEN(Y323)=0,"",VLOOKUP(X323,tblClass_Child!D:E,2,FALSE))</f>
        <v/>
      </c>
      <c r="AA323" s="280" t="str">
        <f t="shared" si="117"/>
        <v/>
      </c>
      <c r="AF323" s="305">
        <f>IF(ISERROR(VLOOKUP(Q323,tblClass_Physical!A:AJ,COLUMN(tblClass_Physical!AJ:AJ),FALSE)),"",VLOOKUP(Q323,tblClass_Physical!A:AJ,COLUMN(tblClass_Physical!AJ:AJ),FALSE))</f>
        <v>0</v>
      </c>
    </row>
    <row r="324" spans="1:32" s="277" customFormat="1">
      <c r="A324" s="277" t="s">
        <v>847</v>
      </c>
      <c r="B324" s="277" t="s">
        <v>2001</v>
      </c>
      <c r="C324" s="68">
        <v>323</v>
      </c>
      <c r="E324" s="278">
        <f>IF(D324="",0,VLOOKUP(D324,tblClass!$B:$C,2,FALSE))</f>
        <v>0</v>
      </c>
      <c r="F324" s="277" t="s">
        <v>2020</v>
      </c>
      <c r="G324" s="277" t="s">
        <v>9</v>
      </c>
      <c r="H324" s="278" t="str">
        <f t="shared" si="107"/>
        <v>MX</v>
      </c>
      <c r="I324" s="278">
        <f t="shared" si="108"/>
        <v>166</v>
      </c>
      <c r="J324" s="277" t="str">
        <f t="shared" si="109"/>
        <v>PCM2</v>
      </c>
      <c r="K324" s="278">
        <f t="shared" si="110"/>
        <v>156</v>
      </c>
      <c r="L324" s="277" t="str">
        <f t="shared" si="111"/>
        <v>R022</v>
      </c>
      <c r="M324" s="278">
        <f t="shared" si="112"/>
        <v>160</v>
      </c>
      <c r="N324" s="277" t="str">
        <f t="shared" si="113"/>
        <v>MPF</v>
      </c>
      <c r="O324" s="278">
        <f t="shared" si="114"/>
        <v>164</v>
      </c>
      <c r="P324" s="278" t="str">
        <f>IF(LEN(D324)=0,"",IF(VLOOKUP(D324,tblClass_Child!G:J,4,FALSE)="Yes",0,I324))</f>
        <v/>
      </c>
      <c r="Q324" s="277" t="s">
        <v>756</v>
      </c>
      <c r="R324" s="277">
        <f>IF(ISERROR(VLOOKUP(Q324,tblClass_Physical!$A:$B,2,FALSE)),0,VLOOKUP(Q324,tblClass_Physical!$A:$B,2,FALSE))</f>
        <v>22</v>
      </c>
      <c r="S324" s="277" t="s">
        <v>804</v>
      </c>
      <c r="U324" s="277" t="str">
        <f>LEFT(B324,MIN(FIND({0,1,2,3,4,5,6,7,8,9},B324&amp;"0123456789"))-1)</f>
        <v>XW</v>
      </c>
      <c r="V324" s="279" t="str">
        <f>RIGHT(B324,LEN(B324)+1-MIN(FIND({0,1,2,3,4,5,6,7,8,9},B324&amp;"0123456789")))</f>
        <v>2119</v>
      </c>
      <c r="W324" s="278" t="str">
        <f t="shared" si="115"/>
        <v>XW_2119</v>
      </c>
      <c r="X324" s="317" t="str">
        <f>LEFT(B324,MIN(FIND({0,1,2,3,4,5,6,7,8,9},B324&amp;"0123456789"))-1)&amp;"n"&amp;RIGHT(B324,LEN(B324)-MIN(FIND({0,1,2,3,4,5,6,7,8,9},B324&amp;"0123456789")))</f>
        <v>XWn119</v>
      </c>
      <c r="Y324" s="280" t="str">
        <f t="shared" si="116"/>
        <v/>
      </c>
      <c r="Z324" s="280" t="str">
        <f>IF(LEN(Y324)=0,"",VLOOKUP(X324,tblClass_Child!D:E,2,FALSE))</f>
        <v/>
      </c>
      <c r="AA324" s="280" t="str">
        <f t="shared" si="117"/>
        <v/>
      </c>
      <c r="AF324" s="305">
        <f>IF(ISERROR(VLOOKUP(Q324,tblClass_Physical!A:AJ,COLUMN(tblClass_Physical!AJ:AJ),FALSE)),"",VLOOKUP(Q324,tblClass_Physical!A:AJ,COLUMN(tblClass_Physical!AJ:AJ),FALSE))</f>
        <v>0</v>
      </c>
    </row>
    <row r="325" spans="1:32" s="277" customFormat="1">
      <c r="A325" s="277" t="s">
        <v>847</v>
      </c>
      <c r="B325" s="277" t="s">
        <v>2008</v>
      </c>
      <c r="C325" s="68">
        <v>324</v>
      </c>
      <c r="E325" s="278">
        <f>IF(D325="",0,VLOOKUP(D325,tblClass!$B:$C,2,FALSE))</f>
        <v>0</v>
      </c>
      <c r="F325" s="277" t="s">
        <v>2027</v>
      </c>
      <c r="G325" s="277" t="s">
        <v>7</v>
      </c>
      <c r="H325" s="278" t="str">
        <f t="shared" si="107"/>
        <v>SY</v>
      </c>
      <c r="I325" s="278">
        <f t="shared" si="108"/>
        <v>168</v>
      </c>
      <c r="J325" s="277" t="str">
        <f t="shared" si="109"/>
        <v>PCS2</v>
      </c>
      <c r="K325" s="278">
        <f t="shared" si="110"/>
        <v>158</v>
      </c>
      <c r="L325" s="277" t="str">
        <f t="shared" si="111"/>
        <v>R024</v>
      </c>
      <c r="M325" s="278">
        <f t="shared" si="112"/>
        <v>161</v>
      </c>
      <c r="N325" s="277" t="str">
        <f t="shared" si="113"/>
        <v>MPF</v>
      </c>
      <c r="O325" s="278">
        <f t="shared" si="114"/>
        <v>164</v>
      </c>
      <c r="P325" s="278" t="str">
        <f>IF(LEN(D325)=0,"",IF(VLOOKUP(D325,tblClass_Child!G:J,4,FALSE)="Yes",0,I325))</f>
        <v/>
      </c>
      <c r="Q325" s="277" t="s">
        <v>756</v>
      </c>
      <c r="R325" s="277">
        <f>IF(ISERROR(VLOOKUP(Q325,tblClass_Physical!$A:$B,2,FALSE)),0,VLOOKUP(Q325,tblClass_Physical!$A:$B,2,FALSE))</f>
        <v>22</v>
      </c>
      <c r="S325" s="277" t="s">
        <v>583</v>
      </c>
      <c r="U325" s="277" t="str">
        <f>LEFT(B325,MIN(FIND({0,1,2,3,4,5,6,7,8,9},B325&amp;"0123456789"))-1)</f>
        <v>XW</v>
      </c>
      <c r="V325" s="279" t="str">
        <f>RIGHT(B325,LEN(B325)+1-MIN(FIND({0,1,2,3,4,5,6,7,8,9},B325&amp;"0123456789")))</f>
        <v>4117</v>
      </c>
      <c r="W325" s="278" t="str">
        <f t="shared" si="115"/>
        <v>XW_4117</v>
      </c>
      <c r="X325" s="317" t="str">
        <f>LEFT(B325,MIN(FIND({0,1,2,3,4,5,6,7,8,9},B325&amp;"0123456789"))-1)&amp;"n"&amp;RIGHT(B325,LEN(B325)-MIN(FIND({0,1,2,3,4,5,6,7,8,9},B325&amp;"0123456789")))</f>
        <v>XWn117</v>
      </c>
      <c r="Y325" s="280" t="str">
        <f t="shared" si="116"/>
        <v/>
      </c>
      <c r="Z325" s="280" t="str">
        <f>IF(LEN(Y325)=0,"",VLOOKUP(X325,tblClass_Child!D:E,2,FALSE))</f>
        <v/>
      </c>
      <c r="AA325" s="280" t="str">
        <f t="shared" si="117"/>
        <v/>
      </c>
      <c r="AF325" s="305">
        <f>IF(ISERROR(VLOOKUP(Q325,tblClass_Physical!A:AJ,COLUMN(tblClass_Physical!AJ:AJ),FALSE)),"",VLOOKUP(Q325,tblClass_Physical!A:AJ,COLUMN(tblClass_Physical!AJ:AJ),FALSE))</f>
        <v>0</v>
      </c>
    </row>
    <row r="326" spans="1:32" s="277" customFormat="1">
      <c r="A326" s="277" t="s">
        <v>847</v>
      </c>
      <c r="B326" s="277" t="s">
        <v>2009</v>
      </c>
      <c r="C326" s="68">
        <v>325</v>
      </c>
      <c r="E326" s="278">
        <f>IF(D326="",0,VLOOKUP(D326,tblClass!$B:$C,2,FALSE))</f>
        <v>0</v>
      </c>
      <c r="F326" s="277" t="s">
        <v>2028</v>
      </c>
      <c r="G326" s="277" t="s">
        <v>7</v>
      </c>
      <c r="H326" s="278" t="str">
        <f t="shared" ref="H326:H343" si="118">IF(LEN(G326)=0,0,VLOOKUP(G326,$B:$D,3,FALSE))</f>
        <v>SY</v>
      </c>
      <c r="I326" s="278">
        <f t="shared" ref="I326:I343" si="119">IF(LEN(G326)=0,0,VLOOKUP(G326,$B:$C,2,FALSE))</f>
        <v>168</v>
      </c>
      <c r="J326" s="277" t="str">
        <f t="shared" ref="J326:J343" si="120">IF(LEN(G326)=0,"",IF(VLOOKUP(G326,$B:$G,6,FALSE)=0,"",VLOOKUP(G326,$B:$G,6,FALSE)))</f>
        <v>PCS2</v>
      </c>
      <c r="K326" s="278">
        <f t="shared" ref="K326:K343" si="121">IF(LEN(J326)=0,0,VLOOKUP(J326,$B:$C,2,FALSE))</f>
        <v>158</v>
      </c>
      <c r="L326" s="277" t="str">
        <f t="shared" ref="L326:L343" si="122">IF(LEN(J326)=0,"",IF(VLOOKUP(J326,$B:$G,6,FALSE)=0,"",VLOOKUP(J326,$B:$G,6,FALSE)))</f>
        <v>R024</v>
      </c>
      <c r="M326" s="278">
        <f t="shared" ref="M326:M343" si="123">IF(LEN(L326)=0,0,VLOOKUP(L326,$B:$C,2,FALSE))</f>
        <v>161</v>
      </c>
      <c r="N326" s="277" t="str">
        <f t="shared" ref="N326:N343" si="124">IF(LEN(L326)=0,"",IF(VLOOKUP(L326,$B:$G,6,FALSE)=0,"",VLOOKUP(L326,$B:$G,6,FALSE)))</f>
        <v>MPF</v>
      </c>
      <c r="O326" s="278">
        <f t="shared" ref="O326:O343" si="125">IF(LEN(N326)=0,0,VLOOKUP(N326,$B:$C,2,FALSE))</f>
        <v>164</v>
      </c>
      <c r="P326" s="278" t="str">
        <f>IF(LEN(D326)=0,"",IF(VLOOKUP(D326,tblClass_Child!G:J,4,FALSE)="Yes",0,I326))</f>
        <v/>
      </c>
      <c r="Q326" s="277" t="s">
        <v>756</v>
      </c>
      <c r="R326" s="277">
        <f>IF(ISERROR(VLOOKUP(Q326,tblClass_Physical!$A:$B,2,FALSE)),0,VLOOKUP(Q326,tblClass_Physical!$A:$B,2,FALSE))</f>
        <v>22</v>
      </c>
      <c r="S326" s="277" t="s">
        <v>583</v>
      </c>
      <c r="U326" s="277" t="str">
        <f>LEFT(B326,MIN(FIND({0,1,2,3,4,5,6,7,8,9},B326&amp;"0123456789"))-1)</f>
        <v>XW</v>
      </c>
      <c r="V326" s="279" t="str">
        <f>RIGHT(B326,LEN(B326)+1-MIN(FIND({0,1,2,3,4,5,6,7,8,9},B326&amp;"0123456789")))</f>
        <v>4119</v>
      </c>
      <c r="W326" s="278" t="str">
        <f t="shared" si="115"/>
        <v>XW_4119</v>
      </c>
      <c r="X326" s="317" t="str">
        <f>LEFT(B326,MIN(FIND({0,1,2,3,4,5,6,7,8,9},B326&amp;"0123456789"))-1)&amp;"n"&amp;RIGHT(B326,LEN(B326)-MIN(FIND({0,1,2,3,4,5,6,7,8,9},B326&amp;"0123456789")))</f>
        <v>XWn119</v>
      </c>
      <c r="Y326" s="280" t="str">
        <f t="shared" si="116"/>
        <v/>
      </c>
      <c r="Z326" s="280" t="str">
        <f>IF(LEN(Y326)=0,"",VLOOKUP(X326,tblClass_Child!D:E,2,FALSE))</f>
        <v/>
      </c>
      <c r="AA326" s="280" t="str">
        <f t="shared" si="117"/>
        <v/>
      </c>
      <c r="AF326" s="305">
        <f>IF(ISERROR(VLOOKUP(Q326,tblClass_Physical!A:AJ,COLUMN(tblClass_Physical!AJ:AJ),FALSE)),"",VLOOKUP(Q326,tblClass_Physical!A:AJ,COLUMN(tblClass_Physical!AJ:AJ),FALSE))</f>
        <v>0</v>
      </c>
    </row>
    <row r="327" spans="1:32" s="282" customFormat="1">
      <c r="A327" s="59" t="s">
        <v>847</v>
      </c>
      <c r="B327" s="59" t="s">
        <v>2044</v>
      </c>
      <c r="C327" s="68">
        <v>326</v>
      </c>
      <c r="D327" s="59" t="s">
        <v>184</v>
      </c>
      <c r="E327" s="68">
        <v>27</v>
      </c>
      <c r="F327" s="59" t="s">
        <v>2051</v>
      </c>
      <c r="G327" s="281" t="s">
        <v>1983</v>
      </c>
      <c r="H327" s="282" t="str">
        <f t="shared" si="118"/>
        <v>EMX2</v>
      </c>
      <c r="I327" s="282">
        <f t="shared" si="119"/>
        <v>299</v>
      </c>
      <c r="J327" s="281" t="str">
        <f t="shared" si="120"/>
        <v>S2</v>
      </c>
      <c r="K327" s="282">
        <f t="shared" si="121"/>
        <v>168</v>
      </c>
      <c r="L327" s="281" t="str">
        <f t="shared" si="122"/>
        <v>PCS2</v>
      </c>
      <c r="M327" s="282">
        <f t="shared" si="123"/>
        <v>158</v>
      </c>
      <c r="N327" s="281" t="str">
        <f t="shared" si="124"/>
        <v>R024</v>
      </c>
      <c r="O327" s="282">
        <f t="shared" si="125"/>
        <v>161</v>
      </c>
      <c r="P327" s="282">
        <f>IF(LEN(D327)=0,"",IF(VLOOKUP(D327,tblClass_Child!G:J,4,FALSE)="Yes",0,I327))</f>
        <v>299</v>
      </c>
      <c r="Q327" s="281" t="s">
        <v>759</v>
      </c>
      <c r="R327" s="281">
        <v>18</v>
      </c>
      <c r="S327" s="281" t="s">
        <v>583</v>
      </c>
      <c r="T327" s="281"/>
      <c r="U327" s="281" t="s">
        <v>120</v>
      </c>
      <c r="V327" s="283" t="s">
        <v>1899</v>
      </c>
      <c r="W327" s="282" t="s">
        <v>2032</v>
      </c>
      <c r="X327" s="45" t="s">
        <v>1112</v>
      </c>
      <c r="Y327" s="45" t="str">
        <f t="shared" si="116"/>
        <v>ZSC2</v>
      </c>
      <c r="Z327" s="45" t="str">
        <f>IF(LEN(Y327)=0,"",VLOOKUP(X327,tblClass_Child!D:E,2,FALSE))</f>
        <v>ZSC_SMFL1</v>
      </c>
      <c r="AA327" s="45" t="str">
        <f t="shared" si="117"/>
        <v>_zsc_smfl1</v>
      </c>
      <c r="AF327" s="305">
        <f>IF(ISERROR(VLOOKUP(Q327,tblClass_Physical!A:AJ,COLUMN(tblClass_Physical!AJ:AJ),FALSE)),"",VLOOKUP(Q327,tblClass_Physical!A:AJ,COLUMN(tblClass_Physical!AJ:AJ),FALSE))</f>
        <v>0</v>
      </c>
    </row>
    <row r="328" spans="1:32" s="282" customFormat="1">
      <c r="A328" s="59" t="s">
        <v>847</v>
      </c>
      <c r="B328" s="59" t="s">
        <v>1937</v>
      </c>
      <c r="C328" s="68">
        <v>327</v>
      </c>
      <c r="D328" s="59" t="s">
        <v>184</v>
      </c>
      <c r="E328" s="68">
        <v>27</v>
      </c>
      <c r="F328" s="59" t="s">
        <v>2052</v>
      </c>
      <c r="G328" s="281" t="s">
        <v>1983</v>
      </c>
      <c r="H328" s="282" t="str">
        <f t="shared" si="118"/>
        <v>EMX2</v>
      </c>
      <c r="I328" s="282">
        <f t="shared" si="119"/>
        <v>299</v>
      </c>
      <c r="J328" s="281" t="str">
        <f t="shared" si="120"/>
        <v>S2</v>
      </c>
      <c r="K328" s="282">
        <f t="shared" si="121"/>
        <v>168</v>
      </c>
      <c r="L328" s="281" t="str">
        <f t="shared" si="122"/>
        <v>PCS2</v>
      </c>
      <c r="M328" s="282">
        <f t="shared" si="123"/>
        <v>158</v>
      </c>
      <c r="N328" s="281" t="str">
        <f t="shared" si="124"/>
        <v>R024</v>
      </c>
      <c r="O328" s="282">
        <f t="shared" si="125"/>
        <v>161</v>
      </c>
      <c r="P328" s="282">
        <f>IF(LEN(D328)=0,"",IF(VLOOKUP(D328,tblClass_Child!G:J,4,FALSE)="Yes",0,I328))</f>
        <v>299</v>
      </c>
      <c r="Q328" s="281" t="s">
        <v>759</v>
      </c>
      <c r="R328" s="281">
        <v>18</v>
      </c>
      <c r="S328" s="281" t="s">
        <v>583</v>
      </c>
      <c r="T328" s="281"/>
      <c r="U328" s="281" t="s">
        <v>120</v>
      </c>
      <c r="V328" s="283" t="s">
        <v>1900</v>
      </c>
      <c r="W328" s="282" t="s">
        <v>2033</v>
      </c>
      <c r="X328" s="45" t="s">
        <v>1097</v>
      </c>
      <c r="Y328" s="45" t="str">
        <f t="shared" si="116"/>
        <v>ZSC2</v>
      </c>
      <c r="Z328" s="45" t="str">
        <f>IF(LEN(Y328)=0,"",VLOOKUP(X328,tblClass_Child!D:E,2,FALSE))</f>
        <v>ZSC_FILTER</v>
      </c>
      <c r="AA328" s="45" t="str">
        <f t="shared" si="117"/>
        <v>_zsc_filter</v>
      </c>
      <c r="AF328" s="305">
        <f>IF(ISERROR(VLOOKUP(Q328,tblClass_Physical!A:AJ,COLUMN(tblClass_Physical!AJ:AJ),FALSE)),"",VLOOKUP(Q328,tblClass_Physical!A:AJ,COLUMN(tblClass_Physical!AJ:AJ),FALSE))</f>
        <v>0</v>
      </c>
    </row>
    <row r="329" spans="1:32" s="281" customFormat="1">
      <c r="A329" s="59" t="s">
        <v>847</v>
      </c>
      <c r="B329" s="59" t="s">
        <v>2045</v>
      </c>
      <c r="C329" s="68">
        <v>328</v>
      </c>
      <c r="D329" s="59" t="s">
        <v>196</v>
      </c>
      <c r="E329" s="68">
        <v>21</v>
      </c>
      <c r="F329" s="59" t="s">
        <v>2055</v>
      </c>
      <c r="G329" s="281" t="s">
        <v>1983</v>
      </c>
      <c r="H329" s="282" t="str">
        <f t="shared" si="118"/>
        <v>EMX2</v>
      </c>
      <c r="I329" s="282">
        <f t="shared" si="119"/>
        <v>299</v>
      </c>
      <c r="J329" s="281" t="str">
        <f t="shared" si="120"/>
        <v>S2</v>
      </c>
      <c r="K329" s="282">
        <f t="shared" si="121"/>
        <v>168</v>
      </c>
      <c r="L329" s="281" t="str">
        <f t="shared" si="122"/>
        <v>PCS2</v>
      </c>
      <c r="M329" s="282">
        <f t="shared" si="123"/>
        <v>158</v>
      </c>
      <c r="N329" s="281" t="str">
        <f t="shared" si="124"/>
        <v>R024</v>
      </c>
      <c r="O329" s="282">
        <f t="shared" si="125"/>
        <v>161</v>
      </c>
      <c r="P329" s="282">
        <f>IF(LEN(D329)=0,"",IF(VLOOKUP(D329,tblClass_Child!G:J,4,FALSE)="Yes",0,I329))</f>
        <v>299</v>
      </c>
      <c r="Q329" s="281" t="s">
        <v>758</v>
      </c>
      <c r="R329" s="281">
        <v>8</v>
      </c>
      <c r="S329" s="281" t="s">
        <v>583</v>
      </c>
      <c r="U329" s="281" t="s">
        <v>1765</v>
      </c>
      <c r="V329" s="283" t="s">
        <v>2034</v>
      </c>
      <c r="W329" s="282" t="s">
        <v>2035</v>
      </c>
      <c r="X329" s="45" t="s">
        <v>1103</v>
      </c>
      <c r="Y329" s="45" t="str">
        <f t="shared" si="116"/>
        <v>POS2</v>
      </c>
      <c r="Z329" s="45" t="str">
        <f>IF(LEN(Y329)=0,"",VLOOKUP(X329,tblClass_Child!D:E,2,FALSE))</f>
        <v>POS_VESSEL</v>
      </c>
      <c r="AA329" s="45" t="str">
        <f t="shared" si="117"/>
        <v>_pos_vessel</v>
      </c>
      <c r="AF329" s="305">
        <f>IF(ISERROR(VLOOKUP(Q329,tblClass_Physical!A:AJ,COLUMN(tblClass_Physical!AJ:AJ),FALSE)),"",VLOOKUP(Q329,tblClass_Physical!A:AJ,COLUMN(tblClass_Physical!AJ:AJ),FALSE))</f>
        <v>0</v>
      </c>
    </row>
    <row r="330" spans="1:32" s="281" customFormat="1">
      <c r="A330" s="59" t="s">
        <v>847</v>
      </c>
      <c r="B330" s="59" t="s">
        <v>2046</v>
      </c>
      <c r="C330" s="68">
        <v>329</v>
      </c>
      <c r="D330" s="59" t="s">
        <v>196</v>
      </c>
      <c r="E330" s="68">
        <v>21</v>
      </c>
      <c r="F330" s="59" t="s">
        <v>2056</v>
      </c>
      <c r="G330" s="281" t="s">
        <v>1983</v>
      </c>
      <c r="H330" s="282" t="str">
        <f t="shared" si="118"/>
        <v>EMX2</v>
      </c>
      <c r="I330" s="282">
        <f t="shared" si="119"/>
        <v>299</v>
      </c>
      <c r="J330" s="281" t="str">
        <f t="shared" si="120"/>
        <v>S2</v>
      </c>
      <c r="K330" s="282">
        <f t="shared" si="121"/>
        <v>168</v>
      </c>
      <c r="L330" s="281" t="str">
        <f t="shared" si="122"/>
        <v>PCS2</v>
      </c>
      <c r="M330" s="282">
        <f t="shared" si="123"/>
        <v>158</v>
      </c>
      <c r="N330" s="281" t="str">
        <f t="shared" si="124"/>
        <v>R024</v>
      </c>
      <c r="O330" s="282">
        <f t="shared" si="125"/>
        <v>161</v>
      </c>
      <c r="P330" s="282">
        <f>IF(LEN(D330)=0,"",IF(VLOOKUP(D330,tblClass_Child!G:J,4,FALSE)="Yes",0,I330))</f>
        <v>299</v>
      </c>
      <c r="Q330" s="281" t="s">
        <v>758</v>
      </c>
      <c r="R330" s="281">
        <v>8</v>
      </c>
      <c r="S330" s="281" t="s">
        <v>583</v>
      </c>
      <c r="U330" s="281" t="s">
        <v>1765</v>
      </c>
      <c r="V330" s="283" t="s">
        <v>2036</v>
      </c>
      <c r="W330" s="282" t="s">
        <v>2037</v>
      </c>
      <c r="X330" s="45" t="s">
        <v>1104</v>
      </c>
      <c r="Y330" s="45" t="str">
        <f t="shared" si="116"/>
        <v>POS2</v>
      </c>
      <c r="Z330" s="45" t="str">
        <f>IF(LEN(Y330)=0,"",VLOOKUP(X330,tblClass_Child!D:E,2,FALSE))</f>
        <v>POS_SMFL</v>
      </c>
      <c r="AA330" s="45" t="str">
        <f t="shared" si="117"/>
        <v>_pos_smfl</v>
      </c>
      <c r="AF330" s="305">
        <f>IF(ISERROR(VLOOKUP(Q330,tblClass_Physical!A:AJ,COLUMN(tblClass_Physical!AJ:AJ),FALSE)),"",VLOOKUP(Q330,tblClass_Physical!A:AJ,COLUMN(tblClass_Physical!AJ:AJ),FALSE))</f>
        <v>0</v>
      </c>
    </row>
    <row r="331" spans="1:32" s="281" customFormat="1">
      <c r="A331" s="59" t="s">
        <v>847</v>
      </c>
      <c r="B331" s="59" t="s">
        <v>2047</v>
      </c>
      <c r="C331" s="68">
        <v>330</v>
      </c>
      <c r="D331" s="59" t="s">
        <v>196</v>
      </c>
      <c r="E331" s="68">
        <v>21</v>
      </c>
      <c r="F331" s="59" t="s">
        <v>2057</v>
      </c>
      <c r="G331" s="281" t="s">
        <v>1983</v>
      </c>
      <c r="H331" s="282" t="str">
        <f t="shared" si="118"/>
        <v>EMX2</v>
      </c>
      <c r="I331" s="282">
        <f t="shared" si="119"/>
        <v>299</v>
      </c>
      <c r="J331" s="281" t="str">
        <f t="shared" si="120"/>
        <v>S2</v>
      </c>
      <c r="K331" s="282">
        <f t="shared" si="121"/>
        <v>168</v>
      </c>
      <c r="L331" s="281" t="str">
        <f t="shared" si="122"/>
        <v>PCS2</v>
      </c>
      <c r="M331" s="282">
        <f t="shared" si="123"/>
        <v>158</v>
      </c>
      <c r="N331" s="281" t="str">
        <f t="shared" si="124"/>
        <v>R024</v>
      </c>
      <c r="O331" s="282">
        <f t="shared" si="125"/>
        <v>161</v>
      </c>
      <c r="P331" s="282">
        <f>IF(LEN(D331)=0,"",IF(VLOOKUP(D331,tblClass_Child!G:J,4,FALSE)="Yes",0,I331))</f>
        <v>299</v>
      </c>
      <c r="Q331" s="281" t="s">
        <v>758</v>
      </c>
      <c r="R331" s="281">
        <v>8</v>
      </c>
      <c r="S331" s="281" t="s">
        <v>583</v>
      </c>
      <c r="U331" s="281" t="s">
        <v>1765</v>
      </c>
      <c r="V331" s="283" t="s">
        <v>2038</v>
      </c>
      <c r="W331" s="282" t="s">
        <v>2039</v>
      </c>
      <c r="X331" s="45" t="s">
        <v>1105</v>
      </c>
      <c r="Y331" s="45" t="str">
        <f t="shared" si="116"/>
        <v>POS2</v>
      </c>
      <c r="Z331" s="45" t="str">
        <f>IF(LEN(Y331)=0,"",VLOOKUP(X331,tblClass_Child!D:E,2,FALSE))</f>
        <v>POS_DRAIN</v>
      </c>
      <c r="AA331" s="45" t="str">
        <f t="shared" si="117"/>
        <v>_pos_drain</v>
      </c>
      <c r="AF331" s="305">
        <f>IF(ISERROR(VLOOKUP(Q331,tblClass_Physical!A:AJ,COLUMN(tblClass_Physical!AJ:AJ),FALSE)),"",VLOOKUP(Q331,tblClass_Physical!A:AJ,COLUMN(tblClass_Physical!AJ:AJ),FALSE))</f>
        <v>0</v>
      </c>
    </row>
    <row r="332" spans="1:32" s="281" customFormat="1">
      <c r="A332" s="59" t="s">
        <v>847</v>
      </c>
      <c r="B332" s="59" t="s">
        <v>2048</v>
      </c>
      <c r="C332" s="68">
        <v>331</v>
      </c>
      <c r="D332" s="59" t="s">
        <v>196</v>
      </c>
      <c r="E332" s="68">
        <v>21</v>
      </c>
      <c r="F332" s="59" t="s">
        <v>2058</v>
      </c>
      <c r="G332" s="281" t="s">
        <v>1983</v>
      </c>
      <c r="H332" s="282" t="str">
        <f t="shared" si="118"/>
        <v>EMX2</v>
      </c>
      <c r="I332" s="282">
        <f t="shared" si="119"/>
        <v>299</v>
      </c>
      <c r="J332" s="281" t="str">
        <f t="shared" si="120"/>
        <v>S2</v>
      </c>
      <c r="K332" s="282">
        <f t="shared" si="121"/>
        <v>168</v>
      </c>
      <c r="L332" s="281" t="str">
        <f t="shared" si="122"/>
        <v>PCS2</v>
      </c>
      <c r="M332" s="282">
        <f t="shared" si="123"/>
        <v>158</v>
      </c>
      <c r="N332" s="281" t="str">
        <f t="shared" si="124"/>
        <v>R024</v>
      </c>
      <c r="O332" s="282">
        <f t="shared" si="125"/>
        <v>161</v>
      </c>
      <c r="P332" s="282">
        <f>IF(LEN(D332)=0,"",IF(VLOOKUP(D332,tblClass_Child!G:J,4,FALSE)="Yes",0,I332))</f>
        <v>299</v>
      </c>
      <c r="Q332" s="281" t="s">
        <v>758</v>
      </c>
      <c r="R332" s="281">
        <v>8</v>
      </c>
      <c r="S332" s="281" t="s">
        <v>583</v>
      </c>
      <c r="U332" s="281" t="s">
        <v>1765</v>
      </c>
      <c r="V332" s="283" t="s">
        <v>2040</v>
      </c>
      <c r="W332" s="282" t="s">
        <v>2041</v>
      </c>
      <c r="X332" s="45" t="s">
        <v>1106</v>
      </c>
      <c r="Y332" s="45" t="str">
        <f t="shared" si="116"/>
        <v>POS2</v>
      </c>
      <c r="Z332" s="45" t="str">
        <f>IF(LEN(Y332)=0,"",VLOOKUP(X332,tblClass_Child!D:E,2,FALSE))</f>
        <v>POS_FILL</v>
      </c>
      <c r="AA332" s="45" t="str">
        <f t="shared" si="117"/>
        <v>_pos_fill</v>
      </c>
      <c r="AF332" s="305">
        <f>IF(ISERROR(VLOOKUP(Q332,tblClass_Physical!A:AJ,COLUMN(tblClass_Physical!AJ:AJ),FALSE)),"",VLOOKUP(Q332,tblClass_Physical!A:AJ,COLUMN(tblClass_Physical!AJ:AJ),FALSE))</f>
        <v>0</v>
      </c>
    </row>
    <row r="333" spans="1:32" s="281" customFormat="1">
      <c r="A333" s="59" t="s">
        <v>847</v>
      </c>
      <c r="B333" s="59" t="s">
        <v>2049</v>
      </c>
      <c r="C333" s="68">
        <v>332</v>
      </c>
      <c r="D333" s="59" t="s">
        <v>184</v>
      </c>
      <c r="E333" s="68">
        <v>27</v>
      </c>
      <c r="F333" s="59" t="s">
        <v>2053</v>
      </c>
      <c r="G333" s="281" t="s">
        <v>1983</v>
      </c>
      <c r="H333" s="282" t="str">
        <f t="shared" si="118"/>
        <v>EMX2</v>
      </c>
      <c r="I333" s="282">
        <f t="shared" si="119"/>
        <v>299</v>
      </c>
      <c r="J333" s="281" t="str">
        <f t="shared" si="120"/>
        <v>S2</v>
      </c>
      <c r="K333" s="282">
        <f t="shared" si="121"/>
        <v>168</v>
      </c>
      <c r="L333" s="281" t="str">
        <f t="shared" si="122"/>
        <v>PCS2</v>
      </c>
      <c r="M333" s="282">
        <f t="shared" si="123"/>
        <v>158</v>
      </c>
      <c r="N333" s="281" t="str">
        <f t="shared" si="124"/>
        <v>R024</v>
      </c>
      <c r="O333" s="282">
        <f t="shared" si="125"/>
        <v>161</v>
      </c>
      <c r="P333" s="282">
        <f>IF(LEN(D333)=0,"",IF(VLOOKUP(D333,tblClass_Child!G:J,4,FALSE)="Yes",0,I333))</f>
        <v>299</v>
      </c>
      <c r="Q333" s="281" t="s">
        <v>759</v>
      </c>
      <c r="R333" s="281">
        <v>18</v>
      </c>
      <c r="S333" s="281" t="s">
        <v>583</v>
      </c>
      <c r="U333" s="281" t="s">
        <v>120</v>
      </c>
      <c r="V333" s="283" t="s">
        <v>1901</v>
      </c>
      <c r="W333" s="282" t="s">
        <v>2042</v>
      </c>
      <c r="X333" s="45" t="s">
        <v>1098</v>
      </c>
      <c r="Y333" s="45" t="str">
        <f t="shared" si="116"/>
        <v>ZSC2</v>
      </c>
      <c r="Z333" s="45" t="str">
        <f>IF(LEN(Y333)=0,"",VLOOKUP(X333,tblClass_Child!D:E,2,FALSE))</f>
        <v>ZSC_CIPSIP</v>
      </c>
      <c r="AA333" s="45" t="str">
        <f t="shared" si="117"/>
        <v>_zsc_cipsip</v>
      </c>
      <c r="AF333" s="305">
        <f>IF(ISERROR(VLOOKUP(Q333,tblClass_Physical!A:AJ,COLUMN(tblClass_Physical!AJ:AJ),FALSE)),"",VLOOKUP(Q333,tblClass_Physical!A:AJ,COLUMN(tblClass_Physical!AJ:AJ),FALSE))</f>
        <v>0</v>
      </c>
    </row>
    <row r="334" spans="1:32" s="281" customFormat="1">
      <c r="A334" s="59" t="s">
        <v>847</v>
      </c>
      <c r="B334" s="59" t="s">
        <v>2050</v>
      </c>
      <c r="C334" s="68">
        <v>333</v>
      </c>
      <c r="D334" s="59" t="s">
        <v>184</v>
      </c>
      <c r="E334" s="68">
        <v>27</v>
      </c>
      <c r="F334" s="59" t="s">
        <v>2054</v>
      </c>
      <c r="G334" s="281" t="s">
        <v>1983</v>
      </c>
      <c r="H334" s="282" t="str">
        <f t="shared" si="118"/>
        <v>EMX2</v>
      </c>
      <c r="I334" s="282">
        <f t="shared" si="119"/>
        <v>299</v>
      </c>
      <c r="J334" s="281" t="str">
        <f t="shared" si="120"/>
        <v>S2</v>
      </c>
      <c r="K334" s="282">
        <f t="shared" si="121"/>
        <v>168</v>
      </c>
      <c r="L334" s="281" t="str">
        <f t="shared" si="122"/>
        <v>PCS2</v>
      </c>
      <c r="M334" s="282">
        <f t="shared" si="123"/>
        <v>158</v>
      </c>
      <c r="N334" s="281" t="str">
        <f t="shared" si="124"/>
        <v>R024</v>
      </c>
      <c r="O334" s="282">
        <f t="shared" si="125"/>
        <v>161</v>
      </c>
      <c r="P334" s="282">
        <f>IF(LEN(D334)=0,"",IF(VLOOKUP(D334,tblClass_Child!G:J,4,FALSE)="Yes",0,I334))</f>
        <v>299</v>
      </c>
      <c r="Q334" s="281" t="s">
        <v>759</v>
      </c>
      <c r="R334" s="281">
        <v>18</v>
      </c>
      <c r="S334" s="281" t="s">
        <v>583</v>
      </c>
      <c r="U334" s="281" t="s">
        <v>120</v>
      </c>
      <c r="V334" s="283" t="s">
        <v>1902</v>
      </c>
      <c r="W334" s="282" t="s">
        <v>2043</v>
      </c>
      <c r="X334" s="45" t="s">
        <v>1113</v>
      </c>
      <c r="Y334" s="45" t="str">
        <f t="shared" si="116"/>
        <v>ZSC2</v>
      </c>
      <c r="Z334" s="45" t="str">
        <f>IF(LEN(Y334)=0,"",VLOOKUP(X334,tblClass_Child!D:E,2,FALSE))</f>
        <v>ZSC_BFS2</v>
      </c>
      <c r="AA334" s="45" t="str">
        <f t="shared" si="117"/>
        <v>_zsc_bfs2</v>
      </c>
      <c r="AF334" s="305">
        <f>IF(ISERROR(VLOOKUP(Q334,tblClass_Physical!A:AJ,COLUMN(tblClass_Physical!AJ:AJ),FALSE)),"",VLOOKUP(Q334,tblClass_Physical!A:AJ,COLUMN(tblClass_Physical!AJ:AJ),FALSE))</f>
        <v>0</v>
      </c>
    </row>
    <row r="335" spans="1:32">
      <c r="A335" s="59" t="s">
        <v>20</v>
      </c>
      <c r="B335" s="59" t="s">
        <v>2593</v>
      </c>
      <c r="C335" s="68">
        <v>334</v>
      </c>
      <c r="D335" s="59" t="s">
        <v>843</v>
      </c>
      <c r="E335" s="68">
        <f>IF(D335="",0,VLOOKUP(D335,tblClass!$B:$C,2,FALSE))</f>
        <v>40</v>
      </c>
      <c r="F335" s="68" t="s">
        <v>2604</v>
      </c>
      <c r="G335" s="68" t="s">
        <v>3</v>
      </c>
      <c r="H335" s="68" t="str">
        <f t="shared" si="118"/>
        <v>MX</v>
      </c>
      <c r="I335" s="68">
        <f t="shared" si="119"/>
        <v>165</v>
      </c>
      <c r="J335" s="59" t="str">
        <f t="shared" si="120"/>
        <v>PCM1</v>
      </c>
      <c r="K335" s="68">
        <f t="shared" si="121"/>
        <v>155</v>
      </c>
      <c r="L335" s="59" t="str">
        <f t="shared" si="122"/>
        <v>R021</v>
      </c>
      <c r="M335" s="68">
        <f t="shared" si="123"/>
        <v>159</v>
      </c>
      <c r="N335" s="59" t="str">
        <f t="shared" si="124"/>
        <v>MPF</v>
      </c>
      <c r="O335" s="68">
        <f t="shared" si="125"/>
        <v>164</v>
      </c>
      <c r="P335" s="68">
        <f>IF(LEN(D335)=0,"",IF(VLOOKUP(D335,tblClass_Child!G:J,4,FALSE)="Yes",0,I335))</f>
        <v>165</v>
      </c>
      <c r="Q335" s="68"/>
      <c r="R335" s="59">
        <f>IF(ISERROR(VLOOKUP(Q335,tblClass_Physical!$A:$B,2,FALSE)),0,VLOOKUP(Q335,tblClass_Physical!$A:$B,2,FALSE))</f>
        <v>0</v>
      </c>
      <c r="S335" s="59" t="s">
        <v>803</v>
      </c>
      <c r="T335" s="68"/>
      <c r="U335" s="59" t="str">
        <f>LEFT(B335,MIN(FIND({0,1,2,3,4,5,6,7,8,9},B335&amp;"0123456789"))-1)</f>
        <v>EE</v>
      </c>
      <c r="V335" s="44" t="str">
        <f>RIGHT(B335,LEN(B335)+1-MIN(FIND({0,1,2,3,4,5,6,7,8,9},B335&amp;"0123456789")))</f>
        <v>1013</v>
      </c>
      <c r="W335" s="68" t="str">
        <f t="shared" ref="W335:W336" si="126">U335&amp;"_"&amp;V335</f>
        <v>EE_1013</v>
      </c>
      <c r="X335" s="45" t="str">
        <f>LEFT(B335,MIN(FIND({0,1,2,3,4,5,6,7,8,9},B335&amp;"0123456789"))-1)&amp;"n"&amp;RIGHT(B335,LEN(B335)-MIN(FIND({0,1,2,3,4,5,6,7,8,9},B335&amp;"0123456789")))</f>
        <v>EEn013</v>
      </c>
      <c r="Y335" s="45" t="str">
        <f t="shared" si="116"/>
        <v>EMS1</v>
      </c>
      <c r="Z335" s="45" t="str">
        <f>IF(LEN(Y335)=0,"",VLOOKUP(X335,tblClass_Child!D:E,2,FALSE))</f>
        <v>EMS_ESTOP</v>
      </c>
      <c r="AA335" s="45" t="str">
        <f t="shared" si="117"/>
        <v>_ems_estop</v>
      </c>
      <c r="AF335" s="305" t="str">
        <f>IF(ISERROR(VLOOKUP(Q335,tblClass_Physical!A:AJ,COLUMN(tblClass_Physical!AJ:AJ),FALSE)),"",VLOOKUP(Q335,tblClass_Physical!A:AJ,COLUMN(tblClass_Physical!AJ:AJ),FALSE))</f>
        <v/>
      </c>
    </row>
    <row r="336" spans="1:32">
      <c r="A336" s="59" t="s">
        <v>20</v>
      </c>
      <c r="B336" s="59" t="s">
        <v>2594</v>
      </c>
      <c r="C336" s="68">
        <v>335</v>
      </c>
      <c r="D336" s="59" t="s">
        <v>843</v>
      </c>
      <c r="E336" s="68">
        <f>IF(D336="",0,VLOOKUP(D336,tblClass!$B:$C,2,FALSE))</f>
        <v>40</v>
      </c>
      <c r="F336" s="68" t="s">
        <v>2605</v>
      </c>
      <c r="G336" s="68" t="s">
        <v>5</v>
      </c>
      <c r="H336" s="68" t="str">
        <f t="shared" si="118"/>
        <v>SY</v>
      </c>
      <c r="I336" s="68">
        <f t="shared" si="119"/>
        <v>167</v>
      </c>
      <c r="J336" s="59" t="str">
        <f t="shared" si="120"/>
        <v>PCS1</v>
      </c>
      <c r="K336" s="68">
        <f t="shared" si="121"/>
        <v>157</v>
      </c>
      <c r="L336" s="59" t="str">
        <f t="shared" si="122"/>
        <v>R024</v>
      </c>
      <c r="M336" s="68">
        <f t="shared" si="123"/>
        <v>161</v>
      </c>
      <c r="N336" s="59" t="str">
        <f t="shared" si="124"/>
        <v>MPF</v>
      </c>
      <c r="O336" s="68">
        <f t="shared" si="125"/>
        <v>164</v>
      </c>
      <c r="P336" s="68">
        <f>IF(LEN(D336)=0,"",IF(VLOOKUP(D336,tblClass_Child!G:J,4,FALSE)="Yes",0,I336))</f>
        <v>167</v>
      </c>
      <c r="Q336" s="68"/>
      <c r="R336" s="59">
        <f>IF(ISERROR(VLOOKUP(Q336,tblClass_Physical!$A:$B,2,FALSE)),0,VLOOKUP(Q336,tblClass_Physical!$A:$B,2,FALSE))</f>
        <v>0</v>
      </c>
      <c r="S336" s="59" t="s">
        <v>583</v>
      </c>
      <c r="T336" s="68"/>
      <c r="U336" s="59" t="str">
        <f>LEFT(B336,MIN(FIND({0,1,2,3,4,5,6,7,8,9},B336&amp;"0123456789"))-1)</f>
        <v>EE</v>
      </c>
      <c r="V336" s="44" t="str">
        <f>RIGHT(B336,LEN(B336)+1-MIN(FIND({0,1,2,3,4,5,6,7,8,9},B336&amp;"0123456789")))</f>
        <v>3013</v>
      </c>
      <c r="W336" s="68" t="str">
        <f t="shared" si="126"/>
        <v>EE_3013</v>
      </c>
      <c r="X336" s="45" t="str">
        <f>LEFT(B336,MIN(FIND({0,1,2,3,4,5,6,7,8,9},B336&amp;"0123456789"))-1)&amp;"n"&amp;RIGHT(B336,LEN(B336)-MIN(FIND({0,1,2,3,4,5,6,7,8,9},B336&amp;"0123456789")))</f>
        <v>EEn013</v>
      </c>
      <c r="Y336" s="45" t="str">
        <f t="shared" si="116"/>
        <v>EMS1</v>
      </c>
      <c r="Z336" s="45" t="str">
        <f>IF(LEN(Y336)=0,"",VLOOKUP(X336,tblClass_Child!D:E,2,FALSE))</f>
        <v>EMS_ESTOP</v>
      </c>
      <c r="AA336" s="45" t="str">
        <f t="shared" si="117"/>
        <v>_ems_estop</v>
      </c>
    </row>
    <row r="337" spans="1:30">
      <c r="A337" s="59" t="s">
        <v>20</v>
      </c>
      <c r="B337" s="59" t="s">
        <v>2595</v>
      </c>
      <c r="C337" s="68">
        <v>336</v>
      </c>
      <c r="D337" s="59" t="s">
        <v>2590</v>
      </c>
      <c r="E337" s="68">
        <f>IF(D337="",0,VLOOKUP(D337,tblClass!$B:$C,2,FALSE))</f>
        <v>41</v>
      </c>
      <c r="F337" s="68" t="s">
        <v>2606</v>
      </c>
      <c r="G337" s="68" t="s">
        <v>3</v>
      </c>
      <c r="H337" s="68" t="str">
        <f t="shared" si="118"/>
        <v>MX</v>
      </c>
      <c r="I337" s="68">
        <f t="shared" si="119"/>
        <v>165</v>
      </c>
      <c r="J337" s="59" t="str">
        <f t="shared" si="120"/>
        <v>PCM1</v>
      </c>
      <c r="K337" s="68">
        <f t="shared" si="121"/>
        <v>155</v>
      </c>
      <c r="L337" s="59" t="str">
        <f t="shared" si="122"/>
        <v>R021</v>
      </c>
      <c r="M337" s="68">
        <f t="shared" si="123"/>
        <v>159</v>
      </c>
      <c r="N337" s="59" t="str">
        <f t="shared" si="124"/>
        <v>MPF</v>
      </c>
      <c r="O337" s="68">
        <f t="shared" si="125"/>
        <v>164</v>
      </c>
      <c r="P337" s="68">
        <f>IF(LEN(D337)=0,"",IF(VLOOKUP(D337,tblClass_Child!G:J,4,FALSE)="Yes",0,I337))</f>
        <v>165</v>
      </c>
      <c r="Q337" s="68"/>
      <c r="R337" s="59">
        <f>IF(ISERROR(VLOOKUP(Q337,tblClass_Physical!$A:$B,2,FALSE)),0,VLOOKUP(Q337,tblClass_Physical!$A:$B,2,FALSE))</f>
        <v>0</v>
      </c>
      <c r="S337" s="59" t="s">
        <v>803</v>
      </c>
      <c r="U337" s="59" t="str">
        <f>LEFT(B337,MIN(FIND({0,1,2,3,4,5,6,7,8,9},B337&amp;"0123456789"))-1)</f>
        <v>EE</v>
      </c>
      <c r="V337" s="44" t="str">
        <f>RIGHT(B337,LEN(B337)+1-MIN(FIND({0,1,2,3,4,5,6,7,8,9},B337&amp;"0123456789")))</f>
        <v>1023</v>
      </c>
      <c r="W337" s="68" t="str">
        <f t="shared" ref="W337:W343" si="127">U337&amp;"_"&amp;V337</f>
        <v>EE_1023</v>
      </c>
      <c r="X337" s="45" t="s">
        <v>2611</v>
      </c>
      <c r="Y337" s="45" t="str">
        <f t="shared" ref="Y337:Y343" si="128">IF(LEN(D337)=0,"",D337)</f>
        <v>EMS2</v>
      </c>
      <c r="Z337" s="45" t="str">
        <f>IF(LEN(Y337)=0,"",VLOOKUP(X337,tblClass_Child!D:E,2,FALSE))</f>
        <v>EMS_ESTOP_AUX</v>
      </c>
      <c r="AA337" s="45" t="str">
        <f t="shared" ref="AA337:AA343" si="129">IF(Z337="","","_"&amp;LOWER(Z337))</f>
        <v>_ems_estop_aux</v>
      </c>
    </row>
    <row r="338" spans="1:30">
      <c r="A338" s="59" t="s">
        <v>20</v>
      </c>
      <c r="B338" s="59" t="s">
        <v>2596</v>
      </c>
      <c r="C338" s="68">
        <v>337</v>
      </c>
      <c r="D338" s="59" t="s">
        <v>2590</v>
      </c>
      <c r="E338" s="68">
        <f>IF(D338="",0,VLOOKUP(D338,tblClass!$B:$C,2,FALSE))</f>
        <v>41</v>
      </c>
      <c r="F338" s="68" t="s">
        <v>2606</v>
      </c>
      <c r="G338" s="68" t="s">
        <v>3</v>
      </c>
      <c r="H338" s="68" t="str">
        <f t="shared" si="118"/>
        <v>MX</v>
      </c>
      <c r="I338" s="68">
        <f t="shared" si="119"/>
        <v>165</v>
      </c>
      <c r="J338" s="59" t="str">
        <f t="shared" si="120"/>
        <v>PCM1</v>
      </c>
      <c r="K338" s="68">
        <f t="shared" si="121"/>
        <v>155</v>
      </c>
      <c r="L338" s="59" t="str">
        <f t="shared" si="122"/>
        <v>R021</v>
      </c>
      <c r="M338" s="68">
        <f t="shared" si="123"/>
        <v>159</v>
      </c>
      <c r="N338" s="59" t="str">
        <f t="shared" si="124"/>
        <v>MPF</v>
      </c>
      <c r="O338" s="68">
        <f t="shared" si="125"/>
        <v>164</v>
      </c>
      <c r="P338" s="68">
        <f>IF(LEN(D338)=0,"",IF(VLOOKUP(D338,tblClass_Child!G:J,4,FALSE)="Yes",0,I338))</f>
        <v>165</v>
      </c>
      <c r="Q338" s="68"/>
      <c r="R338" s="59">
        <f>IF(ISERROR(VLOOKUP(Q338,tblClass_Physical!$A:$B,2,FALSE)),0,VLOOKUP(Q338,tblClass_Physical!$A:$B,2,FALSE))</f>
        <v>0</v>
      </c>
      <c r="S338" s="59" t="s">
        <v>803</v>
      </c>
      <c r="U338" s="59" t="str">
        <f>LEFT(B338,MIN(FIND({0,1,2,3,4,5,6,7,8,9},B338&amp;"0123456789"))-1)</f>
        <v>EE</v>
      </c>
      <c r="V338" s="44" t="str">
        <f>RIGHT(B338,LEN(B338)+1-MIN(FIND({0,1,2,3,4,5,6,7,8,9},B338&amp;"0123456789")))</f>
        <v>1033</v>
      </c>
      <c r="W338" s="68" t="str">
        <f t="shared" si="127"/>
        <v>EE_1033</v>
      </c>
      <c r="X338" s="45" t="s">
        <v>2611</v>
      </c>
      <c r="Y338" s="45" t="str">
        <f t="shared" si="128"/>
        <v>EMS2</v>
      </c>
      <c r="Z338" s="45" t="str">
        <f>IF(LEN(Y338)=0,"",VLOOKUP(X338,tblClass_Child!D:E,2,FALSE))</f>
        <v>EMS_ESTOP_AUX</v>
      </c>
      <c r="AA338" s="45" t="str">
        <f t="shared" si="129"/>
        <v>_ems_estop_aux</v>
      </c>
    </row>
    <row r="339" spans="1:30">
      <c r="A339" s="59" t="s">
        <v>20</v>
      </c>
      <c r="B339" s="59" t="s">
        <v>2597</v>
      </c>
      <c r="C339" s="68">
        <v>338</v>
      </c>
      <c r="D339" s="59" t="s">
        <v>2590</v>
      </c>
      <c r="E339" s="68">
        <f>IF(D339="",0,VLOOKUP(D339,tblClass!$B:$C,2,FALSE))</f>
        <v>41</v>
      </c>
      <c r="F339" s="68" t="s">
        <v>2606</v>
      </c>
      <c r="G339" s="68" t="s">
        <v>3</v>
      </c>
      <c r="H339" s="68" t="str">
        <f t="shared" si="118"/>
        <v>MX</v>
      </c>
      <c r="I339" s="68">
        <f t="shared" si="119"/>
        <v>165</v>
      </c>
      <c r="J339" s="59" t="str">
        <f t="shared" si="120"/>
        <v>PCM1</v>
      </c>
      <c r="K339" s="68">
        <f t="shared" si="121"/>
        <v>155</v>
      </c>
      <c r="L339" s="59" t="str">
        <f t="shared" si="122"/>
        <v>R021</v>
      </c>
      <c r="M339" s="68">
        <f t="shared" si="123"/>
        <v>159</v>
      </c>
      <c r="N339" s="59" t="str">
        <f t="shared" si="124"/>
        <v>MPF</v>
      </c>
      <c r="O339" s="68">
        <f t="shared" si="125"/>
        <v>164</v>
      </c>
      <c r="P339" s="68">
        <f>IF(LEN(D339)=0,"",IF(VLOOKUP(D339,tblClass_Child!G:J,4,FALSE)="Yes",0,I339))</f>
        <v>165</v>
      </c>
      <c r="Q339" s="68"/>
      <c r="R339" s="59">
        <f>IF(ISERROR(VLOOKUP(Q339,tblClass_Physical!$A:$B,2,FALSE)),0,VLOOKUP(Q339,tblClass_Physical!$A:$B,2,FALSE))</f>
        <v>0</v>
      </c>
      <c r="S339" s="59" t="s">
        <v>803</v>
      </c>
      <c r="U339" s="59" t="str">
        <f>LEFT(B339,MIN(FIND({0,1,2,3,4,5,6,7,8,9},B339&amp;"0123456789"))-1)</f>
        <v>EE</v>
      </c>
      <c r="V339" s="44" t="str">
        <f>RIGHT(B339,LEN(B339)+1-MIN(FIND({0,1,2,3,4,5,6,7,8,9},B339&amp;"0123456789")))</f>
        <v>1043</v>
      </c>
      <c r="W339" s="68" t="str">
        <f t="shared" si="127"/>
        <v>EE_1043</v>
      </c>
      <c r="X339" s="45" t="s">
        <v>2611</v>
      </c>
      <c r="Y339" s="45" t="str">
        <f t="shared" si="128"/>
        <v>EMS2</v>
      </c>
      <c r="Z339" s="45" t="str">
        <f>IF(LEN(Y339)=0,"",VLOOKUP(X339,tblClass_Child!D:E,2,FALSE))</f>
        <v>EMS_ESTOP_AUX</v>
      </c>
      <c r="AA339" s="45" t="str">
        <f t="shared" si="129"/>
        <v>_ems_estop_aux</v>
      </c>
    </row>
    <row r="340" spans="1:30">
      <c r="A340" s="59" t="s">
        <v>20</v>
      </c>
      <c r="B340" s="59" t="s">
        <v>2598</v>
      </c>
      <c r="C340" s="68">
        <v>339</v>
      </c>
      <c r="D340" s="59" t="s">
        <v>2590</v>
      </c>
      <c r="E340" s="68">
        <f>IF(D340="",0,VLOOKUP(D340,tblClass!$B:$C,2,FALSE))</f>
        <v>41</v>
      </c>
      <c r="F340" s="68" t="s">
        <v>2608</v>
      </c>
      <c r="G340" s="68" t="s">
        <v>5</v>
      </c>
      <c r="H340" s="68" t="str">
        <f t="shared" si="118"/>
        <v>SY</v>
      </c>
      <c r="I340" s="68">
        <f t="shared" si="119"/>
        <v>167</v>
      </c>
      <c r="J340" s="59" t="str">
        <f t="shared" si="120"/>
        <v>PCS1</v>
      </c>
      <c r="K340" s="68">
        <f t="shared" si="121"/>
        <v>157</v>
      </c>
      <c r="L340" s="59" t="str">
        <f t="shared" si="122"/>
        <v>R024</v>
      </c>
      <c r="M340" s="68">
        <f t="shared" si="123"/>
        <v>161</v>
      </c>
      <c r="N340" s="59" t="str">
        <f t="shared" si="124"/>
        <v>MPF</v>
      </c>
      <c r="O340" s="68">
        <f t="shared" si="125"/>
        <v>164</v>
      </c>
      <c r="P340" s="68">
        <f>IF(LEN(D340)=0,"",IF(VLOOKUP(D340,tblClass_Child!G:J,4,FALSE)="Yes",0,I340))</f>
        <v>167</v>
      </c>
      <c r="Q340" s="68"/>
      <c r="R340" s="59">
        <f>IF(ISERROR(VLOOKUP(Q340,tblClass_Physical!$A:$B,2,FALSE)),0,VLOOKUP(Q340,tblClass_Physical!$A:$B,2,FALSE))</f>
        <v>0</v>
      </c>
      <c r="S340" s="242" t="s">
        <v>583</v>
      </c>
      <c r="U340" s="59" t="str">
        <f>LEFT(B340,MIN(FIND({0,1,2,3,4,5,6,7,8,9},B340&amp;"0123456789"))-1)</f>
        <v>EE</v>
      </c>
      <c r="V340" s="44" t="str">
        <f>RIGHT(B340,LEN(B340)+1-MIN(FIND({0,1,2,3,4,5,6,7,8,9},B340&amp;"0123456789")))</f>
        <v>3023</v>
      </c>
      <c r="W340" s="68" t="str">
        <f t="shared" si="127"/>
        <v>EE_3023</v>
      </c>
      <c r="X340" s="45" t="s">
        <v>2611</v>
      </c>
      <c r="Y340" s="45" t="str">
        <f t="shared" si="128"/>
        <v>EMS2</v>
      </c>
      <c r="Z340" s="45" t="str">
        <f>IF(LEN(Y340)=0,"",VLOOKUP(X340,tblClass_Child!D:E,2,FALSE))</f>
        <v>EMS_ESTOP_AUX</v>
      </c>
      <c r="AA340" s="45" t="str">
        <f t="shared" si="129"/>
        <v>_ems_estop_aux</v>
      </c>
    </row>
    <row r="341" spans="1:30">
      <c r="A341" s="59" t="s">
        <v>20</v>
      </c>
      <c r="B341" s="59" t="s">
        <v>2599</v>
      </c>
      <c r="C341" s="68">
        <v>340</v>
      </c>
      <c r="D341" s="59" t="s">
        <v>843</v>
      </c>
      <c r="E341" s="68">
        <f>IF(D341="",0,VLOOKUP(D341,tblClass!$B:$C,2,FALSE))</f>
        <v>40</v>
      </c>
      <c r="F341" s="68" t="s">
        <v>2603</v>
      </c>
      <c r="G341" s="227" t="s">
        <v>9</v>
      </c>
      <c r="H341" s="68" t="str">
        <f t="shared" si="118"/>
        <v>MX</v>
      </c>
      <c r="I341" s="68">
        <f t="shared" si="119"/>
        <v>166</v>
      </c>
      <c r="J341" s="59" t="str">
        <f t="shared" si="120"/>
        <v>PCM2</v>
      </c>
      <c r="K341" s="68">
        <f t="shared" si="121"/>
        <v>156</v>
      </c>
      <c r="L341" s="59" t="str">
        <f t="shared" si="122"/>
        <v>R022</v>
      </c>
      <c r="M341" s="68">
        <f t="shared" si="123"/>
        <v>160</v>
      </c>
      <c r="N341" s="59" t="str">
        <f t="shared" si="124"/>
        <v>MPF</v>
      </c>
      <c r="O341" s="68">
        <f t="shared" si="125"/>
        <v>164</v>
      </c>
      <c r="P341" s="68">
        <f>IF(LEN(D341)=0,"",IF(VLOOKUP(D341,tblClass_Child!G:J,4,FALSE)="Yes",0,I341))</f>
        <v>166</v>
      </c>
      <c r="Q341" s="68"/>
      <c r="R341" s="59">
        <f>IF(ISERROR(VLOOKUP(Q341,tblClass_Physical!$A:$B,2,FALSE)),0,VLOOKUP(Q341,tblClass_Physical!$A:$B,2,FALSE))</f>
        <v>0</v>
      </c>
      <c r="S341" s="226" t="s">
        <v>804</v>
      </c>
      <c r="T341" s="227"/>
      <c r="U341" s="59" t="str">
        <f>LEFT(B341,MIN(FIND({0,1,2,3,4,5,6,7,8,9},B341&amp;"0123456789"))-1)</f>
        <v>EE</v>
      </c>
      <c r="V341" s="44" t="str">
        <f>RIGHT(B341,LEN(B341)+1-MIN(FIND({0,1,2,3,4,5,6,7,8,9},B341&amp;"0123456789")))</f>
        <v>2013</v>
      </c>
      <c r="W341" s="68" t="str">
        <f t="shared" si="127"/>
        <v>EE_2013</v>
      </c>
      <c r="X341" s="45" t="str">
        <f>LEFT(B341,MIN(FIND({0,1,2,3,4,5,6,7,8,9},B341&amp;"0123456789"))-1)&amp;"n"&amp;RIGHT(B341,LEN(B341)-MIN(FIND({0,1,2,3,4,5,6,7,8,9},B341&amp;"0123456789")))</f>
        <v>EEn013</v>
      </c>
      <c r="Y341" s="45" t="str">
        <f t="shared" si="128"/>
        <v>EMS1</v>
      </c>
      <c r="Z341" s="45" t="str">
        <f>IF(LEN(Y341)=0,"",VLOOKUP(X341,tblClass_Child!D:E,2,FALSE))</f>
        <v>EMS_ESTOP</v>
      </c>
      <c r="AA341" s="45" t="str">
        <f t="shared" si="129"/>
        <v>_ems_estop</v>
      </c>
    </row>
    <row r="342" spans="1:30">
      <c r="A342" s="59" t="s">
        <v>20</v>
      </c>
      <c r="B342" s="59" t="s">
        <v>2600</v>
      </c>
      <c r="C342" s="68">
        <v>341</v>
      </c>
      <c r="D342" s="59" t="s">
        <v>2590</v>
      </c>
      <c r="E342" s="68">
        <f>IF(D342="",0,VLOOKUP(D342,tblClass!$B:$C,2,FALSE))</f>
        <v>41</v>
      </c>
      <c r="F342" s="68" t="s">
        <v>2607</v>
      </c>
      <c r="G342" s="227" t="s">
        <v>9</v>
      </c>
      <c r="H342" s="68" t="str">
        <f t="shared" si="118"/>
        <v>MX</v>
      </c>
      <c r="I342" s="68">
        <f t="shared" si="119"/>
        <v>166</v>
      </c>
      <c r="J342" s="59" t="str">
        <f t="shared" si="120"/>
        <v>PCM2</v>
      </c>
      <c r="K342" s="68">
        <f t="shared" si="121"/>
        <v>156</v>
      </c>
      <c r="L342" s="59" t="str">
        <f t="shared" si="122"/>
        <v>R022</v>
      </c>
      <c r="M342" s="68">
        <f t="shared" si="123"/>
        <v>160</v>
      </c>
      <c r="N342" s="59" t="str">
        <f t="shared" si="124"/>
        <v>MPF</v>
      </c>
      <c r="O342" s="68">
        <f t="shared" si="125"/>
        <v>164</v>
      </c>
      <c r="P342" s="68">
        <f>IF(LEN(D342)=0,"",IF(VLOOKUP(D342,tblClass_Child!G:J,4,FALSE)="Yes",0,I342))</f>
        <v>166</v>
      </c>
      <c r="Q342" s="68"/>
      <c r="R342" s="59">
        <f>IF(ISERROR(VLOOKUP(Q342,tblClass_Physical!$A:$B,2,FALSE)),0,VLOOKUP(Q342,tblClass_Physical!$A:$B,2,FALSE))</f>
        <v>0</v>
      </c>
      <c r="S342" s="226" t="s">
        <v>804</v>
      </c>
      <c r="U342" s="59" t="str">
        <f>LEFT(B342,MIN(FIND({0,1,2,3,4,5,6,7,8,9},B342&amp;"0123456789"))-1)</f>
        <v>EE</v>
      </c>
      <c r="V342" s="44" t="str">
        <f>RIGHT(B342,LEN(B342)+1-MIN(FIND({0,1,2,3,4,5,6,7,8,9},B342&amp;"0123456789")))</f>
        <v>2023</v>
      </c>
      <c r="W342" s="68" t="str">
        <f t="shared" si="127"/>
        <v>EE_2023</v>
      </c>
      <c r="X342" s="45" t="s">
        <v>2611</v>
      </c>
      <c r="Y342" s="45" t="str">
        <f t="shared" si="128"/>
        <v>EMS2</v>
      </c>
      <c r="Z342" s="45" t="str">
        <f>IF(LEN(Y342)=0,"",VLOOKUP(X342,tblClass_Child!D:E,2,FALSE))</f>
        <v>EMS_ESTOP_AUX</v>
      </c>
      <c r="AA342" s="45" t="str">
        <f t="shared" si="129"/>
        <v>_ems_estop_aux</v>
      </c>
    </row>
    <row r="343" spans="1:30">
      <c r="A343" s="59" t="s">
        <v>20</v>
      </c>
      <c r="B343" s="59" t="s">
        <v>2601</v>
      </c>
      <c r="C343" s="68">
        <v>342</v>
      </c>
      <c r="D343" s="59" t="s">
        <v>843</v>
      </c>
      <c r="E343" s="68">
        <f>IF(D343="",0,VLOOKUP(D343,tblClass!$B:$C,2,FALSE))</f>
        <v>40</v>
      </c>
      <c r="F343" s="68" t="s">
        <v>2602</v>
      </c>
      <c r="G343" s="242" t="s">
        <v>7</v>
      </c>
      <c r="H343" s="241" t="str">
        <f t="shared" si="118"/>
        <v>SY</v>
      </c>
      <c r="I343" s="241">
        <f t="shared" si="119"/>
        <v>168</v>
      </c>
      <c r="J343" s="242" t="str">
        <f t="shared" si="120"/>
        <v>PCS2</v>
      </c>
      <c r="K343" s="241">
        <f t="shared" si="121"/>
        <v>158</v>
      </c>
      <c r="L343" s="242" t="str">
        <f t="shared" si="122"/>
        <v>R024</v>
      </c>
      <c r="M343" s="241">
        <f t="shared" si="123"/>
        <v>161</v>
      </c>
      <c r="N343" s="242" t="str">
        <f t="shared" si="124"/>
        <v>MPF</v>
      </c>
      <c r="O343" s="241">
        <f t="shared" si="125"/>
        <v>164</v>
      </c>
      <c r="P343" s="241">
        <f>IF(LEN(D343)=0,"",IF(VLOOKUP(D343,tblClass_Child!G:J,4,FALSE)="Yes",0,I343))</f>
        <v>168</v>
      </c>
      <c r="Q343" s="241"/>
      <c r="R343" s="242">
        <v>0</v>
      </c>
      <c r="S343" s="242" t="s">
        <v>583</v>
      </c>
      <c r="T343" s="241"/>
      <c r="U343" s="59" t="str">
        <f>LEFT(B343,MIN(FIND({0,1,2,3,4,5,6,7,8,9},B343&amp;"0123456789"))-1)</f>
        <v>EE</v>
      </c>
      <c r="V343" s="44" t="str">
        <f>RIGHT(B343,LEN(B343)+1-MIN(FIND({0,1,2,3,4,5,6,7,8,9},B343&amp;"0123456789")))</f>
        <v>4013</v>
      </c>
      <c r="W343" s="68" t="str">
        <f t="shared" si="127"/>
        <v>EE_4013</v>
      </c>
      <c r="X343" s="45" t="str">
        <f>LEFT(B343,MIN(FIND({0,1,2,3,4,5,6,7,8,9},B343&amp;"0123456789"))-1)&amp;"n"&amp;RIGHT(B343,LEN(B343)-MIN(FIND({0,1,2,3,4,5,6,7,8,9},B343&amp;"0123456789")))</f>
        <v>EEn013</v>
      </c>
      <c r="Y343" s="45" t="str">
        <f t="shared" si="128"/>
        <v>EMS1</v>
      </c>
      <c r="Z343" s="45" t="str">
        <f>IF(LEN(Y343)=0,"",VLOOKUP(X343,tblClass_Child!D:E,2,FALSE))</f>
        <v>EMS_ESTOP</v>
      </c>
      <c r="AA343" s="45" t="str">
        <f t="shared" si="129"/>
        <v>_ems_estop</v>
      </c>
      <c r="AC343" s="242"/>
      <c r="AD343" s="242"/>
    </row>
  </sheetData>
  <sortState ref="A2:U240">
    <sortCondition ref="A2:A240"/>
    <sortCondition ref="G2:G240"/>
    <sortCondition ref="B2:B240"/>
  </sortState>
  <customSheetViews>
    <customSheetView guid="{4E99A606-D838-4301-BC15-EBCE9268D467}" showAutoFilter="1">
      <pane ySplit="1" topLeftCell="A108" activePane="bottomLeft" state="frozen"/>
      <selection pane="bottomLeft" activeCell="A138" sqref="A138"/>
      <pageMargins left="0.7" right="0.7" top="0.75" bottom="0.75" header="0.3" footer="0.3"/>
      <pageSetup paperSize="9" orientation="portrait" verticalDpi="0" r:id="rId1"/>
      <autoFilter ref="D1:M169"/>
    </customSheetView>
    <customSheetView guid="{110130AE-6B7A-400C-9087-9FE18A4EAE57}">
      <pane ySplit="1" topLeftCell="A2" activePane="bottomLeft" state="frozen"/>
      <selection pane="bottomLeft" activeCell="E13" sqref="E13"/>
      <pageMargins left="0.7" right="0.7" top="0.75" bottom="0.75" header="0.3" footer="0.3"/>
      <pageSetup paperSize="9" orientation="portrait" verticalDpi="0" r:id="rId2"/>
    </customSheetView>
    <customSheetView guid="{54D6457F-6E57-4006-8BE4-69BD5A7E9427}" filter="1" showAutoFilter="1" topLeftCell="B1">
      <pane ySplit="27" topLeftCell="A28" activePane="bottomLeft" state="frozen"/>
      <selection pane="bottomLeft" activeCell="U30" sqref="U30:U31"/>
      <pageMargins left="0.7" right="0.7" top="0.75" bottom="0.75" header="0.3" footer="0.3"/>
      <pageSetup paperSize="9" orientation="portrait" verticalDpi="0" r:id="rId3"/>
      <autoFilter ref="D1:M169">
        <filterColumn colId="9">
          <filters>
            <filter val="BFS1"/>
            <filter val="BFS1D"/>
            <filter val="BFS1P1"/>
            <filter val="BFS1P2"/>
            <filter val="M1"/>
            <filter val="MFL1"/>
            <filter val="S1"/>
          </filters>
        </filterColumn>
      </autoFilter>
    </customSheetView>
    <customSheetView guid="{817BAD22-EB98-4D97-A9A3-930AC2610A1D}" showAutoFilter="1">
      <pane xSplit="5" ySplit="1" topLeftCell="P23" activePane="bottomRight" state="frozen"/>
      <selection pane="bottomRight" activeCell="P38" sqref="P38"/>
      <pageMargins left="0.7" right="0.7" top="0.75" bottom="0.75" header="0.3" footer="0.3"/>
      <pageSetup paperSize="9" orientation="portrait" verticalDpi="0" r:id="rId4"/>
      <autoFilter ref="D1:M169"/>
    </customSheetView>
  </customSheetViews>
  <printOptions gridLines="1"/>
  <pageMargins left="0.70866141732283472" right="0.70866141732283472" top="0.74803149606299213" bottom="0.74803149606299213" header="0.31496062992125984" footer="0.31496062992125984"/>
  <pageSetup paperSize="8" scale="72" fitToHeight="3" orientation="portrait"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pageSetUpPr fitToPage="1"/>
  </sheetPr>
  <dimension ref="A1:M56"/>
  <sheetViews>
    <sheetView topLeftCell="B1" workbookViewId="0">
      <pane ySplit="1" topLeftCell="A28" activePane="bottomLeft" state="frozen"/>
      <selection pane="bottomLeft" activeCell="G39" sqref="G39"/>
    </sheetView>
  </sheetViews>
  <sheetFormatPr defaultColWidth="9.140625" defaultRowHeight="15"/>
  <cols>
    <col min="1" max="1" width="5" style="73" bestFit="1" customWidth="1"/>
    <col min="2" max="2" width="8.5703125" style="73" bestFit="1" customWidth="1"/>
    <col min="3" max="3" width="2.85546875" style="73" bestFit="1" customWidth="1"/>
    <col min="4" max="4" width="101" style="73" bestFit="1" customWidth="1"/>
    <col min="5" max="5" width="42.140625" style="73" bestFit="1" customWidth="1"/>
    <col min="6" max="6" width="9.85546875" style="73" bestFit="1" customWidth="1"/>
    <col min="7" max="7" width="10.28515625" style="73" bestFit="1" customWidth="1"/>
    <col min="8" max="8" width="8.5703125" style="73" bestFit="1" customWidth="1"/>
    <col min="9" max="9" width="8.28515625" style="73" bestFit="1" customWidth="1"/>
    <col min="10" max="11" width="9.140625" style="73"/>
    <col min="12" max="12" width="14.85546875" style="73" bestFit="1" customWidth="1"/>
    <col min="13" max="16384" width="9.140625" style="73"/>
  </cols>
  <sheetData>
    <row r="1" spans="1:13" s="125" customFormat="1">
      <c r="A1" s="125" t="s">
        <v>846</v>
      </c>
      <c r="B1" s="125" t="s">
        <v>79</v>
      </c>
      <c r="C1" s="125" t="s">
        <v>0</v>
      </c>
      <c r="D1" s="125" t="s">
        <v>1</v>
      </c>
      <c r="E1" s="125" t="s">
        <v>23</v>
      </c>
      <c r="F1" s="125" t="s">
        <v>2450</v>
      </c>
      <c r="G1" s="125" t="s">
        <v>1306</v>
      </c>
      <c r="H1" s="125" t="s">
        <v>1489</v>
      </c>
      <c r="I1" s="125" t="s">
        <v>1583</v>
      </c>
      <c r="J1" s="125" t="s">
        <v>2390</v>
      </c>
      <c r="K1" s="125" t="s">
        <v>2423</v>
      </c>
      <c r="L1" s="125" t="s">
        <v>3259</v>
      </c>
      <c r="M1" s="125" t="s">
        <v>2490</v>
      </c>
    </row>
    <row r="2" spans="1:13">
      <c r="A2" s="73" t="s">
        <v>1055</v>
      </c>
      <c r="B2" s="73" t="s">
        <v>141</v>
      </c>
      <c r="C2" s="73">
        <v>1</v>
      </c>
      <c r="D2" s="73" t="s">
        <v>1342</v>
      </c>
      <c r="E2" s="320" t="s">
        <v>3251</v>
      </c>
      <c r="G2" s="73" t="s">
        <v>716</v>
      </c>
      <c r="H2" s="73" t="s">
        <v>716</v>
      </c>
      <c r="I2" s="73" t="s">
        <v>716</v>
      </c>
    </row>
    <row r="3" spans="1:13">
      <c r="A3" s="73" t="s">
        <v>1055</v>
      </c>
      <c r="B3" s="73" t="s">
        <v>140</v>
      </c>
      <c r="C3" s="73">
        <v>2</v>
      </c>
      <c r="D3" s="73" t="s">
        <v>1343</v>
      </c>
      <c r="E3" s="320" t="s">
        <v>3251</v>
      </c>
      <c r="G3" s="73" t="s">
        <v>716</v>
      </c>
      <c r="H3" s="73" t="s">
        <v>716</v>
      </c>
      <c r="I3" s="73" t="s">
        <v>716</v>
      </c>
    </row>
    <row r="4" spans="1:13">
      <c r="A4" s="73" t="s">
        <v>1055</v>
      </c>
      <c r="B4" s="73" t="s">
        <v>139</v>
      </c>
      <c r="C4" s="73">
        <v>3</v>
      </c>
      <c r="D4" s="73" t="s">
        <v>1344</v>
      </c>
      <c r="E4" s="320" t="s">
        <v>3251</v>
      </c>
      <c r="G4" s="73" t="s">
        <v>716</v>
      </c>
      <c r="H4" s="73" t="s">
        <v>716</v>
      </c>
      <c r="I4" s="73" t="s">
        <v>716</v>
      </c>
    </row>
    <row r="5" spans="1:13">
      <c r="A5" s="73" t="s">
        <v>1055</v>
      </c>
      <c r="B5" s="73" t="s">
        <v>138</v>
      </c>
      <c r="C5" s="73">
        <v>4</v>
      </c>
      <c r="D5" s="73" t="s">
        <v>1345</v>
      </c>
      <c r="E5" s="320" t="s">
        <v>3251</v>
      </c>
      <c r="G5" s="73" t="s">
        <v>716</v>
      </c>
      <c r="H5" s="73" t="s">
        <v>716</v>
      </c>
      <c r="I5" s="73" t="s">
        <v>716</v>
      </c>
    </row>
    <row r="6" spans="1:13">
      <c r="A6" s="73" t="s">
        <v>1055</v>
      </c>
      <c r="B6" s="73" t="s">
        <v>784</v>
      </c>
      <c r="C6" s="73">
        <v>5</v>
      </c>
      <c r="D6" s="73" t="s">
        <v>1346</v>
      </c>
      <c r="E6" s="320" t="s">
        <v>3251</v>
      </c>
      <c r="G6" s="73" t="s">
        <v>716</v>
      </c>
      <c r="H6" s="73" t="s">
        <v>716</v>
      </c>
      <c r="I6" s="73" t="s">
        <v>716</v>
      </c>
    </row>
    <row r="7" spans="1:13">
      <c r="A7" s="73" t="s">
        <v>1055</v>
      </c>
      <c r="B7" s="73" t="s">
        <v>785</v>
      </c>
      <c r="C7" s="73">
        <v>6</v>
      </c>
      <c r="D7" s="73" t="s">
        <v>1347</v>
      </c>
      <c r="E7" s="320" t="s">
        <v>3251</v>
      </c>
      <c r="G7" s="73" t="s">
        <v>716</v>
      </c>
      <c r="H7" s="73" t="s">
        <v>716</v>
      </c>
      <c r="I7" s="73" t="s">
        <v>716</v>
      </c>
    </row>
    <row r="8" spans="1:13">
      <c r="A8" s="73" t="s">
        <v>1055</v>
      </c>
      <c r="B8" s="73" t="s">
        <v>786</v>
      </c>
      <c r="C8" s="73">
        <v>7</v>
      </c>
      <c r="D8" s="73" t="s">
        <v>1348</v>
      </c>
      <c r="E8" s="320" t="s">
        <v>3251</v>
      </c>
      <c r="G8" s="73" t="s">
        <v>716</v>
      </c>
      <c r="H8" s="73" t="s">
        <v>716</v>
      </c>
      <c r="I8" s="73" t="s">
        <v>716</v>
      </c>
    </row>
    <row r="9" spans="1:13">
      <c r="A9" s="73" t="s">
        <v>1055</v>
      </c>
      <c r="B9" s="73" t="s">
        <v>787</v>
      </c>
      <c r="C9" s="73">
        <v>8</v>
      </c>
      <c r="D9" s="73" t="s">
        <v>1349</v>
      </c>
      <c r="E9" s="320" t="s">
        <v>3251</v>
      </c>
      <c r="G9" s="73" t="s">
        <v>716</v>
      </c>
      <c r="H9" s="73" t="s">
        <v>716</v>
      </c>
      <c r="I9" s="73" t="s">
        <v>716</v>
      </c>
    </row>
    <row r="10" spans="1:13">
      <c r="A10" s="73" t="s">
        <v>2402</v>
      </c>
      <c r="B10" s="73" t="s">
        <v>1450</v>
      </c>
      <c r="C10" s="73">
        <v>9</v>
      </c>
      <c r="D10" s="73" t="s">
        <v>2403</v>
      </c>
      <c r="E10" s="320" t="s">
        <v>3251</v>
      </c>
      <c r="G10" s="73" t="str">
        <f t="shared" ref="G10:G17" si="0">"ifb"&amp;B10</f>
        <v>ifbIL1</v>
      </c>
      <c r="H10" s="73" t="str">
        <f t="shared" ref="H10:H17" si="1">"ifc"&amp;B10</f>
        <v>ifcIL1</v>
      </c>
      <c r="I10" s="73" t="str">
        <f t="shared" ref="I10:I17" si="2">"fb"&amp;B10</f>
        <v>fbIL1</v>
      </c>
    </row>
    <row r="11" spans="1:13">
      <c r="A11" s="73" t="s">
        <v>2402</v>
      </c>
      <c r="B11" s="73" t="s">
        <v>1451</v>
      </c>
      <c r="C11" s="73">
        <v>10</v>
      </c>
      <c r="D11" s="73" t="s">
        <v>2404</v>
      </c>
      <c r="E11" s="320" t="s">
        <v>3251</v>
      </c>
      <c r="G11" s="73" t="str">
        <f t="shared" si="0"/>
        <v>ifbIL2</v>
      </c>
      <c r="H11" s="73" t="str">
        <f t="shared" si="1"/>
        <v>ifcIL2</v>
      </c>
      <c r="I11" s="73" t="str">
        <f t="shared" si="2"/>
        <v>fbIL2</v>
      </c>
    </row>
    <row r="12" spans="1:13">
      <c r="A12" s="73" t="s">
        <v>2402</v>
      </c>
      <c r="B12" s="73" t="s">
        <v>1452</v>
      </c>
      <c r="C12" s="73">
        <v>11</v>
      </c>
      <c r="D12" s="73" t="s">
        <v>2405</v>
      </c>
      <c r="E12" s="320" t="s">
        <v>3251</v>
      </c>
      <c r="G12" s="73" t="str">
        <f t="shared" si="0"/>
        <v>ifbIL3</v>
      </c>
      <c r="H12" s="73" t="str">
        <f t="shared" si="1"/>
        <v>ifcIL3</v>
      </c>
      <c r="I12" s="73" t="str">
        <f t="shared" si="2"/>
        <v>fbIL3</v>
      </c>
    </row>
    <row r="13" spans="1:13">
      <c r="A13" s="73" t="s">
        <v>2402</v>
      </c>
      <c r="B13" s="73" t="s">
        <v>1453</v>
      </c>
      <c r="C13" s="73">
        <v>12</v>
      </c>
      <c r="D13" s="73" t="s">
        <v>2406</v>
      </c>
      <c r="E13" s="320" t="s">
        <v>3251</v>
      </c>
      <c r="G13" s="73" t="str">
        <f t="shared" si="0"/>
        <v>ifbIL4</v>
      </c>
      <c r="H13" s="73" t="str">
        <f t="shared" si="1"/>
        <v>ifcIL4</v>
      </c>
      <c r="I13" s="73" t="str">
        <f t="shared" si="2"/>
        <v>fbIL4</v>
      </c>
    </row>
    <row r="14" spans="1:13">
      <c r="A14" s="73" t="s">
        <v>2402</v>
      </c>
      <c r="B14" s="73" t="s">
        <v>1454</v>
      </c>
      <c r="C14" s="73">
        <v>13</v>
      </c>
      <c r="D14" s="73" t="s">
        <v>2407</v>
      </c>
      <c r="E14" s="320" t="s">
        <v>3251</v>
      </c>
      <c r="G14" s="73" t="str">
        <f t="shared" si="0"/>
        <v>ifbIL5</v>
      </c>
      <c r="H14" s="73" t="str">
        <f t="shared" si="1"/>
        <v>ifcIL5</v>
      </c>
      <c r="I14" s="73" t="str">
        <f t="shared" si="2"/>
        <v>fbIL5</v>
      </c>
    </row>
    <row r="15" spans="1:13">
      <c r="A15" s="73" t="s">
        <v>2402</v>
      </c>
      <c r="B15" s="73" t="s">
        <v>1455</v>
      </c>
      <c r="C15" s="73">
        <v>14</v>
      </c>
      <c r="D15" s="73" t="s">
        <v>2408</v>
      </c>
      <c r="E15" s="320" t="s">
        <v>3251</v>
      </c>
      <c r="G15" s="73" t="str">
        <f t="shared" si="0"/>
        <v>ifbIL6</v>
      </c>
      <c r="H15" s="73" t="str">
        <f t="shared" si="1"/>
        <v>ifcIL6</v>
      </c>
      <c r="I15" s="73" t="str">
        <f t="shared" si="2"/>
        <v>fbIL6</v>
      </c>
    </row>
    <row r="16" spans="1:13">
      <c r="A16" s="59" t="s">
        <v>847</v>
      </c>
      <c r="B16" s="59" t="s">
        <v>179</v>
      </c>
      <c r="C16" s="73">
        <v>15</v>
      </c>
      <c r="D16" s="59" t="s">
        <v>2066</v>
      </c>
      <c r="E16" s="59" t="s">
        <v>3223</v>
      </c>
      <c r="F16" s="59" t="s">
        <v>2451</v>
      </c>
      <c r="G16" s="73" t="str">
        <f t="shared" si="0"/>
        <v>ifbDI1</v>
      </c>
      <c r="H16" s="73" t="str">
        <f t="shared" si="1"/>
        <v>ifcDI1</v>
      </c>
      <c r="I16" s="73" t="str">
        <f t="shared" si="2"/>
        <v>fbDI1</v>
      </c>
    </row>
    <row r="17" spans="1:12">
      <c r="A17" s="59" t="s">
        <v>847</v>
      </c>
      <c r="B17" s="59" t="s">
        <v>2065</v>
      </c>
      <c r="C17" s="73">
        <v>16</v>
      </c>
      <c r="D17" s="59" t="s">
        <v>2067</v>
      </c>
      <c r="E17" s="59" t="s">
        <v>3224</v>
      </c>
      <c r="F17" s="59" t="s">
        <v>2451</v>
      </c>
      <c r="G17" s="73" t="str">
        <f t="shared" si="0"/>
        <v>ifbDI2</v>
      </c>
      <c r="H17" s="73" t="str">
        <f t="shared" si="1"/>
        <v>ifcDI2</v>
      </c>
      <c r="I17" s="73" t="str">
        <f t="shared" si="2"/>
        <v>fbDI2</v>
      </c>
    </row>
    <row r="18" spans="1:12">
      <c r="A18" s="59" t="s">
        <v>847</v>
      </c>
      <c r="B18" s="59" t="s">
        <v>172</v>
      </c>
      <c r="C18" s="73">
        <v>17</v>
      </c>
      <c r="D18" s="59" t="s">
        <v>171</v>
      </c>
      <c r="E18" s="320" t="s">
        <v>3251</v>
      </c>
      <c r="F18" s="59" t="s">
        <v>2452</v>
      </c>
      <c r="G18" s="73" t="str">
        <f t="shared" ref="G18:G33" si="3">"ifb"&amp;B18</f>
        <v>ifbHE1</v>
      </c>
      <c r="H18" s="73" t="str">
        <f t="shared" ref="H18:H33" si="4">"ifc"&amp;B18</f>
        <v>ifcHE1</v>
      </c>
      <c r="I18" s="73" t="str">
        <f t="shared" ref="I18:I33" si="5">"fb"&amp;B18</f>
        <v>fbHE1</v>
      </c>
    </row>
    <row r="19" spans="1:12">
      <c r="A19" s="59" t="s">
        <v>847</v>
      </c>
      <c r="B19" s="59" t="s">
        <v>181</v>
      </c>
      <c r="C19" s="73">
        <v>18</v>
      </c>
      <c r="D19" s="59" t="s">
        <v>180</v>
      </c>
      <c r="E19" s="320" t="s">
        <v>3251</v>
      </c>
      <c r="F19" s="59" t="s">
        <v>2453</v>
      </c>
      <c r="G19" s="73" t="str">
        <f t="shared" si="3"/>
        <v>ifbMI1</v>
      </c>
      <c r="H19" s="73" t="str">
        <f t="shared" si="4"/>
        <v>ifcMI1</v>
      </c>
      <c r="I19" s="73" t="str">
        <f t="shared" si="5"/>
        <v>fbMI1</v>
      </c>
    </row>
    <row r="20" spans="1:12">
      <c r="A20" s="59" t="s">
        <v>847</v>
      </c>
      <c r="B20" s="59" t="s">
        <v>195</v>
      </c>
      <c r="C20" s="73">
        <v>19</v>
      </c>
      <c r="D20" s="59" t="s">
        <v>194</v>
      </c>
      <c r="E20" s="320" t="s">
        <v>3251</v>
      </c>
      <c r="F20" s="59" t="s">
        <v>2454</v>
      </c>
      <c r="G20" s="73" t="str">
        <f t="shared" si="3"/>
        <v>ifbMOD1</v>
      </c>
      <c r="H20" s="73" t="str">
        <f t="shared" si="4"/>
        <v>ifcMOD1</v>
      </c>
      <c r="I20" s="73" t="str">
        <f t="shared" si="5"/>
        <v>fbMOD1</v>
      </c>
    </row>
    <row r="21" spans="1:12">
      <c r="A21" s="59" t="s">
        <v>847</v>
      </c>
      <c r="B21" s="59" t="s">
        <v>170</v>
      </c>
      <c r="C21" s="73">
        <v>20</v>
      </c>
      <c r="D21" s="59" t="s">
        <v>169</v>
      </c>
      <c r="E21" s="320" t="s">
        <v>3251</v>
      </c>
      <c r="F21" s="59" t="s">
        <v>2455</v>
      </c>
      <c r="G21" s="73" t="str">
        <f t="shared" si="3"/>
        <v>ifbMOT1</v>
      </c>
      <c r="H21" s="73" t="str">
        <f t="shared" si="4"/>
        <v>ifcMOT1</v>
      </c>
      <c r="I21" s="73" t="str">
        <f t="shared" si="5"/>
        <v>fbMOT1</v>
      </c>
    </row>
    <row r="22" spans="1:12">
      <c r="A22" s="59" t="s">
        <v>847</v>
      </c>
      <c r="B22" s="59" t="s">
        <v>182</v>
      </c>
      <c r="C22" s="73">
        <v>21</v>
      </c>
      <c r="D22" s="59" t="s">
        <v>1317</v>
      </c>
      <c r="E22" s="320" t="s">
        <v>3251</v>
      </c>
      <c r="F22" s="59" t="s">
        <v>2456</v>
      </c>
      <c r="G22" s="73" t="str">
        <f t="shared" ref="G22" si="6">"ifb"&amp;B22</f>
        <v>ifbPI1</v>
      </c>
      <c r="H22" s="73" t="str">
        <f t="shared" si="4"/>
        <v>ifcPI1</v>
      </c>
      <c r="I22" s="73" t="str">
        <f t="shared" si="5"/>
        <v>fbPI1</v>
      </c>
    </row>
    <row r="23" spans="1:12">
      <c r="A23" s="59" t="s">
        <v>847</v>
      </c>
      <c r="B23" s="59" t="s">
        <v>193</v>
      </c>
      <c r="C23" s="73">
        <v>22</v>
      </c>
      <c r="D23" s="59" t="s">
        <v>192</v>
      </c>
      <c r="E23" s="320" t="s">
        <v>3251</v>
      </c>
      <c r="F23" s="59" t="s">
        <v>2457</v>
      </c>
      <c r="G23" s="73" t="str">
        <f t="shared" si="3"/>
        <v>ifbPC1</v>
      </c>
      <c r="H23" s="73" t="str">
        <f t="shared" si="4"/>
        <v>ifcPC1</v>
      </c>
      <c r="I23" s="73" t="str">
        <f t="shared" si="5"/>
        <v>fbPC1</v>
      </c>
    </row>
    <row r="24" spans="1:12" ht="75">
      <c r="A24" s="59" t="s">
        <v>847</v>
      </c>
      <c r="B24" s="59" t="s">
        <v>198</v>
      </c>
      <c r="C24" s="73">
        <v>23</v>
      </c>
      <c r="D24" s="59" t="s">
        <v>197</v>
      </c>
      <c r="E24" s="45" t="s">
        <v>3252</v>
      </c>
      <c r="F24" s="59" t="s">
        <v>2458</v>
      </c>
      <c r="G24" s="73" t="str">
        <f t="shared" si="3"/>
        <v>ifbPOS1</v>
      </c>
      <c r="H24" s="73" t="s">
        <v>1490</v>
      </c>
      <c r="I24" s="73" t="s">
        <v>1582</v>
      </c>
      <c r="L24" s="73" t="s">
        <v>1059</v>
      </c>
    </row>
    <row r="25" spans="1:12" ht="75">
      <c r="A25" s="59" t="s">
        <v>847</v>
      </c>
      <c r="B25" s="59" t="s">
        <v>196</v>
      </c>
      <c r="C25" s="73">
        <v>24</v>
      </c>
      <c r="D25" s="59" t="s">
        <v>2080</v>
      </c>
      <c r="E25" s="45" t="s">
        <v>3253</v>
      </c>
      <c r="F25" s="59" t="s">
        <v>2458</v>
      </c>
      <c r="G25" s="73" t="str">
        <f t="shared" ref="G25" si="7">"ifb"&amp;B25</f>
        <v>ifbPOS2</v>
      </c>
      <c r="H25" s="73" t="s">
        <v>1490</v>
      </c>
      <c r="I25" s="73" t="s">
        <v>1582</v>
      </c>
      <c r="L25" s="73" t="s">
        <v>1059</v>
      </c>
    </row>
    <row r="26" spans="1:12" ht="75">
      <c r="A26" s="59" t="s">
        <v>847</v>
      </c>
      <c r="B26" s="59" t="s">
        <v>178</v>
      </c>
      <c r="C26" s="73">
        <v>25</v>
      </c>
      <c r="D26" s="59" t="s">
        <v>2081</v>
      </c>
      <c r="E26" s="45" t="s">
        <v>3254</v>
      </c>
      <c r="F26" s="59" t="s">
        <v>2458</v>
      </c>
      <c r="G26" s="73" t="str">
        <f t="shared" ref="G26" si="8">"ifb"&amp;B26</f>
        <v>ifbPOS3</v>
      </c>
      <c r="H26" s="73" t="s">
        <v>1490</v>
      </c>
      <c r="I26" s="73" t="s">
        <v>1582</v>
      </c>
      <c r="L26" s="73" t="s">
        <v>1059</v>
      </c>
    </row>
    <row r="27" spans="1:12" ht="75">
      <c r="A27" s="59" t="s">
        <v>847</v>
      </c>
      <c r="B27" s="59" t="s">
        <v>177</v>
      </c>
      <c r="C27" s="73">
        <v>26</v>
      </c>
      <c r="D27" s="59" t="s">
        <v>176</v>
      </c>
      <c r="E27" s="45" t="s">
        <v>3255</v>
      </c>
      <c r="F27" s="59" t="s">
        <v>2458</v>
      </c>
      <c r="G27" s="73" t="str">
        <f t="shared" si="3"/>
        <v>ifbPOS4</v>
      </c>
      <c r="H27" s="73" t="s">
        <v>1490</v>
      </c>
      <c r="I27" s="73" t="s">
        <v>1582</v>
      </c>
      <c r="L27" s="73" t="s">
        <v>1059</v>
      </c>
    </row>
    <row r="28" spans="1:12">
      <c r="A28" s="59" t="s">
        <v>847</v>
      </c>
      <c r="B28" s="59" t="s">
        <v>191</v>
      </c>
      <c r="C28" s="73">
        <v>27</v>
      </c>
      <c r="D28" s="59" t="s">
        <v>190</v>
      </c>
      <c r="E28" s="320" t="s">
        <v>3251</v>
      </c>
      <c r="F28" s="59" t="s">
        <v>2459</v>
      </c>
      <c r="G28" s="73" t="str">
        <f t="shared" si="3"/>
        <v>ifbSIC1</v>
      </c>
      <c r="H28" s="73" t="str">
        <f t="shared" si="4"/>
        <v>ifcSIC1</v>
      </c>
      <c r="I28" s="73" t="str">
        <f t="shared" si="5"/>
        <v>fbSIC1</v>
      </c>
    </row>
    <row r="29" spans="1:12">
      <c r="A29" s="59" t="s">
        <v>847</v>
      </c>
      <c r="B29" s="59" t="s">
        <v>189</v>
      </c>
      <c r="C29" s="73">
        <v>28</v>
      </c>
      <c r="D29" s="59" t="s">
        <v>589</v>
      </c>
      <c r="E29" s="320" t="s">
        <v>3251</v>
      </c>
      <c r="F29" s="59" t="s">
        <v>2460</v>
      </c>
      <c r="G29" s="73" t="str">
        <f t="shared" si="3"/>
        <v>ifbTC1</v>
      </c>
      <c r="H29" s="73" t="str">
        <f t="shared" si="4"/>
        <v>ifcTC1</v>
      </c>
      <c r="I29" s="73" t="str">
        <f t="shared" si="5"/>
        <v>fbTC1</v>
      </c>
    </row>
    <row r="30" spans="1:12">
      <c r="A30" s="59" t="s">
        <v>847</v>
      </c>
      <c r="B30" s="59" t="s">
        <v>188</v>
      </c>
      <c r="C30" s="73">
        <v>29</v>
      </c>
      <c r="D30" s="59" t="s">
        <v>187</v>
      </c>
      <c r="E30" s="320" t="s">
        <v>3251</v>
      </c>
      <c r="F30" s="59" t="s">
        <v>2461</v>
      </c>
      <c r="G30" s="73" t="str">
        <f t="shared" si="3"/>
        <v>ifbTI1</v>
      </c>
      <c r="H30" s="73" t="str">
        <f t="shared" si="4"/>
        <v>ifcTI1</v>
      </c>
      <c r="I30" s="73" t="str">
        <f t="shared" si="5"/>
        <v>fbTI1</v>
      </c>
    </row>
    <row r="31" spans="1:12">
      <c r="A31" s="59" t="s">
        <v>847</v>
      </c>
      <c r="B31" s="59" t="s">
        <v>175</v>
      </c>
      <c r="C31" s="73">
        <v>30</v>
      </c>
      <c r="D31" s="59" t="s">
        <v>174</v>
      </c>
      <c r="E31" s="320" t="s">
        <v>3251</v>
      </c>
      <c r="F31" s="59" t="s">
        <v>2461</v>
      </c>
      <c r="G31" s="73" t="str">
        <f t="shared" si="3"/>
        <v>ifbTI2</v>
      </c>
      <c r="H31" s="73" t="str">
        <f t="shared" si="4"/>
        <v>ifcTI2</v>
      </c>
      <c r="I31" s="73" t="str">
        <f t="shared" si="5"/>
        <v>fbTI2</v>
      </c>
    </row>
    <row r="32" spans="1:12">
      <c r="A32" s="59" t="s">
        <v>847</v>
      </c>
      <c r="B32" s="59" t="s">
        <v>186</v>
      </c>
      <c r="C32" s="73">
        <v>31</v>
      </c>
      <c r="D32" s="59" t="s">
        <v>185</v>
      </c>
      <c r="E32" s="59" t="s">
        <v>3225</v>
      </c>
      <c r="F32" s="59" t="s">
        <v>2462</v>
      </c>
      <c r="G32" s="73" t="str">
        <f t="shared" si="3"/>
        <v>ifbZSC1</v>
      </c>
      <c r="H32" s="73" t="str">
        <f t="shared" si="4"/>
        <v>ifcZSC1</v>
      </c>
      <c r="I32" s="73" t="str">
        <f t="shared" si="5"/>
        <v>fbZSC1</v>
      </c>
    </row>
    <row r="33" spans="1:11">
      <c r="A33" s="59" t="s">
        <v>847</v>
      </c>
      <c r="B33" s="59" t="s">
        <v>184</v>
      </c>
      <c r="C33" s="73">
        <v>32</v>
      </c>
      <c r="D33" s="59" t="s">
        <v>183</v>
      </c>
      <c r="E33" s="59" t="s">
        <v>3226</v>
      </c>
      <c r="F33" s="59" t="s">
        <v>2462</v>
      </c>
      <c r="G33" s="73" t="str">
        <f t="shared" si="3"/>
        <v>ifbZSC2</v>
      </c>
      <c r="H33" s="73" t="str">
        <f t="shared" si="4"/>
        <v>ifcZSC2</v>
      </c>
      <c r="I33" s="73" t="str">
        <f t="shared" si="5"/>
        <v>fbZSC2</v>
      </c>
    </row>
    <row r="34" spans="1:11">
      <c r="A34" s="73" t="s">
        <v>20</v>
      </c>
      <c r="B34" s="73" t="s">
        <v>109</v>
      </c>
      <c r="C34" s="73">
        <v>33</v>
      </c>
      <c r="D34" s="73" t="s">
        <v>108</v>
      </c>
      <c r="E34" s="320" t="s">
        <v>3251</v>
      </c>
      <c r="F34" s="59" t="s">
        <v>2491</v>
      </c>
      <c r="G34" s="73" t="s">
        <v>2472</v>
      </c>
      <c r="H34" s="73" t="s">
        <v>2473</v>
      </c>
      <c r="I34" s="73" t="s">
        <v>2424</v>
      </c>
      <c r="K34" s="73" t="s">
        <v>1059</v>
      </c>
    </row>
    <row r="35" spans="1:11">
      <c r="A35" s="73" t="s">
        <v>20</v>
      </c>
      <c r="B35" s="73" t="s">
        <v>113</v>
      </c>
      <c r="C35" s="73">
        <v>34</v>
      </c>
      <c r="D35" s="73" t="s">
        <v>398</v>
      </c>
      <c r="E35" s="320" t="s">
        <v>3251</v>
      </c>
      <c r="F35" s="59" t="s">
        <v>2492</v>
      </c>
      <c r="G35" s="73" t="s">
        <v>2472</v>
      </c>
      <c r="H35" s="73" t="s">
        <v>2473</v>
      </c>
      <c r="I35" s="73" t="s">
        <v>2424</v>
      </c>
    </row>
    <row r="36" spans="1:11">
      <c r="A36" s="73" t="s">
        <v>20</v>
      </c>
      <c r="B36" s="73" t="s">
        <v>112</v>
      </c>
      <c r="C36" s="73">
        <v>35</v>
      </c>
      <c r="D36" s="73" t="s">
        <v>1619</v>
      </c>
      <c r="E36" s="320" t="s">
        <v>3251</v>
      </c>
      <c r="F36" s="59" t="s">
        <v>2463</v>
      </c>
      <c r="G36" s="73" t="s">
        <v>2472</v>
      </c>
      <c r="H36" s="73" t="s">
        <v>2473</v>
      </c>
      <c r="I36" s="73" t="s">
        <v>2424</v>
      </c>
      <c r="K36" s="73" t="s">
        <v>1059</v>
      </c>
    </row>
    <row r="37" spans="1:11">
      <c r="A37" s="73" t="s">
        <v>20</v>
      </c>
      <c r="B37" s="73" t="s">
        <v>111</v>
      </c>
      <c r="C37" s="73">
        <v>36</v>
      </c>
      <c r="D37" s="73" t="s">
        <v>1620</v>
      </c>
      <c r="E37" s="320" t="s">
        <v>3251</v>
      </c>
      <c r="F37" s="59" t="s">
        <v>2463</v>
      </c>
      <c r="G37" s="73" t="s">
        <v>2472</v>
      </c>
      <c r="H37" s="73" t="s">
        <v>2473</v>
      </c>
      <c r="I37" s="73" t="s">
        <v>2424</v>
      </c>
      <c r="K37" s="73" t="s">
        <v>1059</v>
      </c>
    </row>
    <row r="38" spans="1:11">
      <c r="A38" s="73" t="s">
        <v>20</v>
      </c>
      <c r="B38" s="73" t="s">
        <v>848</v>
      </c>
      <c r="C38" s="73">
        <v>37</v>
      </c>
      <c r="D38" s="73" t="s">
        <v>664</v>
      </c>
      <c r="E38" s="320" t="s">
        <v>3251</v>
      </c>
      <c r="F38" s="59" t="s">
        <v>2463</v>
      </c>
      <c r="G38" s="73" t="s">
        <v>2472</v>
      </c>
      <c r="H38" s="73" t="s">
        <v>2473</v>
      </c>
      <c r="I38" s="73" t="s">
        <v>2424</v>
      </c>
      <c r="K38" s="73" t="s">
        <v>1059</v>
      </c>
    </row>
    <row r="39" spans="1:11">
      <c r="A39" s="73" t="s">
        <v>20</v>
      </c>
      <c r="B39" s="73" t="s">
        <v>105</v>
      </c>
      <c r="C39" s="73">
        <v>38</v>
      </c>
      <c r="D39" s="73" t="s">
        <v>1621</v>
      </c>
      <c r="E39" s="320" t="s">
        <v>3251</v>
      </c>
      <c r="F39" s="59" t="s">
        <v>2464</v>
      </c>
      <c r="G39" s="73" t="s">
        <v>2472</v>
      </c>
      <c r="H39" s="73" t="s">
        <v>2473</v>
      </c>
      <c r="I39" s="73" t="s">
        <v>2424</v>
      </c>
    </row>
    <row r="40" spans="1:11">
      <c r="A40" s="73" t="s">
        <v>20</v>
      </c>
      <c r="B40" s="73" t="s">
        <v>107</v>
      </c>
      <c r="C40" s="73">
        <v>39</v>
      </c>
      <c r="D40" s="73" t="s">
        <v>106</v>
      </c>
      <c r="E40" s="320" t="s">
        <v>3251</v>
      </c>
      <c r="F40" s="59" t="s">
        <v>2465</v>
      </c>
      <c r="G40" s="73" t="s">
        <v>2472</v>
      </c>
      <c r="H40" s="73" t="s">
        <v>2473</v>
      </c>
      <c r="I40" s="73" t="s">
        <v>2424</v>
      </c>
    </row>
    <row r="41" spans="1:11">
      <c r="A41" s="73" t="s">
        <v>20</v>
      </c>
      <c r="B41" s="73" t="s">
        <v>843</v>
      </c>
      <c r="C41" s="73">
        <v>40</v>
      </c>
      <c r="D41" s="73" t="s">
        <v>2591</v>
      </c>
      <c r="E41" s="320" t="s">
        <v>3251</v>
      </c>
      <c r="F41" s="59" t="s">
        <v>2466</v>
      </c>
      <c r="G41" s="73" t="s">
        <v>2472</v>
      </c>
      <c r="H41" s="73" t="s">
        <v>2473</v>
      </c>
      <c r="I41" s="73" t="s">
        <v>2424</v>
      </c>
    </row>
    <row r="42" spans="1:11">
      <c r="A42" s="73" t="s">
        <v>20</v>
      </c>
      <c r="B42" s="73" t="s">
        <v>2590</v>
      </c>
      <c r="C42" s="73">
        <v>41</v>
      </c>
      <c r="D42" s="73" t="s">
        <v>2592</v>
      </c>
      <c r="E42" s="320" t="s">
        <v>3251</v>
      </c>
      <c r="F42" s="59" t="s">
        <v>2466</v>
      </c>
      <c r="G42" s="73" t="s">
        <v>2472</v>
      </c>
      <c r="H42" s="73" t="s">
        <v>2473</v>
      </c>
      <c r="I42" s="73" t="s">
        <v>2424</v>
      </c>
    </row>
    <row r="43" spans="1:11">
      <c r="A43" s="73" t="s">
        <v>20</v>
      </c>
      <c r="B43" s="73" t="s">
        <v>397</v>
      </c>
      <c r="C43" s="73">
        <v>42</v>
      </c>
      <c r="D43" s="73" t="s">
        <v>1622</v>
      </c>
      <c r="E43" s="320" t="s">
        <v>3251</v>
      </c>
      <c r="F43" s="59" t="s">
        <v>2467</v>
      </c>
      <c r="G43" s="73" t="s">
        <v>2472</v>
      </c>
      <c r="H43" s="73" t="s">
        <v>2473</v>
      </c>
      <c r="I43" s="73" t="s">
        <v>2424</v>
      </c>
    </row>
    <row r="44" spans="1:11">
      <c r="A44" s="73" t="s">
        <v>20</v>
      </c>
      <c r="B44" s="73" t="s">
        <v>110</v>
      </c>
      <c r="C44" s="73">
        <v>43</v>
      </c>
      <c r="D44" s="73" t="s">
        <v>620</v>
      </c>
      <c r="E44" s="320" t="s">
        <v>3251</v>
      </c>
      <c r="F44" s="59" t="s">
        <v>2468</v>
      </c>
      <c r="G44" s="73" t="s">
        <v>2472</v>
      </c>
      <c r="H44" s="73" t="s">
        <v>2473</v>
      </c>
      <c r="I44" s="73" t="s">
        <v>2424</v>
      </c>
    </row>
    <row r="45" spans="1:11">
      <c r="A45" s="73" t="s">
        <v>20</v>
      </c>
      <c r="B45" s="73" t="s">
        <v>101</v>
      </c>
      <c r="C45" s="73">
        <v>44</v>
      </c>
      <c r="D45" s="73" t="s">
        <v>1623</v>
      </c>
      <c r="E45" s="320" t="s">
        <v>3251</v>
      </c>
      <c r="F45" s="59" t="s">
        <v>2468</v>
      </c>
      <c r="G45" s="73" t="s">
        <v>2472</v>
      </c>
      <c r="H45" s="73" t="s">
        <v>2473</v>
      </c>
      <c r="I45" s="73" t="s">
        <v>2424</v>
      </c>
      <c r="K45" s="73" t="s">
        <v>1059</v>
      </c>
    </row>
    <row r="46" spans="1:11">
      <c r="A46" s="73" t="s">
        <v>20</v>
      </c>
      <c r="B46" s="73" t="s">
        <v>104</v>
      </c>
      <c r="C46" s="73">
        <v>45</v>
      </c>
      <c r="D46" s="73" t="s">
        <v>959</v>
      </c>
      <c r="E46" s="320" t="s">
        <v>3251</v>
      </c>
      <c r="F46" s="59" t="s">
        <v>2469</v>
      </c>
      <c r="G46" s="73" t="s">
        <v>2472</v>
      </c>
      <c r="H46" s="73" t="s">
        <v>2473</v>
      </c>
      <c r="I46" s="73" t="s">
        <v>2424</v>
      </c>
    </row>
    <row r="47" spans="1:11">
      <c r="A47" s="73" t="s">
        <v>20</v>
      </c>
      <c r="B47" s="73" t="s">
        <v>103</v>
      </c>
      <c r="C47" s="73">
        <v>46</v>
      </c>
      <c r="D47" s="73" t="s">
        <v>3210</v>
      </c>
      <c r="E47" s="320" t="s">
        <v>3251</v>
      </c>
      <c r="F47" s="59" t="s">
        <v>2469</v>
      </c>
      <c r="G47" s="73" t="s">
        <v>2472</v>
      </c>
      <c r="H47" s="73" t="s">
        <v>2473</v>
      </c>
      <c r="I47" s="73" t="s">
        <v>2424</v>
      </c>
      <c r="J47" s="73" t="s">
        <v>1059</v>
      </c>
    </row>
    <row r="48" spans="1:11">
      <c r="A48" s="73" t="s">
        <v>20</v>
      </c>
      <c r="B48" s="73" t="s">
        <v>102</v>
      </c>
      <c r="C48" s="73">
        <v>47</v>
      </c>
      <c r="D48" s="73" t="s">
        <v>619</v>
      </c>
      <c r="E48" s="320" t="s">
        <v>3251</v>
      </c>
      <c r="F48" s="59" t="s">
        <v>2469</v>
      </c>
      <c r="G48" s="73" t="s">
        <v>2472</v>
      </c>
      <c r="H48" s="73" t="s">
        <v>2473</v>
      </c>
      <c r="I48" s="73" t="s">
        <v>2424</v>
      </c>
    </row>
    <row r="49" spans="1:10">
      <c r="A49" s="73" t="s">
        <v>20</v>
      </c>
      <c r="B49" s="73" t="s">
        <v>618</v>
      </c>
      <c r="C49" s="73">
        <v>48</v>
      </c>
      <c r="D49" s="73" t="s">
        <v>623</v>
      </c>
      <c r="E49" s="320" t="s">
        <v>3251</v>
      </c>
      <c r="F49" s="59" t="s">
        <v>2469</v>
      </c>
      <c r="G49" s="73" t="s">
        <v>2472</v>
      </c>
      <c r="H49" s="73" t="s">
        <v>2473</v>
      </c>
      <c r="I49" s="73" t="s">
        <v>2424</v>
      </c>
      <c r="J49" s="73" t="s">
        <v>1059</v>
      </c>
    </row>
    <row r="50" spans="1:10">
      <c r="A50" s="73" t="s">
        <v>20</v>
      </c>
      <c r="B50" s="73" t="s">
        <v>958</v>
      </c>
      <c r="C50" s="73">
        <v>49</v>
      </c>
      <c r="D50" s="73" t="s">
        <v>3211</v>
      </c>
      <c r="E50" s="320" t="s">
        <v>3251</v>
      </c>
      <c r="F50" s="59" t="s">
        <v>2469</v>
      </c>
      <c r="G50" s="73" t="s">
        <v>2472</v>
      </c>
      <c r="H50" s="73" t="s">
        <v>2473</v>
      </c>
      <c r="I50" s="73" t="s">
        <v>2424</v>
      </c>
      <c r="J50" s="73" t="s">
        <v>1059</v>
      </c>
    </row>
    <row r="51" spans="1:10">
      <c r="A51" s="73" t="s">
        <v>859</v>
      </c>
      <c r="B51" s="73" t="s">
        <v>3215</v>
      </c>
      <c r="C51" s="73">
        <v>50</v>
      </c>
      <c r="D51" s="73" t="s">
        <v>3217</v>
      </c>
      <c r="E51" s="320" t="s">
        <v>3251</v>
      </c>
      <c r="F51" s="59" t="s">
        <v>3219</v>
      </c>
      <c r="G51" s="73" t="s">
        <v>2472</v>
      </c>
      <c r="H51" s="73" t="s">
        <v>2473</v>
      </c>
      <c r="I51" s="73" t="s">
        <v>2424</v>
      </c>
    </row>
    <row r="52" spans="1:10">
      <c r="A52" s="73" t="s">
        <v>859</v>
      </c>
      <c r="B52" s="73" t="s">
        <v>3216</v>
      </c>
      <c r="C52" s="73">
        <v>51</v>
      </c>
      <c r="D52" s="73" t="s">
        <v>3218</v>
      </c>
      <c r="E52" s="320" t="s">
        <v>3251</v>
      </c>
      <c r="F52" s="59" t="s">
        <v>3220</v>
      </c>
      <c r="G52" s="73" t="s">
        <v>2472</v>
      </c>
      <c r="H52" s="73" t="s">
        <v>2473</v>
      </c>
      <c r="I52" s="73" t="s">
        <v>2424</v>
      </c>
    </row>
    <row r="53" spans="1:10">
      <c r="A53" s="73" t="s">
        <v>860</v>
      </c>
      <c r="B53" s="73" t="s">
        <v>2566</v>
      </c>
      <c r="C53" s="73">
        <v>52</v>
      </c>
      <c r="D53" s="73" t="s">
        <v>879</v>
      </c>
      <c r="E53" s="320" t="s">
        <v>3251</v>
      </c>
      <c r="F53" s="59"/>
      <c r="G53" s="73" t="s">
        <v>2472</v>
      </c>
      <c r="H53" s="73" t="s">
        <v>2473</v>
      </c>
      <c r="I53" s="73" t="s">
        <v>2424</v>
      </c>
    </row>
    <row r="54" spans="1:10">
      <c r="A54" s="73" t="s">
        <v>850</v>
      </c>
      <c r="B54" s="73" t="s">
        <v>84</v>
      </c>
      <c r="C54" s="73">
        <v>53</v>
      </c>
      <c r="D54" s="73" t="s">
        <v>83</v>
      </c>
      <c r="E54" s="320" t="s">
        <v>3251</v>
      </c>
      <c r="F54" s="59" t="s">
        <v>2470</v>
      </c>
      <c r="G54" s="73" t="s">
        <v>2472</v>
      </c>
      <c r="H54" s="73" t="s">
        <v>2473</v>
      </c>
      <c r="I54" s="73" t="s">
        <v>2424</v>
      </c>
      <c r="J54" s="73" t="s">
        <v>1059</v>
      </c>
    </row>
    <row r="55" spans="1:10">
      <c r="A55" s="73" t="s">
        <v>850</v>
      </c>
      <c r="B55" s="73" t="s">
        <v>81</v>
      </c>
      <c r="C55" s="73">
        <v>54</v>
      </c>
      <c r="D55" s="73" t="s">
        <v>80</v>
      </c>
      <c r="E55" s="320" t="s">
        <v>3251</v>
      </c>
      <c r="F55" s="59" t="s">
        <v>2471</v>
      </c>
      <c r="G55" s="73" t="s">
        <v>2472</v>
      </c>
      <c r="H55" s="73" t="s">
        <v>2473</v>
      </c>
      <c r="I55" s="73" t="s">
        <v>2424</v>
      </c>
      <c r="J55" s="73" t="s">
        <v>1059</v>
      </c>
    </row>
    <row r="56" spans="1:10">
      <c r="A56" s="73" t="s">
        <v>2075</v>
      </c>
      <c r="B56" s="73" t="s">
        <v>2077</v>
      </c>
      <c r="C56" s="73">
        <v>55</v>
      </c>
      <c r="D56" s="73" t="s">
        <v>2078</v>
      </c>
      <c r="E56" s="320" t="s">
        <v>3251</v>
      </c>
      <c r="F56" s="59"/>
    </row>
  </sheetData>
  <sortState ref="A2:D48">
    <sortCondition ref="A2:A48"/>
    <sortCondition ref="B2:B48"/>
  </sortState>
  <customSheetViews>
    <customSheetView guid="{4E99A606-D838-4301-BC15-EBCE9268D467}">
      <selection activeCell="F38" sqref="F38"/>
      <pageMargins left="0.7" right="0.7" top="0.75" bottom="0.75" header="0.3" footer="0.3"/>
    </customSheetView>
    <customSheetView guid="{110130AE-6B7A-400C-9087-9FE18A4EAE57}">
      <selection activeCell="C17" sqref="C17"/>
      <pageMargins left="0.7" right="0.7" top="0.75" bottom="0.75" header="0.3" footer="0.3"/>
    </customSheetView>
    <customSheetView guid="{54D6457F-6E57-4006-8BE4-69BD5A7E9427}">
      <selection activeCell="C8" sqref="C8"/>
      <pageMargins left="0.7" right="0.7" top="0.75" bottom="0.75" header="0.3" footer="0.3"/>
    </customSheetView>
    <customSheetView guid="{817BAD22-EB98-4D97-A9A3-930AC2610A1D}">
      <selection activeCell="C17" sqref="C17"/>
      <pageMargins left="0.7" right="0.7" top="0.75" bottom="0.75" header="0.3" footer="0.3"/>
    </customSheetView>
  </customSheetViews>
  <printOptions gridLines="1"/>
  <pageMargins left="0.7" right="0.7" top="0.75" bottom="0.75" header="0.3" footer="0.3"/>
  <pageSetup paperSize="9"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7"/>
  <sheetViews>
    <sheetView showGridLines="0" zoomScale="70" zoomScaleNormal="70" workbookViewId="0">
      <pane xSplit="5" ySplit="1" topLeftCell="F47" activePane="bottomRight" state="frozen"/>
      <selection pane="topRight" activeCell="F1" sqref="F1"/>
      <selection pane="bottomLeft" activeCell="A2" sqref="A2"/>
      <selection pane="bottomRight" activeCell="A54" sqref="A54"/>
    </sheetView>
  </sheetViews>
  <sheetFormatPr defaultColWidth="14.42578125" defaultRowHeight="15"/>
  <cols>
    <col min="1" max="1" width="10.7109375" style="32" bestFit="1" customWidth="1"/>
    <col min="2" max="2" width="9.42578125" style="225" customWidth="1"/>
    <col min="3" max="3" width="84.85546875" style="33" bestFit="1" customWidth="1"/>
    <col min="4" max="4" width="25" style="225" bestFit="1" customWidth="1"/>
    <col min="5" max="5" width="56.5703125" style="32" bestFit="1" customWidth="1"/>
    <col min="6" max="6" width="49.7109375" style="70" customWidth="1"/>
    <col min="7" max="7" width="11.7109375" style="225" bestFit="1" customWidth="1"/>
    <col min="8" max="8" width="20.7109375" style="225" customWidth="1"/>
    <col min="9" max="9" width="20" style="225" customWidth="1"/>
    <col min="10" max="10" width="25.5703125" style="225" bestFit="1" customWidth="1"/>
    <col min="11" max="11" width="37.85546875" style="225" customWidth="1"/>
    <col min="12" max="12" width="40.85546875" style="33" customWidth="1"/>
    <col min="13" max="13" width="54" style="33" customWidth="1"/>
    <col min="14" max="14" width="34.7109375" style="225" customWidth="1"/>
    <col min="15" max="15" width="20.140625" style="225" customWidth="1"/>
    <col min="16" max="16" width="37.140625" style="33" customWidth="1"/>
    <col min="17" max="17" width="28" style="225" bestFit="1" customWidth="1"/>
    <col min="18" max="18" width="20.5703125" style="225" customWidth="1"/>
    <col min="19" max="19" width="26.7109375" style="225" customWidth="1"/>
    <col min="20" max="20" width="31.140625" style="225" customWidth="1"/>
    <col min="21" max="21" width="23.140625" style="33" bestFit="1" customWidth="1"/>
    <col min="22" max="22" width="18.28515625" style="33" customWidth="1"/>
    <col min="23" max="23" width="19.28515625" style="33" bestFit="1" customWidth="1"/>
    <col min="24" max="24" width="9.5703125" style="33" customWidth="1"/>
    <col min="25" max="25" width="19.5703125" style="225" customWidth="1"/>
    <col min="26" max="26" width="45.140625" style="33" bestFit="1" customWidth="1"/>
    <col min="27" max="27" width="18.7109375" style="33" customWidth="1"/>
    <col min="28" max="28" width="14.42578125" style="225"/>
    <col min="29" max="29" width="14.85546875" style="225" customWidth="1"/>
    <col min="30" max="16384" width="14.42578125" style="33"/>
  </cols>
  <sheetData>
    <row r="1" spans="1:29" s="128" customFormat="1" ht="30">
      <c r="A1" s="126" t="s">
        <v>79</v>
      </c>
      <c r="B1" s="126" t="s">
        <v>0</v>
      </c>
      <c r="C1" s="127" t="s">
        <v>1</v>
      </c>
      <c r="D1" s="127" t="s">
        <v>777</v>
      </c>
      <c r="E1" s="127" t="s">
        <v>78</v>
      </c>
      <c r="F1" s="127" t="s">
        <v>718</v>
      </c>
      <c r="G1" s="127" t="s">
        <v>587</v>
      </c>
      <c r="H1" s="127" t="s">
        <v>76</v>
      </c>
      <c r="I1" s="127" t="s">
        <v>75</v>
      </c>
      <c r="J1" s="127" t="s">
        <v>74</v>
      </c>
      <c r="K1" s="127" t="s">
        <v>73</v>
      </c>
      <c r="L1" s="127" t="s">
        <v>72</v>
      </c>
      <c r="M1" s="127" t="s">
        <v>71</v>
      </c>
      <c r="N1" s="127" t="s">
        <v>70</v>
      </c>
      <c r="O1" s="127" t="s">
        <v>778</v>
      </c>
      <c r="P1" s="127" t="s">
        <v>69</v>
      </c>
      <c r="Q1" s="127" t="s">
        <v>68</v>
      </c>
      <c r="R1" s="127" t="s">
        <v>67</v>
      </c>
      <c r="S1" s="127" t="s">
        <v>66</v>
      </c>
      <c r="T1" s="127" t="s">
        <v>65</v>
      </c>
      <c r="U1" s="127" t="s">
        <v>64</v>
      </c>
      <c r="V1" s="127" t="s">
        <v>63</v>
      </c>
      <c r="W1" s="127" t="s">
        <v>62</v>
      </c>
      <c r="X1" s="127" t="s">
        <v>61</v>
      </c>
      <c r="Y1" s="127" t="s">
        <v>60</v>
      </c>
      <c r="Z1" s="127" t="s">
        <v>789</v>
      </c>
      <c r="AA1" s="126" t="s">
        <v>999</v>
      </c>
      <c r="AB1" s="126" t="s">
        <v>1711</v>
      </c>
      <c r="AC1" s="126" t="s">
        <v>1712</v>
      </c>
    </row>
    <row r="2" spans="1:29" ht="30">
      <c r="A2" s="303" t="s">
        <v>746</v>
      </c>
      <c r="B2" s="129">
        <v>1</v>
      </c>
      <c r="C2" s="284" t="s">
        <v>1692</v>
      </c>
      <c r="D2" s="130" t="s">
        <v>798</v>
      </c>
      <c r="E2" s="131" t="s">
        <v>1626</v>
      </c>
      <c r="F2" s="132" t="s">
        <v>773</v>
      </c>
      <c r="G2" s="133" t="s">
        <v>109</v>
      </c>
      <c r="H2" s="133" t="s">
        <v>26</v>
      </c>
      <c r="I2" s="133" t="s">
        <v>29</v>
      </c>
      <c r="J2" s="133" t="s">
        <v>2199</v>
      </c>
      <c r="K2" s="134" t="s">
        <v>725</v>
      </c>
      <c r="L2" s="135" t="s">
        <v>26</v>
      </c>
      <c r="M2" s="135" t="s">
        <v>775</v>
      </c>
      <c r="N2" s="133" t="s">
        <v>2199</v>
      </c>
      <c r="O2" s="133" t="s">
        <v>26</v>
      </c>
      <c r="P2" s="135" t="s">
        <v>2324</v>
      </c>
      <c r="Q2" s="133" t="s">
        <v>1627</v>
      </c>
      <c r="R2" s="133" t="s">
        <v>26</v>
      </c>
      <c r="S2" s="133" t="b">
        <v>1</v>
      </c>
      <c r="T2" s="133" t="b">
        <v>1</v>
      </c>
      <c r="U2" s="135" t="s">
        <v>1653</v>
      </c>
      <c r="V2" s="285" t="s">
        <v>742</v>
      </c>
      <c r="W2" s="157" t="s">
        <v>797</v>
      </c>
      <c r="X2" s="134" t="s">
        <v>2325</v>
      </c>
      <c r="Y2" s="136" t="s">
        <v>26</v>
      </c>
      <c r="Z2" s="137"/>
      <c r="AA2" s="138" t="s">
        <v>26</v>
      </c>
      <c r="AB2" s="139"/>
      <c r="AC2" s="139" t="s">
        <v>1145</v>
      </c>
    </row>
    <row r="3" spans="1:29" ht="30">
      <c r="A3" s="142" t="s">
        <v>1511</v>
      </c>
      <c r="B3" s="139">
        <v>2</v>
      </c>
      <c r="C3" s="141" t="s">
        <v>1628</v>
      </c>
      <c r="D3" s="139" t="s">
        <v>828</v>
      </c>
      <c r="E3" s="142" t="s">
        <v>1629</v>
      </c>
      <c r="F3" s="143" t="s">
        <v>1630</v>
      </c>
      <c r="G3" s="139" t="s">
        <v>26</v>
      </c>
      <c r="H3" s="139" t="s">
        <v>26</v>
      </c>
      <c r="I3" s="139" t="s">
        <v>26</v>
      </c>
      <c r="J3" s="139" t="s">
        <v>1631</v>
      </c>
      <c r="K3" s="139" t="s">
        <v>26</v>
      </c>
      <c r="L3" s="141" t="s">
        <v>1632</v>
      </c>
      <c r="M3" s="141" t="s">
        <v>26</v>
      </c>
      <c r="N3" s="139" t="s">
        <v>26</v>
      </c>
      <c r="O3" s="139" t="s">
        <v>26</v>
      </c>
      <c r="P3" s="141" t="s">
        <v>1633</v>
      </c>
      <c r="Q3" s="139" t="s">
        <v>26</v>
      </c>
      <c r="R3" s="139" t="s">
        <v>26</v>
      </c>
      <c r="S3" s="139" t="s">
        <v>26</v>
      </c>
      <c r="T3" s="139" t="s">
        <v>26</v>
      </c>
      <c r="U3" s="143" t="s">
        <v>1634</v>
      </c>
      <c r="V3" s="141" t="s">
        <v>26</v>
      </c>
      <c r="W3" s="141" t="s">
        <v>26</v>
      </c>
      <c r="X3" s="141" t="s">
        <v>26</v>
      </c>
      <c r="Y3" s="139" t="s">
        <v>26</v>
      </c>
      <c r="Z3" s="141"/>
      <c r="AA3" s="141" t="s">
        <v>1000</v>
      </c>
      <c r="AB3" s="139"/>
      <c r="AC3" s="141"/>
    </row>
    <row r="4" spans="1:29" ht="75">
      <c r="A4" s="142" t="s">
        <v>768</v>
      </c>
      <c r="B4" s="139">
        <v>3</v>
      </c>
      <c r="C4" s="144" t="s">
        <v>30</v>
      </c>
      <c r="D4" s="145" t="s">
        <v>817</v>
      </c>
      <c r="E4" s="146" t="s">
        <v>1635</v>
      </c>
      <c r="F4" s="147" t="s">
        <v>818</v>
      </c>
      <c r="G4" s="148" t="s">
        <v>26</v>
      </c>
      <c r="H4" s="149" t="s">
        <v>25</v>
      </c>
      <c r="I4" s="149" t="s">
        <v>29</v>
      </c>
      <c r="J4" s="133" t="s">
        <v>2199</v>
      </c>
      <c r="K4" s="148" t="s">
        <v>28</v>
      </c>
      <c r="L4" s="148" t="s">
        <v>26</v>
      </c>
      <c r="M4" s="148" t="s">
        <v>26</v>
      </c>
      <c r="N4" s="133" t="s">
        <v>2199</v>
      </c>
      <c r="O4" s="149" t="s">
        <v>956</v>
      </c>
      <c r="P4" s="148" t="s">
        <v>27</v>
      </c>
      <c r="Q4" s="149" t="s">
        <v>26</v>
      </c>
      <c r="R4" s="149" t="s">
        <v>26</v>
      </c>
      <c r="S4" s="149" t="b">
        <v>1</v>
      </c>
      <c r="T4" s="149" t="b">
        <v>0</v>
      </c>
      <c r="U4" s="148" t="s">
        <v>1653</v>
      </c>
      <c r="V4" s="148" t="s">
        <v>26</v>
      </c>
      <c r="W4" s="151" t="s">
        <v>26</v>
      </c>
      <c r="X4" s="148" t="s">
        <v>26</v>
      </c>
      <c r="Y4" s="152" t="s">
        <v>26</v>
      </c>
      <c r="Z4" s="153"/>
      <c r="AA4" s="141" t="s">
        <v>26</v>
      </c>
      <c r="AB4" s="139"/>
      <c r="AC4" s="141"/>
    </row>
    <row r="5" spans="1:29" ht="60">
      <c r="A5" s="142" t="s">
        <v>754</v>
      </c>
      <c r="B5" s="129">
        <v>4</v>
      </c>
      <c r="C5" s="162" t="s">
        <v>2100</v>
      </c>
      <c r="D5" s="154" t="s">
        <v>2101</v>
      </c>
      <c r="E5" s="155" t="s">
        <v>2102</v>
      </c>
      <c r="F5" s="156" t="s">
        <v>2103</v>
      </c>
      <c r="G5" s="157" t="s">
        <v>397</v>
      </c>
      <c r="H5" s="154" t="s">
        <v>2104</v>
      </c>
      <c r="I5" s="158" t="s">
        <v>29</v>
      </c>
      <c r="J5" s="133" t="s">
        <v>2199</v>
      </c>
      <c r="K5" s="159" t="s">
        <v>2105</v>
      </c>
      <c r="L5" s="157" t="s">
        <v>31</v>
      </c>
      <c r="M5" s="143" t="s">
        <v>2326</v>
      </c>
      <c r="N5" s="160" t="s">
        <v>26</v>
      </c>
      <c r="O5" s="154" t="s">
        <v>2106</v>
      </c>
      <c r="P5" s="157" t="s">
        <v>954</v>
      </c>
      <c r="Q5" s="154" t="s">
        <v>26</v>
      </c>
      <c r="R5" s="154" t="s">
        <v>2104</v>
      </c>
      <c r="S5" s="154" t="b">
        <v>0</v>
      </c>
      <c r="T5" s="154" t="b">
        <v>0</v>
      </c>
      <c r="U5" s="157" t="s">
        <v>2107</v>
      </c>
      <c r="V5" s="157" t="s">
        <v>26</v>
      </c>
      <c r="W5" s="157" t="s">
        <v>26</v>
      </c>
      <c r="X5" s="157" t="s">
        <v>26</v>
      </c>
      <c r="Y5" s="157" t="s">
        <v>2327</v>
      </c>
      <c r="Z5" s="153"/>
      <c r="AA5" s="161" t="s">
        <v>1000</v>
      </c>
      <c r="AB5" s="139"/>
      <c r="AC5" s="141"/>
    </row>
    <row r="6" spans="1:29" s="167" customFormat="1" ht="60">
      <c r="A6" s="163" t="s">
        <v>752</v>
      </c>
      <c r="B6" s="139">
        <v>5</v>
      </c>
      <c r="C6" s="162" t="s">
        <v>896</v>
      </c>
      <c r="D6" s="161" t="s">
        <v>798</v>
      </c>
      <c r="E6" s="210" t="s">
        <v>2108</v>
      </c>
      <c r="F6" s="156" t="s">
        <v>900</v>
      </c>
      <c r="G6" s="164" t="s">
        <v>113</v>
      </c>
      <c r="H6" s="149" t="s">
        <v>25</v>
      </c>
      <c r="I6" s="161" t="s">
        <v>795</v>
      </c>
      <c r="J6" s="133" t="s">
        <v>2199</v>
      </c>
      <c r="K6" s="165" t="s">
        <v>796</v>
      </c>
      <c r="L6" s="157" t="s">
        <v>48</v>
      </c>
      <c r="M6" s="143" t="s">
        <v>2328</v>
      </c>
      <c r="N6" s="133" t="s">
        <v>2199</v>
      </c>
      <c r="O6" s="161" t="s">
        <v>955</v>
      </c>
      <c r="P6" s="157" t="s">
        <v>51</v>
      </c>
      <c r="Q6" s="154" t="s">
        <v>797</v>
      </c>
      <c r="R6" s="161" t="s">
        <v>26</v>
      </c>
      <c r="S6" s="161" t="b">
        <v>1</v>
      </c>
      <c r="T6" s="161" t="b">
        <v>1</v>
      </c>
      <c r="U6" s="164" t="s">
        <v>1636</v>
      </c>
      <c r="V6" s="285" t="s">
        <v>742</v>
      </c>
      <c r="W6" s="157" t="s">
        <v>797</v>
      </c>
      <c r="X6" s="134" t="s">
        <v>2325</v>
      </c>
      <c r="Y6" s="164" t="s">
        <v>2327</v>
      </c>
      <c r="Z6" s="166" t="s">
        <v>1497</v>
      </c>
      <c r="AA6" s="161" t="s">
        <v>1000</v>
      </c>
      <c r="AB6" s="161"/>
      <c r="AC6" s="164"/>
    </row>
    <row r="7" spans="1:29" s="167" customFormat="1" ht="60">
      <c r="A7" s="163" t="s">
        <v>776</v>
      </c>
      <c r="B7" s="139">
        <v>6</v>
      </c>
      <c r="C7" s="168" t="s">
        <v>897</v>
      </c>
      <c r="D7" s="161" t="s">
        <v>798</v>
      </c>
      <c r="E7" s="210" t="s">
        <v>2109</v>
      </c>
      <c r="F7" s="156" t="s">
        <v>900</v>
      </c>
      <c r="G7" s="159" t="s">
        <v>2329</v>
      </c>
      <c r="H7" s="154" t="s">
        <v>25</v>
      </c>
      <c r="I7" s="161" t="s">
        <v>795</v>
      </c>
      <c r="J7" s="133" t="s">
        <v>2199</v>
      </c>
      <c r="K7" s="165" t="s">
        <v>796</v>
      </c>
      <c r="L7" s="157" t="s">
        <v>31</v>
      </c>
      <c r="M7" s="143" t="s">
        <v>2330</v>
      </c>
      <c r="N7" s="133" t="s">
        <v>2199</v>
      </c>
      <c r="O7" s="161" t="s">
        <v>955</v>
      </c>
      <c r="P7" s="157" t="s">
        <v>2331</v>
      </c>
      <c r="Q7" s="154" t="s">
        <v>797</v>
      </c>
      <c r="R7" s="154" t="s">
        <v>26</v>
      </c>
      <c r="S7" s="161" t="b">
        <v>1</v>
      </c>
      <c r="T7" s="154" t="b">
        <v>1</v>
      </c>
      <c r="U7" s="157" t="s">
        <v>1636</v>
      </c>
      <c r="V7" s="285" t="s">
        <v>742</v>
      </c>
      <c r="W7" s="157" t="s">
        <v>797</v>
      </c>
      <c r="X7" s="134" t="s">
        <v>2325</v>
      </c>
      <c r="Y7" s="164" t="s">
        <v>2327</v>
      </c>
      <c r="Z7" s="166" t="s">
        <v>1498</v>
      </c>
      <c r="AA7" s="161" t="s">
        <v>1000</v>
      </c>
      <c r="AB7" s="161"/>
      <c r="AC7" s="164"/>
    </row>
    <row r="8" spans="1:29" s="167" customFormat="1" ht="60">
      <c r="A8" s="163" t="s">
        <v>757</v>
      </c>
      <c r="B8" s="129">
        <v>7</v>
      </c>
      <c r="C8" s="168" t="s">
        <v>898</v>
      </c>
      <c r="D8" s="161" t="s">
        <v>798</v>
      </c>
      <c r="E8" s="210" t="s">
        <v>2110</v>
      </c>
      <c r="F8" s="156" t="s">
        <v>900</v>
      </c>
      <c r="G8" s="157" t="s">
        <v>958</v>
      </c>
      <c r="H8" s="169" t="s">
        <v>25</v>
      </c>
      <c r="I8" s="161" t="s">
        <v>795</v>
      </c>
      <c r="J8" s="133" t="s">
        <v>2199</v>
      </c>
      <c r="K8" s="165" t="s">
        <v>796</v>
      </c>
      <c r="L8" s="157" t="s">
        <v>31</v>
      </c>
      <c r="M8" s="143" t="s">
        <v>2328</v>
      </c>
      <c r="N8" s="133" t="s">
        <v>2199</v>
      </c>
      <c r="O8" s="161" t="s">
        <v>957</v>
      </c>
      <c r="P8" s="157" t="s">
        <v>2331</v>
      </c>
      <c r="Q8" s="154" t="s">
        <v>797</v>
      </c>
      <c r="R8" s="154" t="s">
        <v>26</v>
      </c>
      <c r="S8" s="161" t="b">
        <v>1</v>
      </c>
      <c r="T8" s="154" t="b">
        <v>1</v>
      </c>
      <c r="U8" s="157" t="s">
        <v>1636</v>
      </c>
      <c r="V8" s="285" t="s">
        <v>742</v>
      </c>
      <c r="W8" s="157" t="s">
        <v>797</v>
      </c>
      <c r="X8" s="134" t="s">
        <v>2325</v>
      </c>
      <c r="Y8" s="164" t="s">
        <v>2327</v>
      </c>
      <c r="Z8" s="166" t="s">
        <v>788</v>
      </c>
      <c r="AA8" s="161" t="s">
        <v>1000</v>
      </c>
      <c r="AB8" s="161"/>
      <c r="AC8" s="164"/>
    </row>
    <row r="9" spans="1:29" s="167" customFormat="1" ht="60">
      <c r="A9" s="163" t="s">
        <v>758</v>
      </c>
      <c r="B9" s="139">
        <v>8</v>
      </c>
      <c r="C9" s="168" t="s">
        <v>1499</v>
      </c>
      <c r="D9" s="161" t="s">
        <v>798</v>
      </c>
      <c r="E9" s="210" t="s">
        <v>2111</v>
      </c>
      <c r="F9" s="156" t="s">
        <v>900</v>
      </c>
      <c r="G9" s="159" t="s">
        <v>2332</v>
      </c>
      <c r="H9" s="149" t="s">
        <v>25</v>
      </c>
      <c r="I9" s="161" t="s">
        <v>795</v>
      </c>
      <c r="J9" s="133" t="s">
        <v>2199</v>
      </c>
      <c r="K9" s="165" t="s">
        <v>796</v>
      </c>
      <c r="L9" s="157" t="s">
        <v>31</v>
      </c>
      <c r="M9" s="143" t="s">
        <v>2328</v>
      </c>
      <c r="N9" s="133" t="s">
        <v>2199</v>
      </c>
      <c r="O9" s="161" t="s">
        <v>956</v>
      </c>
      <c r="P9" s="157" t="s">
        <v>2331</v>
      </c>
      <c r="Q9" s="154" t="s">
        <v>797</v>
      </c>
      <c r="R9" s="154" t="s">
        <v>26</v>
      </c>
      <c r="S9" s="161" t="b">
        <v>1</v>
      </c>
      <c r="T9" s="154" t="b">
        <v>1</v>
      </c>
      <c r="U9" s="157" t="s">
        <v>1636</v>
      </c>
      <c r="V9" s="285" t="s">
        <v>742</v>
      </c>
      <c r="W9" s="157" t="s">
        <v>797</v>
      </c>
      <c r="X9" s="134" t="s">
        <v>2325</v>
      </c>
      <c r="Y9" s="164" t="s">
        <v>2327</v>
      </c>
      <c r="Z9" s="166" t="s">
        <v>790</v>
      </c>
      <c r="AA9" s="161" t="s">
        <v>1000</v>
      </c>
      <c r="AB9" s="161"/>
      <c r="AC9" s="164"/>
    </row>
    <row r="10" spans="1:29" s="167" customFormat="1" ht="60">
      <c r="A10" s="163" t="s">
        <v>792</v>
      </c>
      <c r="B10" s="139">
        <v>9</v>
      </c>
      <c r="C10" s="168" t="s">
        <v>899</v>
      </c>
      <c r="D10" s="161" t="s">
        <v>798</v>
      </c>
      <c r="E10" s="210" t="s">
        <v>2112</v>
      </c>
      <c r="F10" s="156" t="s">
        <v>900</v>
      </c>
      <c r="G10" s="157" t="s">
        <v>110</v>
      </c>
      <c r="H10" s="149" t="s">
        <v>25</v>
      </c>
      <c r="I10" s="161" t="s">
        <v>795</v>
      </c>
      <c r="J10" s="133" t="s">
        <v>2199</v>
      </c>
      <c r="K10" s="165" t="s">
        <v>796</v>
      </c>
      <c r="L10" s="157" t="s">
        <v>31</v>
      </c>
      <c r="M10" s="143" t="s">
        <v>2328</v>
      </c>
      <c r="N10" s="133" t="s">
        <v>2199</v>
      </c>
      <c r="O10" s="161" t="s">
        <v>956</v>
      </c>
      <c r="P10" s="157" t="s">
        <v>901</v>
      </c>
      <c r="Q10" s="154" t="s">
        <v>797</v>
      </c>
      <c r="R10" s="154" t="s">
        <v>26</v>
      </c>
      <c r="S10" s="154" t="b">
        <v>1</v>
      </c>
      <c r="T10" s="154" t="b">
        <v>1</v>
      </c>
      <c r="U10" s="157" t="s">
        <v>1636</v>
      </c>
      <c r="V10" s="285" t="s">
        <v>742</v>
      </c>
      <c r="W10" s="157" t="s">
        <v>797</v>
      </c>
      <c r="X10" s="134" t="s">
        <v>2325</v>
      </c>
      <c r="Y10" s="164" t="s">
        <v>2327</v>
      </c>
      <c r="Z10" s="166" t="s">
        <v>791</v>
      </c>
      <c r="AA10" s="161" t="s">
        <v>1000</v>
      </c>
      <c r="AB10" s="170" t="s">
        <v>1145</v>
      </c>
      <c r="AC10" s="170" t="s">
        <v>1145</v>
      </c>
    </row>
    <row r="11" spans="1:29" s="167" customFormat="1" ht="30">
      <c r="A11" s="163" t="s">
        <v>793</v>
      </c>
      <c r="B11" s="129">
        <v>10</v>
      </c>
      <c r="C11" s="168" t="s">
        <v>2113</v>
      </c>
      <c r="D11" s="161"/>
      <c r="E11" s="163"/>
      <c r="F11" s="156"/>
      <c r="G11" s="159" t="s">
        <v>2333</v>
      </c>
      <c r="H11" s="149"/>
      <c r="I11" s="161"/>
      <c r="J11" s="161"/>
      <c r="K11" s="165"/>
      <c r="L11" s="157" t="s">
        <v>26</v>
      </c>
      <c r="M11" s="157"/>
      <c r="N11" s="154"/>
      <c r="O11" s="161"/>
      <c r="P11" s="157"/>
      <c r="Q11" s="154"/>
      <c r="R11" s="154"/>
      <c r="S11" s="154"/>
      <c r="T11" s="154"/>
      <c r="U11" s="157"/>
      <c r="V11" s="157"/>
      <c r="W11" s="157"/>
      <c r="X11" s="157"/>
      <c r="Y11" s="164"/>
      <c r="Z11" s="166"/>
      <c r="AA11" s="161" t="s">
        <v>26</v>
      </c>
      <c r="AB11" s="161"/>
      <c r="AC11" s="164"/>
    </row>
    <row r="12" spans="1:29" s="167" customFormat="1" ht="60">
      <c r="A12" s="163" t="s">
        <v>794</v>
      </c>
      <c r="B12" s="129">
        <v>11</v>
      </c>
      <c r="C12" s="168" t="s">
        <v>1500</v>
      </c>
      <c r="D12" s="161" t="s">
        <v>798</v>
      </c>
      <c r="E12" s="210" t="s">
        <v>2114</v>
      </c>
      <c r="F12" s="156" t="s">
        <v>900</v>
      </c>
      <c r="G12" s="159" t="s">
        <v>2333</v>
      </c>
      <c r="H12" s="149" t="s">
        <v>45</v>
      </c>
      <c r="I12" s="161" t="s">
        <v>795</v>
      </c>
      <c r="J12" s="133" t="s">
        <v>2199</v>
      </c>
      <c r="K12" s="165" t="s">
        <v>796</v>
      </c>
      <c r="L12" s="157" t="s">
        <v>31</v>
      </c>
      <c r="M12" s="143" t="s">
        <v>2328</v>
      </c>
      <c r="N12" s="161" t="s">
        <v>2199</v>
      </c>
      <c r="O12" s="161" t="s">
        <v>956</v>
      </c>
      <c r="P12" s="157" t="s">
        <v>2331</v>
      </c>
      <c r="Q12" s="154" t="s">
        <v>797</v>
      </c>
      <c r="R12" s="154" t="s">
        <v>26</v>
      </c>
      <c r="S12" s="154" t="b">
        <v>1</v>
      </c>
      <c r="T12" s="154" t="b">
        <v>1</v>
      </c>
      <c r="U12" s="157" t="s">
        <v>1636</v>
      </c>
      <c r="V12" s="285" t="s">
        <v>742</v>
      </c>
      <c r="W12" s="157" t="s">
        <v>797</v>
      </c>
      <c r="X12" s="134" t="s">
        <v>2325</v>
      </c>
      <c r="Y12" s="164" t="s">
        <v>26</v>
      </c>
      <c r="Z12" s="166" t="s">
        <v>790</v>
      </c>
      <c r="AA12" s="161" t="s">
        <v>1000</v>
      </c>
      <c r="AB12" s="161"/>
      <c r="AC12" s="164"/>
    </row>
    <row r="13" spans="1:29" ht="90">
      <c r="A13" s="140" t="s">
        <v>743</v>
      </c>
      <c r="B13" s="139">
        <v>12</v>
      </c>
      <c r="C13" s="181" t="s">
        <v>2175</v>
      </c>
      <c r="D13" s="171" t="s">
        <v>798</v>
      </c>
      <c r="E13" s="155" t="s">
        <v>2198</v>
      </c>
      <c r="F13" s="172" t="s">
        <v>1637</v>
      </c>
      <c r="G13" s="173" t="s">
        <v>105</v>
      </c>
      <c r="H13" s="171" t="s">
        <v>2115</v>
      </c>
      <c r="I13" s="173" t="s">
        <v>795</v>
      </c>
      <c r="J13" s="174" t="s">
        <v>2334</v>
      </c>
      <c r="K13" s="175" t="s">
        <v>58</v>
      </c>
      <c r="L13" s="176" t="s">
        <v>719</v>
      </c>
      <c r="M13" s="175" t="s">
        <v>26</v>
      </c>
      <c r="N13" s="173" t="s">
        <v>2199</v>
      </c>
      <c r="O13" s="177" t="s">
        <v>1501</v>
      </c>
      <c r="P13" s="157" t="s">
        <v>2331</v>
      </c>
      <c r="Q13" s="180" t="s">
        <v>2335</v>
      </c>
      <c r="R13" s="173" t="s">
        <v>26</v>
      </c>
      <c r="S13" s="173" t="b">
        <v>1</v>
      </c>
      <c r="T13" s="173" t="b">
        <v>1</v>
      </c>
      <c r="U13" s="175" t="s">
        <v>1636</v>
      </c>
      <c r="V13" s="285" t="s">
        <v>742</v>
      </c>
      <c r="W13" s="176" t="s">
        <v>1638</v>
      </c>
      <c r="X13" s="176" t="s">
        <v>2336</v>
      </c>
      <c r="Y13" s="306" t="s">
        <v>2337</v>
      </c>
      <c r="Z13" s="153"/>
      <c r="AA13" s="141" t="s">
        <v>26</v>
      </c>
      <c r="AB13" s="139"/>
      <c r="AC13" s="141"/>
    </row>
    <row r="14" spans="1:29" ht="45">
      <c r="A14" s="140" t="s">
        <v>1446</v>
      </c>
      <c r="B14" s="139">
        <v>13</v>
      </c>
      <c r="C14" s="181" t="s">
        <v>2116</v>
      </c>
      <c r="D14" s="171" t="s">
        <v>798</v>
      </c>
      <c r="E14" s="179" t="s">
        <v>1445</v>
      </c>
      <c r="F14" s="182" t="s">
        <v>2200</v>
      </c>
      <c r="G14" s="173" t="s">
        <v>105</v>
      </c>
      <c r="H14" s="173" t="s">
        <v>26</v>
      </c>
      <c r="I14" s="180" t="s">
        <v>26</v>
      </c>
      <c r="J14" s="173" t="s">
        <v>854</v>
      </c>
      <c r="K14" s="176" t="s">
        <v>2201</v>
      </c>
      <c r="L14" s="176" t="s">
        <v>2202</v>
      </c>
      <c r="M14" s="175" t="s">
        <v>26</v>
      </c>
      <c r="N14" s="173" t="s">
        <v>26</v>
      </c>
      <c r="O14" s="180" t="s">
        <v>26</v>
      </c>
      <c r="P14" s="176" t="s">
        <v>26</v>
      </c>
      <c r="Q14" s="173" t="s">
        <v>26</v>
      </c>
      <c r="R14" s="173" t="s">
        <v>26</v>
      </c>
      <c r="S14" s="173" t="s">
        <v>26</v>
      </c>
      <c r="T14" s="173" t="s">
        <v>26</v>
      </c>
      <c r="U14" s="175" t="s">
        <v>1636</v>
      </c>
      <c r="V14" s="175" t="s">
        <v>26</v>
      </c>
      <c r="W14" s="176" t="s">
        <v>26</v>
      </c>
      <c r="X14" s="176" t="s">
        <v>26</v>
      </c>
      <c r="Y14" s="178" t="s">
        <v>26</v>
      </c>
      <c r="Z14" s="153"/>
      <c r="AA14" s="141" t="s">
        <v>26</v>
      </c>
      <c r="AB14" s="139"/>
      <c r="AC14" s="141"/>
    </row>
    <row r="15" spans="1:29" ht="165">
      <c r="A15" s="142" t="s">
        <v>761</v>
      </c>
      <c r="B15" s="129">
        <v>14</v>
      </c>
      <c r="C15" s="181" t="s">
        <v>928</v>
      </c>
      <c r="D15" s="171" t="s">
        <v>819</v>
      </c>
      <c r="E15" s="155" t="s">
        <v>729</v>
      </c>
      <c r="F15" s="182" t="s">
        <v>820</v>
      </c>
      <c r="G15" s="175"/>
      <c r="H15" s="173" t="s">
        <v>26</v>
      </c>
      <c r="I15" s="173" t="s">
        <v>26</v>
      </c>
      <c r="J15" s="307" t="s">
        <v>2338</v>
      </c>
      <c r="K15" s="183" t="s">
        <v>26</v>
      </c>
      <c r="L15" s="176" t="s">
        <v>730</v>
      </c>
      <c r="M15" s="176" t="s">
        <v>731</v>
      </c>
      <c r="N15" s="180" t="s">
        <v>732</v>
      </c>
      <c r="O15" s="184"/>
      <c r="P15" s="185" t="s">
        <v>26</v>
      </c>
      <c r="Q15" s="173" t="s">
        <v>26</v>
      </c>
      <c r="R15" s="173" t="s">
        <v>26</v>
      </c>
      <c r="S15" s="173" t="b">
        <v>0</v>
      </c>
      <c r="T15" s="173" t="b">
        <v>0</v>
      </c>
      <c r="U15" s="175"/>
      <c r="V15" s="175" t="s">
        <v>26</v>
      </c>
      <c r="W15" s="175" t="s">
        <v>26</v>
      </c>
      <c r="X15" s="175" t="s">
        <v>26</v>
      </c>
      <c r="Y15" s="178" t="s">
        <v>26</v>
      </c>
      <c r="Z15" s="153"/>
      <c r="AA15" s="141" t="s">
        <v>26</v>
      </c>
      <c r="AB15" s="139"/>
      <c r="AC15" s="141"/>
    </row>
    <row r="16" spans="1:29" ht="60">
      <c r="A16" s="142" t="s">
        <v>762</v>
      </c>
      <c r="B16" s="139">
        <v>15</v>
      </c>
      <c r="C16" s="162" t="s">
        <v>44</v>
      </c>
      <c r="D16" s="154" t="s">
        <v>821</v>
      </c>
      <c r="E16" s="155" t="s">
        <v>43</v>
      </c>
      <c r="F16" s="182" t="s">
        <v>822</v>
      </c>
      <c r="G16" s="175"/>
      <c r="H16" s="173" t="s">
        <v>26</v>
      </c>
      <c r="I16" s="173" t="s">
        <v>26</v>
      </c>
      <c r="J16" s="173" t="s">
        <v>26</v>
      </c>
      <c r="K16" s="175" t="s">
        <v>42</v>
      </c>
      <c r="L16" s="176" t="s">
        <v>41</v>
      </c>
      <c r="M16" s="176" t="s">
        <v>26</v>
      </c>
      <c r="N16" s="173" t="s">
        <v>26</v>
      </c>
      <c r="O16" s="173" t="s">
        <v>26</v>
      </c>
      <c r="P16" s="175" t="s">
        <v>26</v>
      </c>
      <c r="Q16" s="173" t="s">
        <v>26</v>
      </c>
      <c r="R16" s="173" t="s">
        <v>26</v>
      </c>
      <c r="S16" s="173" t="b">
        <v>0</v>
      </c>
      <c r="T16" s="173" t="b">
        <v>0</v>
      </c>
      <c r="U16" s="175"/>
      <c r="V16" s="175" t="s">
        <v>26</v>
      </c>
      <c r="W16" s="175" t="s">
        <v>26</v>
      </c>
      <c r="X16" s="175" t="s">
        <v>26</v>
      </c>
      <c r="Y16" s="178" t="s">
        <v>26</v>
      </c>
      <c r="Z16" s="153"/>
      <c r="AA16" s="141" t="s">
        <v>26</v>
      </c>
      <c r="AB16" s="139"/>
      <c r="AC16" s="141"/>
    </row>
    <row r="17" spans="1:29" ht="60">
      <c r="A17" s="140" t="s">
        <v>747</v>
      </c>
      <c r="B17" s="139">
        <v>16</v>
      </c>
      <c r="C17" s="162" t="s">
        <v>2117</v>
      </c>
      <c r="D17" s="154" t="s">
        <v>1502</v>
      </c>
      <c r="E17" s="155" t="s">
        <v>1639</v>
      </c>
      <c r="F17" s="182" t="s">
        <v>2339</v>
      </c>
      <c r="G17" s="176" t="s">
        <v>2340</v>
      </c>
      <c r="H17" s="173" t="s">
        <v>26</v>
      </c>
      <c r="I17" s="173" t="s">
        <v>29</v>
      </c>
      <c r="J17" s="133" t="s">
        <v>2199</v>
      </c>
      <c r="K17" s="175" t="s">
        <v>1640</v>
      </c>
      <c r="L17" s="175" t="s">
        <v>26</v>
      </c>
      <c r="M17" s="175" t="s">
        <v>26</v>
      </c>
      <c r="N17" s="173" t="s">
        <v>26</v>
      </c>
      <c r="O17" s="177" t="s">
        <v>1503</v>
      </c>
      <c r="P17" s="157" t="s">
        <v>2331</v>
      </c>
      <c r="Q17" s="173" t="s">
        <v>26</v>
      </c>
      <c r="R17" s="173" t="s">
        <v>52</v>
      </c>
      <c r="S17" s="173" t="b">
        <v>1</v>
      </c>
      <c r="T17" s="173" t="b">
        <v>0</v>
      </c>
      <c r="U17" s="175" t="s">
        <v>1636</v>
      </c>
      <c r="V17" s="285" t="s">
        <v>742</v>
      </c>
      <c r="W17" s="157" t="s">
        <v>797</v>
      </c>
      <c r="X17" s="134" t="s">
        <v>26</v>
      </c>
      <c r="Y17" s="178" t="s">
        <v>26</v>
      </c>
      <c r="Z17" s="153"/>
      <c r="AA17" s="141" t="s">
        <v>26</v>
      </c>
      <c r="AB17" s="139"/>
      <c r="AC17" s="141"/>
    </row>
    <row r="18" spans="1:29">
      <c r="A18" s="140" t="s">
        <v>744</v>
      </c>
      <c r="B18" s="129">
        <v>17</v>
      </c>
      <c r="C18" s="187" t="s">
        <v>50</v>
      </c>
      <c r="D18" s="188" t="s">
        <v>823</v>
      </c>
      <c r="E18" s="189" t="s">
        <v>57</v>
      </c>
      <c r="F18" s="182" t="str">
        <f>HYPERLINK("https://drive.google.com/open?id=0ByCQZbznvCf7WjFWOUYzd1RTOGM","IGT200-00_EN-GB.pdf")</f>
        <v>IGT200-00_EN-GB.pdf</v>
      </c>
      <c r="G18" s="190" t="s">
        <v>110</v>
      </c>
      <c r="H18" s="188" t="s">
        <v>26</v>
      </c>
      <c r="I18" s="188" t="s">
        <v>26</v>
      </c>
      <c r="J18" s="188" t="s">
        <v>26</v>
      </c>
      <c r="K18" s="190" t="s">
        <v>720</v>
      </c>
      <c r="L18" s="190" t="s">
        <v>48</v>
      </c>
      <c r="M18" s="190" t="s">
        <v>47</v>
      </c>
      <c r="N18" s="188" t="s">
        <v>26</v>
      </c>
      <c r="O18" s="188" t="s">
        <v>782</v>
      </c>
      <c r="P18" s="190" t="s">
        <v>721</v>
      </c>
      <c r="Q18" s="188" t="s">
        <v>26</v>
      </c>
      <c r="R18" s="188" t="s">
        <v>26</v>
      </c>
      <c r="S18" s="188" t="b">
        <v>0</v>
      </c>
      <c r="T18" s="188" t="b">
        <v>0</v>
      </c>
      <c r="U18" s="190" t="s">
        <v>1641</v>
      </c>
      <c r="V18" s="190" t="s">
        <v>26</v>
      </c>
      <c r="W18" s="190" t="s">
        <v>26</v>
      </c>
      <c r="X18" s="190" t="s">
        <v>26</v>
      </c>
      <c r="Y18" s="191" t="s">
        <v>26</v>
      </c>
      <c r="Z18" s="153"/>
      <c r="AA18" s="141" t="s">
        <v>26</v>
      </c>
      <c r="AB18" s="139"/>
      <c r="AC18" s="141"/>
    </row>
    <row r="19" spans="1:29" ht="75">
      <c r="A19" s="140" t="s">
        <v>759</v>
      </c>
      <c r="B19" s="139">
        <v>18</v>
      </c>
      <c r="C19" s="162" t="s">
        <v>50</v>
      </c>
      <c r="D19" s="188" t="s">
        <v>823</v>
      </c>
      <c r="E19" s="155" t="s">
        <v>49</v>
      </c>
      <c r="F19" s="182" t="s">
        <v>824</v>
      </c>
      <c r="G19" s="176" t="s">
        <v>2341</v>
      </c>
      <c r="H19" s="173" t="s">
        <v>26</v>
      </c>
      <c r="I19" s="173" t="s">
        <v>26</v>
      </c>
      <c r="J19" s="173" t="s">
        <v>26</v>
      </c>
      <c r="K19" s="190" t="s">
        <v>720</v>
      </c>
      <c r="L19" s="175" t="s">
        <v>48</v>
      </c>
      <c r="M19" s="175" t="s">
        <v>47</v>
      </c>
      <c r="N19" s="173" t="s">
        <v>26</v>
      </c>
      <c r="O19" s="173" t="s">
        <v>783</v>
      </c>
      <c r="P19" s="190" t="s">
        <v>728</v>
      </c>
      <c r="Q19" s="173" t="s">
        <v>26</v>
      </c>
      <c r="R19" s="173" t="s">
        <v>26</v>
      </c>
      <c r="S19" s="173" t="b">
        <v>0</v>
      </c>
      <c r="T19" s="173" t="b">
        <v>0</v>
      </c>
      <c r="U19" s="190" t="s">
        <v>1641</v>
      </c>
      <c r="V19" s="175" t="s">
        <v>26</v>
      </c>
      <c r="W19" s="175" t="s">
        <v>26</v>
      </c>
      <c r="X19" s="175" t="s">
        <v>26</v>
      </c>
      <c r="Y19" s="178" t="s">
        <v>26</v>
      </c>
      <c r="Z19" s="153"/>
      <c r="AA19" s="141" t="s">
        <v>26</v>
      </c>
      <c r="AB19" s="139"/>
      <c r="AC19" s="141"/>
    </row>
    <row r="20" spans="1:29" ht="90">
      <c r="A20" s="142" t="s">
        <v>763</v>
      </c>
      <c r="B20" s="139">
        <v>19</v>
      </c>
      <c r="C20" s="162" t="s">
        <v>40</v>
      </c>
      <c r="D20" s="154" t="s">
        <v>821</v>
      </c>
      <c r="E20" s="155" t="s">
        <v>39</v>
      </c>
      <c r="F20" s="182" t="s">
        <v>825</v>
      </c>
      <c r="G20" s="175"/>
      <c r="H20" s="173" t="s">
        <v>26</v>
      </c>
      <c r="I20" s="173" t="s">
        <v>26</v>
      </c>
      <c r="J20" s="173" t="s">
        <v>26</v>
      </c>
      <c r="K20" s="176" t="s">
        <v>38</v>
      </c>
      <c r="L20" s="176" t="s">
        <v>733</v>
      </c>
      <c r="M20" s="175" t="s">
        <v>26</v>
      </c>
      <c r="N20" s="173" t="s">
        <v>26</v>
      </c>
      <c r="O20" s="173" t="s">
        <v>26</v>
      </c>
      <c r="P20" s="175" t="s">
        <v>26</v>
      </c>
      <c r="Q20" s="173" t="s">
        <v>26</v>
      </c>
      <c r="R20" s="173" t="s">
        <v>26</v>
      </c>
      <c r="S20" s="173" t="b">
        <v>0</v>
      </c>
      <c r="T20" s="173" t="b">
        <v>0</v>
      </c>
      <c r="U20" s="175"/>
      <c r="V20" s="175" t="s">
        <v>26</v>
      </c>
      <c r="W20" s="175" t="s">
        <v>26</v>
      </c>
      <c r="X20" s="175" t="s">
        <v>26</v>
      </c>
      <c r="Y20" s="178" t="s">
        <v>26</v>
      </c>
      <c r="Z20" s="153"/>
      <c r="AA20" s="141" t="s">
        <v>26</v>
      </c>
      <c r="AB20" s="139"/>
      <c r="AC20" s="141"/>
    </row>
    <row r="21" spans="1:29" ht="60">
      <c r="A21" s="140" t="s">
        <v>753</v>
      </c>
      <c r="B21" s="139">
        <v>20</v>
      </c>
      <c r="C21" s="162" t="s">
        <v>1504</v>
      </c>
      <c r="D21" s="173" t="s">
        <v>826</v>
      </c>
      <c r="E21" s="155" t="s">
        <v>1642</v>
      </c>
      <c r="F21" s="182" t="s">
        <v>774</v>
      </c>
      <c r="G21" s="173" t="s">
        <v>113</v>
      </c>
      <c r="H21" s="173" t="s">
        <v>53</v>
      </c>
      <c r="I21" s="173" t="s">
        <v>29</v>
      </c>
      <c r="J21" s="133" t="s">
        <v>26</v>
      </c>
      <c r="K21" s="175" t="s">
        <v>1643</v>
      </c>
      <c r="L21" s="186" t="s">
        <v>1444</v>
      </c>
      <c r="M21" s="175" t="s">
        <v>726</v>
      </c>
      <c r="N21" s="173" t="s">
        <v>26</v>
      </c>
      <c r="O21" s="173" t="s">
        <v>779</v>
      </c>
      <c r="P21" s="157" t="s">
        <v>2331</v>
      </c>
      <c r="Q21" s="173" t="s">
        <v>26</v>
      </c>
      <c r="R21" s="173" t="s">
        <v>52</v>
      </c>
      <c r="S21" s="173" t="b">
        <v>1</v>
      </c>
      <c r="T21" s="173" t="b">
        <v>0</v>
      </c>
      <c r="U21" s="175" t="s">
        <v>826</v>
      </c>
      <c r="V21" s="285" t="s">
        <v>742</v>
      </c>
      <c r="W21" s="175" t="s">
        <v>1644</v>
      </c>
      <c r="X21" s="175" t="s">
        <v>26</v>
      </c>
      <c r="Y21" s="192" t="s">
        <v>26</v>
      </c>
      <c r="Z21" s="153"/>
      <c r="AA21" s="141" t="s">
        <v>26</v>
      </c>
      <c r="AB21" s="139"/>
      <c r="AC21" s="141"/>
    </row>
    <row r="22" spans="1:29" ht="45">
      <c r="A22" s="140" t="s">
        <v>751</v>
      </c>
      <c r="B22" s="139">
        <v>21</v>
      </c>
      <c r="C22" s="162" t="s">
        <v>1713</v>
      </c>
      <c r="D22" s="173" t="s">
        <v>1645</v>
      </c>
      <c r="E22" s="155" t="s">
        <v>1646</v>
      </c>
      <c r="F22" s="182" t="s">
        <v>1637</v>
      </c>
      <c r="G22" s="173" t="s">
        <v>110</v>
      </c>
      <c r="H22" s="180" t="s">
        <v>1647</v>
      </c>
      <c r="I22" s="173" t="s">
        <v>795</v>
      </c>
      <c r="J22" s="133" t="s">
        <v>2199</v>
      </c>
      <c r="K22" s="180" t="s">
        <v>1648</v>
      </c>
      <c r="L22" s="175" t="s">
        <v>1649</v>
      </c>
      <c r="M22" s="175" t="s">
        <v>1650</v>
      </c>
      <c r="N22" s="173" t="s">
        <v>26</v>
      </c>
      <c r="O22" s="173" t="s">
        <v>1651</v>
      </c>
      <c r="P22" s="157" t="s">
        <v>2331</v>
      </c>
      <c r="Q22" s="173" t="s">
        <v>1652</v>
      </c>
      <c r="R22" s="173" t="s">
        <v>1647</v>
      </c>
      <c r="S22" s="173" t="b">
        <v>1</v>
      </c>
      <c r="T22" s="173" t="b">
        <v>1</v>
      </c>
      <c r="U22" s="175" t="s">
        <v>1653</v>
      </c>
      <c r="V22" s="285" t="s">
        <v>742</v>
      </c>
      <c r="W22" s="157" t="s">
        <v>797</v>
      </c>
      <c r="X22" s="175" t="s">
        <v>26</v>
      </c>
      <c r="Y22" s="178" t="s">
        <v>2342</v>
      </c>
      <c r="Z22" s="153"/>
      <c r="AA22" s="141" t="s">
        <v>26</v>
      </c>
      <c r="AB22" s="139"/>
      <c r="AC22" s="141"/>
    </row>
    <row r="23" spans="1:29" ht="45">
      <c r="A23" s="140" t="s">
        <v>756</v>
      </c>
      <c r="B23" s="129">
        <v>22</v>
      </c>
      <c r="C23" s="162" t="s">
        <v>2203</v>
      </c>
      <c r="D23" s="192" t="s">
        <v>1654</v>
      </c>
      <c r="E23" s="193" t="s">
        <v>1655</v>
      </c>
      <c r="F23" s="182" t="s">
        <v>1637</v>
      </c>
      <c r="G23" s="176" t="s">
        <v>2340</v>
      </c>
      <c r="H23" s="173" t="s">
        <v>26</v>
      </c>
      <c r="I23" s="173" t="s">
        <v>29</v>
      </c>
      <c r="J23" s="133" t="s">
        <v>2199</v>
      </c>
      <c r="K23" s="175" t="s">
        <v>1656</v>
      </c>
      <c r="L23" s="175" t="s">
        <v>727</v>
      </c>
      <c r="M23" s="175" t="s">
        <v>26</v>
      </c>
      <c r="N23" s="173" t="s">
        <v>26</v>
      </c>
      <c r="O23" s="173" t="s">
        <v>813</v>
      </c>
      <c r="P23" s="157" t="s">
        <v>2343</v>
      </c>
      <c r="Q23" s="173" t="s">
        <v>1657</v>
      </c>
      <c r="R23" s="173"/>
      <c r="S23" s="173" t="b">
        <v>1</v>
      </c>
      <c r="T23" s="173" t="b">
        <v>1</v>
      </c>
      <c r="U23" s="175" t="s">
        <v>1653</v>
      </c>
      <c r="V23" s="285" t="s">
        <v>742</v>
      </c>
      <c r="W23" s="157" t="s">
        <v>797</v>
      </c>
      <c r="X23" s="175" t="s">
        <v>26</v>
      </c>
      <c r="Y23" s="178" t="s">
        <v>26</v>
      </c>
      <c r="Z23" s="153"/>
      <c r="AA23" s="141" t="s">
        <v>26</v>
      </c>
      <c r="AB23" s="139" t="s">
        <v>1145</v>
      </c>
      <c r="AC23" s="139" t="s">
        <v>1145</v>
      </c>
    </row>
    <row r="24" spans="1:29" ht="30">
      <c r="A24" s="140" t="s">
        <v>745</v>
      </c>
      <c r="B24" s="139">
        <v>23</v>
      </c>
      <c r="C24" s="162" t="s">
        <v>722</v>
      </c>
      <c r="D24" s="173" t="s">
        <v>827</v>
      </c>
      <c r="E24" s="155" t="s">
        <v>56</v>
      </c>
      <c r="F24" s="172" t="str">
        <f>HYPERLINK("https://drive.google.com/file/d/0ByCQZbznvCf7V0FaREhjZVJlSjQ/view?usp=sharing","miniLUX BKVLR.pdf")</f>
        <v>miniLUX BKVLR.pdf</v>
      </c>
      <c r="G24" s="176" t="s">
        <v>2340</v>
      </c>
      <c r="H24" s="180" t="s">
        <v>723</v>
      </c>
      <c r="I24" s="173" t="s">
        <v>29</v>
      </c>
      <c r="J24" s="180" t="s">
        <v>2344</v>
      </c>
      <c r="K24" s="175" t="s">
        <v>724</v>
      </c>
      <c r="L24" s="175" t="s">
        <v>26</v>
      </c>
      <c r="M24" s="175" t="s">
        <v>26</v>
      </c>
      <c r="N24" s="173" t="s">
        <v>26</v>
      </c>
      <c r="O24" s="180" t="s">
        <v>781</v>
      </c>
      <c r="P24" s="175" t="s">
        <v>55</v>
      </c>
      <c r="Q24" s="173" t="s">
        <v>26</v>
      </c>
      <c r="R24" s="173" t="s">
        <v>26</v>
      </c>
      <c r="S24" s="173" t="b">
        <v>0</v>
      </c>
      <c r="T24" s="173" t="b">
        <v>0</v>
      </c>
      <c r="U24" s="175" t="s">
        <v>1653</v>
      </c>
      <c r="V24" s="308" t="s">
        <v>2345</v>
      </c>
      <c r="W24" s="157" t="s">
        <v>797</v>
      </c>
      <c r="X24" s="176" t="s">
        <v>26</v>
      </c>
      <c r="Y24" s="178" t="s">
        <v>26</v>
      </c>
      <c r="Z24" s="153"/>
      <c r="AA24" s="141" t="s">
        <v>26</v>
      </c>
      <c r="AB24" s="139" t="s">
        <v>1145</v>
      </c>
      <c r="AC24" s="139" t="s">
        <v>1145</v>
      </c>
    </row>
    <row r="25" spans="1:29" ht="75">
      <c r="A25" s="142" t="s">
        <v>765</v>
      </c>
      <c r="B25" s="139">
        <v>24</v>
      </c>
      <c r="C25" s="181" t="s">
        <v>33</v>
      </c>
      <c r="D25" s="171" t="s">
        <v>828</v>
      </c>
      <c r="E25" s="155" t="s">
        <v>32</v>
      </c>
      <c r="F25" s="182" t="s">
        <v>829</v>
      </c>
      <c r="G25" s="175"/>
      <c r="H25" s="173" t="s">
        <v>26</v>
      </c>
      <c r="I25" s="173" t="s">
        <v>26</v>
      </c>
      <c r="J25" s="173" t="s">
        <v>26</v>
      </c>
      <c r="K25" s="176" t="s">
        <v>734</v>
      </c>
      <c r="L25" s="176" t="s">
        <v>735</v>
      </c>
      <c r="M25" s="175" t="s">
        <v>736</v>
      </c>
      <c r="N25" s="194" t="s">
        <v>737</v>
      </c>
      <c r="O25" s="194" t="s">
        <v>26</v>
      </c>
      <c r="P25" s="176" t="s">
        <v>738</v>
      </c>
      <c r="Q25" s="173" t="s">
        <v>26</v>
      </c>
      <c r="R25" s="173" t="s">
        <v>739</v>
      </c>
      <c r="S25" s="173" t="b">
        <v>0</v>
      </c>
      <c r="T25" s="173" t="b">
        <v>0</v>
      </c>
      <c r="U25" s="175" t="s">
        <v>1634</v>
      </c>
      <c r="V25" s="175" t="s">
        <v>26</v>
      </c>
      <c r="W25" s="175" t="s">
        <v>26</v>
      </c>
      <c r="X25" s="175" t="s">
        <v>26</v>
      </c>
      <c r="Y25" s="178"/>
      <c r="Z25" s="153"/>
      <c r="AA25" s="141" t="s">
        <v>26</v>
      </c>
      <c r="AB25" s="139"/>
      <c r="AC25" s="141"/>
    </row>
    <row r="26" spans="1:29" ht="60">
      <c r="A26" s="140" t="s">
        <v>755</v>
      </c>
      <c r="B26" s="129">
        <v>25</v>
      </c>
      <c r="C26" s="162" t="s">
        <v>1505</v>
      </c>
      <c r="D26" s="173" t="s">
        <v>830</v>
      </c>
      <c r="E26" s="155" t="s">
        <v>2204</v>
      </c>
      <c r="F26" s="182" t="s">
        <v>2205</v>
      </c>
      <c r="G26" s="180" t="s">
        <v>2340</v>
      </c>
      <c r="H26" s="173" t="s">
        <v>26</v>
      </c>
      <c r="I26" s="173" t="s">
        <v>29</v>
      </c>
      <c r="J26" s="173" t="str">
        <f>$N$2</f>
        <v>Stainless Steel 316L</v>
      </c>
      <c r="K26" s="173" t="s">
        <v>26</v>
      </c>
      <c r="L26" s="175" t="s">
        <v>26</v>
      </c>
      <c r="M26" s="175" t="s">
        <v>26</v>
      </c>
      <c r="N26" s="173" t="s">
        <v>2199</v>
      </c>
      <c r="O26" s="173" t="s">
        <v>1658</v>
      </c>
      <c r="P26" s="157" t="s">
        <v>2331</v>
      </c>
      <c r="Q26" s="154" t="s">
        <v>2118</v>
      </c>
      <c r="R26" s="173" t="s">
        <v>26</v>
      </c>
      <c r="S26" s="173" t="b">
        <v>1</v>
      </c>
      <c r="T26" s="173" t="b">
        <v>1</v>
      </c>
      <c r="U26" s="175" t="s">
        <v>830</v>
      </c>
      <c r="V26" s="285" t="s">
        <v>742</v>
      </c>
      <c r="W26" s="157" t="s">
        <v>2118</v>
      </c>
      <c r="X26" s="176" t="s">
        <v>2325</v>
      </c>
      <c r="Y26" s="178" t="s">
        <v>26</v>
      </c>
      <c r="Z26" s="153"/>
      <c r="AA26" s="141" t="s">
        <v>26</v>
      </c>
      <c r="AB26" s="139"/>
      <c r="AC26" s="141"/>
    </row>
    <row r="27" spans="1:29" ht="30">
      <c r="A27" s="140" t="s">
        <v>749</v>
      </c>
      <c r="B27" s="139">
        <v>26</v>
      </c>
      <c r="C27" s="195" t="s">
        <v>1437</v>
      </c>
      <c r="D27" s="173" t="s">
        <v>826</v>
      </c>
      <c r="E27" s="155" t="s">
        <v>1443</v>
      </c>
      <c r="F27" s="172" t="str">
        <f>HYPERLINK("https://drive.google.com/open?id=0ByCQZbznvCf7ZWFES3hvcWF6aEU","TI00123REN_1416.pdf")</f>
        <v>TI00123REN_1416.pdf</v>
      </c>
      <c r="G27" s="175" t="s">
        <v>102</v>
      </c>
      <c r="H27" s="173" t="s">
        <v>26</v>
      </c>
      <c r="I27" s="173" t="s">
        <v>26</v>
      </c>
      <c r="J27" s="173" t="s">
        <v>26</v>
      </c>
      <c r="K27" s="186" t="s">
        <v>1435</v>
      </c>
      <c r="L27" s="183" t="s">
        <v>741</v>
      </c>
      <c r="M27" s="175" t="s">
        <v>1434</v>
      </c>
      <c r="N27" s="173" t="s">
        <v>26</v>
      </c>
      <c r="O27" s="196" t="s">
        <v>779</v>
      </c>
      <c r="P27" s="183" t="s">
        <v>1506</v>
      </c>
      <c r="Q27" s="173" t="s">
        <v>26</v>
      </c>
      <c r="R27" s="173" t="s">
        <v>46</v>
      </c>
      <c r="S27" s="197" t="b">
        <v>1</v>
      </c>
      <c r="T27" s="197" t="b">
        <v>1</v>
      </c>
      <c r="U27" s="198" t="s">
        <v>826</v>
      </c>
      <c r="V27" s="173" t="s">
        <v>742</v>
      </c>
      <c r="W27" s="157" t="s">
        <v>797</v>
      </c>
      <c r="X27" s="309" t="s">
        <v>26</v>
      </c>
      <c r="Y27" s="173" t="s">
        <v>26</v>
      </c>
      <c r="Z27" s="153"/>
      <c r="AA27" s="141" t="s">
        <v>26</v>
      </c>
      <c r="AB27" s="139"/>
      <c r="AC27" s="141"/>
    </row>
    <row r="28" spans="1:29" ht="30">
      <c r="A28" s="142" t="s">
        <v>750</v>
      </c>
      <c r="B28" s="139">
        <v>27</v>
      </c>
      <c r="C28" s="162" t="s">
        <v>2206</v>
      </c>
      <c r="D28" s="173" t="s">
        <v>1512</v>
      </c>
      <c r="E28" s="155" t="s">
        <v>2207</v>
      </c>
      <c r="F28" s="182" t="s">
        <v>2200</v>
      </c>
      <c r="G28" s="175"/>
      <c r="H28" s="173" t="s">
        <v>26</v>
      </c>
      <c r="I28" s="173" t="s">
        <v>26</v>
      </c>
      <c r="J28" s="173" t="s">
        <v>26</v>
      </c>
      <c r="K28" s="175" t="s">
        <v>1507</v>
      </c>
      <c r="L28" s="175" t="s">
        <v>26</v>
      </c>
      <c r="M28" s="175" t="s">
        <v>2208</v>
      </c>
      <c r="N28" s="173" t="s">
        <v>26</v>
      </c>
      <c r="O28" s="180" t="s">
        <v>2346</v>
      </c>
      <c r="P28" s="175" t="s">
        <v>26</v>
      </c>
      <c r="Q28" s="173" t="s">
        <v>26</v>
      </c>
      <c r="R28" s="173" t="s">
        <v>26</v>
      </c>
      <c r="S28" s="173" t="b">
        <v>0</v>
      </c>
      <c r="T28" s="173" t="b">
        <v>0</v>
      </c>
      <c r="U28" s="175" t="s">
        <v>1636</v>
      </c>
      <c r="V28" s="175" t="s">
        <v>26</v>
      </c>
      <c r="W28" s="175" t="s">
        <v>26</v>
      </c>
      <c r="X28" s="309" t="s">
        <v>26</v>
      </c>
      <c r="Y28" s="178" t="s">
        <v>26</v>
      </c>
      <c r="Z28" s="153"/>
      <c r="AA28" s="141" t="s">
        <v>26</v>
      </c>
      <c r="AB28" s="139"/>
      <c r="AC28" s="141"/>
    </row>
    <row r="29" spans="1:29" ht="30">
      <c r="A29" s="140" t="s">
        <v>766</v>
      </c>
      <c r="B29" s="139">
        <v>28</v>
      </c>
      <c r="C29" s="181" t="s">
        <v>740</v>
      </c>
      <c r="D29" s="173" t="s">
        <v>826</v>
      </c>
      <c r="E29" s="155" t="s">
        <v>1514</v>
      </c>
      <c r="F29" s="182" t="s">
        <v>831</v>
      </c>
      <c r="G29" s="175" t="s">
        <v>397</v>
      </c>
      <c r="H29" s="173" t="s">
        <v>26</v>
      </c>
      <c r="I29" s="173" t="s">
        <v>26</v>
      </c>
      <c r="J29" s="173" t="s">
        <v>26</v>
      </c>
      <c r="K29" s="186" t="s">
        <v>1435</v>
      </c>
      <c r="L29" s="176" t="s">
        <v>741</v>
      </c>
      <c r="M29" s="175" t="s">
        <v>1434</v>
      </c>
      <c r="N29" s="199" t="s">
        <v>2199</v>
      </c>
      <c r="O29" s="200" t="s">
        <v>779</v>
      </c>
      <c r="P29" s="183" t="s">
        <v>1508</v>
      </c>
      <c r="Q29" s="173" t="s">
        <v>26</v>
      </c>
      <c r="R29" s="173" t="s">
        <v>26</v>
      </c>
      <c r="S29" s="173" t="b">
        <v>0</v>
      </c>
      <c r="T29" s="173" t="b">
        <v>0</v>
      </c>
      <c r="U29" s="198" t="s">
        <v>826</v>
      </c>
      <c r="V29" s="173" t="s">
        <v>742</v>
      </c>
      <c r="W29" s="157" t="s">
        <v>797</v>
      </c>
      <c r="X29" s="309" t="s">
        <v>26</v>
      </c>
      <c r="Y29" s="173" t="s">
        <v>26</v>
      </c>
      <c r="Z29" s="153"/>
      <c r="AA29" s="141" t="s">
        <v>26</v>
      </c>
      <c r="AB29" s="139"/>
      <c r="AC29" s="141"/>
    </row>
    <row r="30" spans="1:29" ht="105">
      <c r="A30" s="142" t="s">
        <v>764</v>
      </c>
      <c r="B30" s="139">
        <v>29</v>
      </c>
      <c r="C30" s="162" t="s">
        <v>37</v>
      </c>
      <c r="D30" s="180" t="s">
        <v>832</v>
      </c>
      <c r="E30" s="155" t="s">
        <v>36</v>
      </c>
      <c r="F30" s="172" t="str">
        <f>HYPERLINK("https://drive.google.com/open?id=0ByCQZbznvCf7NUpXSGo3RG9sUWs","CLII-9BLHVF_R0_EN.pdf")</f>
        <v>CLII-9BLHVF_R0_EN.pdf</v>
      </c>
      <c r="G30" s="175"/>
      <c r="H30" s="173" t="s">
        <v>26</v>
      </c>
      <c r="I30" s="173" t="s">
        <v>26</v>
      </c>
      <c r="J30" s="173" t="s">
        <v>26</v>
      </c>
      <c r="K30" s="175" t="s">
        <v>26</v>
      </c>
      <c r="L30" s="176" t="s">
        <v>35</v>
      </c>
      <c r="M30" s="175" t="s">
        <v>34</v>
      </c>
      <c r="N30" s="173" t="s">
        <v>26</v>
      </c>
      <c r="O30" s="173" t="s">
        <v>26</v>
      </c>
      <c r="P30" s="175" t="s">
        <v>26</v>
      </c>
      <c r="Q30" s="173" t="s">
        <v>26</v>
      </c>
      <c r="R30" s="173" t="s">
        <v>26</v>
      </c>
      <c r="S30" s="173" t="b">
        <v>0</v>
      </c>
      <c r="T30" s="173" t="b">
        <v>0</v>
      </c>
      <c r="U30" s="175"/>
      <c r="V30" s="175" t="s">
        <v>26</v>
      </c>
      <c r="W30" s="201" t="s">
        <v>26</v>
      </c>
      <c r="X30" s="148" t="s">
        <v>26</v>
      </c>
      <c r="Y30" s="178" t="s">
        <v>26</v>
      </c>
      <c r="Z30" s="153"/>
      <c r="AA30" s="141" t="s">
        <v>26</v>
      </c>
      <c r="AB30" s="139"/>
      <c r="AC30" s="141"/>
    </row>
    <row r="31" spans="1:29" ht="30">
      <c r="A31" s="140" t="s">
        <v>767</v>
      </c>
      <c r="B31" s="129">
        <v>30</v>
      </c>
      <c r="C31" s="162" t="s">
        <v>1659</v>
      </c>
      <c r="D31" s="202" t="s">
        <v>1660</v>
      </c>
      <c r="E31" s="155" t="s">
        <v>1661</v>
      </c>
      <c r="F31" s="182" t="s">
        <v>2119</v>
      </c>
      <c r="G31" s="175" t="s">
        <v>848</v>
      </c>
      <c r="H31" s="173" t="s">
        <v>26</v>
      </c>
      <c r="I31" s="173" t="s">
        <v>26</v>
      </c>
      <c r="J31" s="173" t="s">
        <v>26</v>
      </c>
      <c r="K31" s="175" t="s">
        <v>2347</v>
      </c>
      <c r="L31" s="176" t="s">
        <v>2348</v>
      </c>
      <c r="M31" s="175" t="s">
        <v>26</v>
      </c>
      <c r="N31" s="173" t="s">
        <v>26</v>
      </c>
      <c r="O31" s="173" t="s">
        <v>956</v>
      </c>
      <c r="P31" s="175" t="s">
        <v>2349</v>
      </c>
      <c r="Q31" s="173" t="s">
        <v>26</v>
      </c>
      <c r="R31" s="173" t="s">
        <v>26</v>
      </c>
      <c r="S31" s="173" t="b">
        <v>0</v>
      </c>
      <c r="T31" s="173" t="b">
        <v>0</v>
      </c>
      <c r="U31" s="175" t="s">
        <v>1662</v>
      </c>
      <c r="V31" s="192" t="s">
        <v>26</v>
      </c>
      <c r="W31" s="192" t="s">
        <v>26</v>
      </c>
      <c r="X31" s="157" t="s">
        <v>26</v>
      </c>
      <c r="Y31" s="286" t="s">
        <v>26</v>
      </c>
      <c r="Z31" s="153"/>
      <c r="AA31" s="141" t="s">
        <v>26</v>
      </c>
      <c r="AB31" s="139"/>
      <c r="AC31" s="141"/>
    </row>
    <row r="32" spans="1:29" ht="45">
      <c r="A32" s="287" t="s">
        <v>2120</v>
      </c>
      <c r="B32" s="139">
        <v>31</v>
      </c>
      <c r="C32" s="203" t="s">
        <v>933</v>
      </c>
      <c r="D32" s="139" t="s">
        <v>833</v>
      </c>
      <c r="E32" s="189" t="s">
        <v>2121</v>
      </c>
      <c r="F32" s="156" t="s">
        <v>834</v>
      </c>
      <c r="G32" s="143" t="s">
        <v>2350</v>
      </c>
      <c r="H32" s="171" t="s">
        <v>2115</v>
      </c>
      <c r="I32" s="173" t="s">
        <v>2122</v>
      </c>
      <c r="J32" s="173" t="str">
        <f>$N$2</f>
        <v>Stainless Steel 316L</v>
      </c>
      <c r="K32" s="204" t="s">
        <v>796</v>
      </c>
      <c r="L32" s="152" t="s">
        <v>31</v>
      </c>
      <c r="M32" s="143" t="s">
        <v>835</v>
      </c>
      <c r="N32" s="171" t="s">
        <v>2123</v>
      </c>
      <c r="O32" s="205" t="s">
        <v>780</v>
      </c>
      <c r="P32" s="175" t="s">
        <v>901</v>
      </c>
      <c r="Q32" s="192" t="s">
        <v>26</v>
      </c>
      <c r="R32" s="171" t="s">
        <v>2115</v>
      </c>
      <c r="S32" s="173" t="b">
        <v>1</v>
      </c>
      <c r="T32" s="192" t="b">
        <v>0</v>
      </c>
      <c r="U32" s="143" t="s">
        <v>2124</v>
      </c>
      <c r="V32" s="285" t="s">
        <v>742</v>
      </c>
      <c r="W32" s="157" t="s">
        <v>797</v>
      </c>
      <c r="X32" s="141" t="s">
        <v>2125</v>
      </c>
      <c r="Y32" s="141" t="s">
        <v>26</v>
      </c>
      <c r="Z32" s="153"/>
      <c r="AA32" s="139" t="s">
        <v>2126</v>
      </c>
      <c r="AB32" s="139"/>
      <c r="AC32" s="141"/>
    </row>
    <row r="33" spans="1:29" ht="45">
      <c r="A33" s="140" t="s">
        <v>2127</v>
      </c>
      <c r="B33" s="139">
        <v>32</v>
      </c>
      <c r="C33" s="203" t="s">
        <v>934</v>
      </c>
      <c r="D33" s="139" t="s">
        <v>833</v>
      </c>
      <c r="E33" s="142" t="s">
        <v>2128</v>
      </c>
      <c r="F33" s="156" t="s">
        <v>834</v>
      </c>
      <c r="G33" s="143" t="s">
        <v>2340</v>
      </c>
      <c r="H33" s="171" t="s">
        <v>2115</v>
      </c>
      <c r="I33" s="173" t="s">
        <v>2122</v>
      </c>
      <c r="J33" s="173" t="str">
        <f>$N$2</f>
        <v>Stainless Steel 316L</v>
      </c>
      <c r="K33" s="204" t="s">
        <v>796</v>
      </c>
      <c r="L33" s="152" t="s">
        <v>26</v>
      </c>
      <c r="M33" s="141" t="s">
        <v>836</v>
      </c>
      <c r="N33" s="171" t="s">
        <v>2123</v>
      </c>
      <c r="O33" s="205" t="s">
        <v>955</v>
      </c>
      <c r="P33" s="175" t="s">
        <v>901</v>
      </c>
      <c r="Q33" s="192" t="s">
        <v>26</v>
      </c>
      <c r="R33" s="171" t="s">
        <v>2115</v>
      </c>
      <c r="S33" s="173" t="b">
        <v>1</v>
      </c>
      <c r="T33" s="192" t="b">
        <v>0</v>
      </c>
      <c r="U33" s="143" t="s">
        <v>2124</v>
      </c>
      <c r="V33" s="285" t="s">
        <v>742</v>
      </c>
      <c r="W33" s="157" t="s">
        <v>797</v>
      </c>
      <c r="X33" s="141" t="s">
        <v>2125</v>
      </c>
      <c r="Y33" s="141" t="s">
        <v>26</v>
      </c>
      <c r="Z33" s="153"/>
      <c r="AA33" s="161" t="s">
        <v>26</v>
      </c>
      <c r="AB33" s="139"/>
      <c r="AC33" s="141"/>
    </row>
    <row r="34" spans="1:29" ht="45">
      <c r="A34" s="287" t="s">
        <v>2129</v>
      </c>
      <c r="B34" s="129">
        <v>33</v>
      </c>
      <c r="C34" s="203" t="s">
        <v>2130</v>
      </c>
      <c r="D34" s="139" t="s">
        <v>833</v>
      </c>
      <c r="E34" s="189" t="s">
        <v>2131</v>
      </c>
      <c r="F34" s="156" t="s">
        <v>834</v>
      </c>
      <c r="G34" s="141" t="s">
        <v>397</v>
      </c>
      <c r="H34" s="171" t="s">
        <v>2115</v>
      </c>
      <c r="I34" s="173" t="s">
        <v>2122</v>
      </c>
      <c r="J34" s="173" t="str">
        <f>$N$2</f>
        <v>Stainless Steel 316L</v>
      </c>
      <c r="K34" s="204" t="s">
        <v>1509</v>
      </c>
      <c r="L34" s="152" t="s">
        <v>31</v>
      </c>
      <c r="M34" s="143" t="s">
        <v>835</v>
      </c>
      <c r="N34" s="171" t="s">
        <v>2132</v>
      </c>
      <c r="O34" s="192" t="s">
        <v>813</v>
      </c>
      <c r="P34" s="175" t="s">
        <v>901</v>
      </c>
      <c r="Q34" s="192" t="s">
        <v>26</v>
      </c>
      <c r="R34" s="171" t="s">
        <v>2115</v>
      </c>
      <c r="S34" s="173" t="b">
        <v>1</v>
      </c>
      <c r="T34" s="192" t="b">
        <v>0</v>
      </c>
      <c r="U34" s="143" t="s">
        <v>2124</v>
      </c>
      <c r="V34" s="176" t="s">
        <v>2133</v>
      </c>
      <c r="W34" s="175" t="s">
        <v>26</v>
      </c>
      <c r="X34" s="141" t="s">
        <v>2125</v>
      </c>
      <c r="Y34" s="141" t="s">
        <v>26</v>
      </c>
      <c r="Z34" s="153"/>
      <c r="AA34" s="161" t="s">
        <v>2126</v>
      </c>
      <c r="AB34" s="139"/>
      <c r="AC34" s="141"/>
    </row>
    <row r="35" spans="1:29" ht="45">
      <c r="A35" s="287" t="s">
        <v>2134</v>
      </c>
      <c r="B35" s="139">
        <v>34</v>
      </c>
      <c r="C35" s="203" t="s">
        <v>935</v>
      </c>
      <c r="D35" s="139" t="s">
        <v>833</v>
      </c>
      <c r="E35" s="189" t="s">
        <v>2135</v>
      </c>
      <c r="F35" s="206" t="s">
        <v>834</v>
      </c>
      <c r="G35" s="141" t="s">
        <v>102</v>
      </c>
      <c r="H35" s="171" t="s">
        <v>2115</v>
      </c>
      <c r="I35" s="173" t="s">
        <v>2122</v>
      </c>
      <c r="J35" s="173" t="str">
        <f>$N$2</f>
        <v>Stainless Steel 316L</v>
      </c>
      <c r="K35" s="204" t="s">
        <v>951</v>
      </c>
      <c r="L35" s="152" t="s">
        <v>31</v>
      </c>
      <c r="M35" s="143" t="s">
        <v>835</v>
      </c>
      <c r="N35" s="171" t="s">
        <v>2123</v>
      </c>
      <c r="O35" s="207" t="s">
        <v>779</v>
      </c>
      <c r="P35" s="175" t="s">
        <v>901</v>
      </c>
      <c r="Q35" s="192" t="s">
        <v>26</v>
      </c>
      <c r="R35" s="171" t="s">
        <v>2115</v>
      </c>
      <c r="S35" s="173" t="b">
        <v>1</v>
      </c>
      <c r="T35" s="192" t="b">
        <v>0</v>
      </c>
      <c r="U35" s="143" t="s">
        <v>2124</v>
      </c>
      <c r="V35" s="285" t="s">
        <v>742</v>
      </c>
      <c r="W35" s="157" t="s">
        <v>797</v>
      </c>
      <c r="X35" s="141" t="s">
        <v>2125</v>
      </c>
      <c r="Y35" s="141" t="s">
        <v>26</v>
      </c>
      <c r="Z35" s="153"/>
      <c r="AA35" s="161" t="s">
        <v>2126</v>
      </c>
      <c r="AB35" s="139"/>
      <c r="AC35" s="141"/>
    </row>
    <row r="36" spans="1:29" ht="45">
      <c r="A36" s="287" t="s">
        <v>2136</v>
      </c>
      <c r="B36" s="139">
        <v>35</v>
      </c>
      <c r="C36" s="203" t="s">
        <v>936</v>
      </c>
      <c r="D36" s="139" t="s">
        <v>833</v>
      </c>
      <c r="E36" s="189" t="s">
        <v>2137</v>
      </c>
      <c r="F36" s="156" t="s">
        <v>834</v>
      </c>
      <c r="G36" s="141" t="s">
        <v>102</v>
      </c>
      <c r="H36" s="171" t="s">
        <v>2115</v>
      </c>
      <c r="I36" s="173" t="s">
        <v>2122</v>
      </c>
      <c r="J36" s="173" t="str">
        <f>$N$2</f>
        <v>Stainless Steel 316L</v>
      </c>
      <c r="K36" s="204" t="s">
        <v>951</v>
      </c>
      <c r="L36" s="152" t="s">
        <v>31</v>
      </c>
      <c r="M36" s="143" t="s">
        <v>835</v>
      </c>
      <c r="N36" s="171" t="s">
        <v>2123</v>
      </c>
      <c r="O36" s="207" t="s">
        <v>956</v>
      </c>
      <c r="P36" s="175" t="s">
        <v>901</v>
      </c>
      <c r="Q36" s="192" t="s">
        <v>26</v>
      </c>
      <c r="R36" s="171" t="s">
        <v>2115</v>
      </c>
      <c r="S36" s="173" t="b">
        <v>1</v>
      </c>
      <c r="T36" s="192" t="b">
        <v>0</v>
      </c>
      <c r="U36" s="143" t="s">
        <v>2124</v>
      </c>
      <c r="V36" s="285" t="s">
        <v>742</v>
      </c>
      <c r="W36" s="157" t="s">
        <v>797</v>
      </c>
      <c r="X36" s="141" t="s">
        <v>2125</v>
      </c>
      <c r="Y36" s="141" t="s">
        <v>26</v>
      </c>
      <c r="Z36" s="153"/>
      <c r="AA36" s="161" t="s">
        <v>2126</v>
      </c>
      <c r="AB36" s="139"/>
      <c r="AC36" s="141"/>
    </row>
    <row r="37" spans="1:29" ht="30">
      <c r="A37" s="142" t="s">
        <v>937</v>
      </c>
      <c r="B37" s="139">
        <v>36</v>
      </c>
      <c r="C37" s="203" t="s">
        <v>2138</v>
      </c>
      <c r="D37" s="139" t="s">
        <v>2139</v>
      </c>
      <c r="E37" s="189" t="s">
        <v>2140</v>
      </c>
      <c r="F37" s="156" t="s">
        <v>2141</v>
      </c>
      <c r="G37" s="141" t="s">
        <v>84</v>
      </c>
      <c r="H37" s="171" t="s">
        <v>25</v>
      </c>
      <c r="I37" s="173" t="s">
        <v>2122</v>
      </c>
      <c r="J37" s="173" t="s">
        <v>2142</v>
      </c>
      <c r="K37" s="204" t="s">
        <v>1509</v>
      </c>
      <c r="L37" s="152" t="s">
        <v>26</v>
      </c>
      <c r="M37" s="208" t="s">
        <v>836</v>
      </c>
      <c r="N37" s="192" t="s">
        <v>2142</v>
      </c>
      <c r="O37" s="192" t="s">
        <v>953</v>
      </c>
      <c r="P37" s="175" t="s">
        <v>954</v>
      </c>
      <c r="Q37" s="192" t="s">
        <v>26</v>
      </c>
      <c r="R37" s="139" t="s">
        <v>2104</v>
      </c>
      <c r="S37" s="173" t="b">
        <v>0</v>
      </c>
      <c r="T37" s="192" t="b">
        <v>0</v>
      </c>
      <c r="U37" s="143" t="s">
        <v>2107</v>
      </c>
      <c r="V37" s="175" t="s">
        <v>2142</v>
      </c>
      <c r="W37" s="175" t="s">
        <v>26</v>
      </c>
      <c r="X37" s="157" t="s">
        <v>25</v>
      </c>
      <c r="Y37" s="141" t="s">
        <v>26</v>
      </c>
      <c r="Z37" s="153"/>
      <c r="AA37" s="139" t="s">
        <v>26</v>
      </c>
      <c r="AB37" s="139"/>
      <c r="AC37" s="141"/>
    </row>
    <row r="38" spans="1:29" ht="30">
      <c r="A38" s="142" t="s">
        <v>939</v>
      </c>
      <c r="B38" s="139">
        <v>37</v>
      </c>
      <c r="C38" s="203" t="s">
        <v>2143</v>
      </c>
      <c r="D38" s="154" t="s">
        <v>2144</v>
      </c>
      <c r="E38" s="142" t="s">
        <v>2145</v>
      </c>
      <c r="F38" s="156" t="s">
        <v>2146</v>
      </c>
      <c r="G38" s="141" t="s">
        <v>84</v>
      </c>
      <c r="H38" s="171" t="s">
        <v>2147</v>
      </c>
      <c r="I38" s="158" t="s">
        <v>29</v>
      </c>
      <c r="J38" s="160" t="s">
        <v>2142</v>
      </c>
      <c r="K38" s="204" t="s">
        <v>1509</v>
      </c>
      <c r="L38" s="209" t="s">
        <v>26</v>
      </c>
      <c r="M38" s="208" t="s">
        <v>836</v>
      </c>
      <c r="N38" s="288" t="s">
        <v>2142</v>
      </c>
      <c r="O38" s="192" t="s">
        <v>2148</v>
      </c>
      <c r="P38" s="175" t="s">
        <v>954</v>
      </c>
      <c r="Q38" s="173" t="s">
        <v>26</v>
      </c>
      <c r="R38" s="154" t="s">
        <v>2149</v>
      </c>
      <c r="S38" s="173" t="b">
        <v>0</v>
      </c>
      <c r="T38" s="192" t="b">
        <v>0</v>
      </c>
      <c r="U38" s="143" t="s">
        <v>2107</v>
      </c>
      <c r="V38" s="175" t="s">
        <v>2142</v>
      </c>
      <c r="W38" s="175" t="s">
        <v>26</v>
      </c>
      <c r="X38" s="157" t="s">
        <v>2147</v>
      </c>
      <c r="Y38" s="141" t="s">
        <v>26</v>
      </c>
      <c r="Z38" s="153"/>
      <c r="AA38" s="139" t="s">
        <v>26</v>
      </c>
      <c r="AB38" s="139"/>
      <c r="AC38" s="141"/>
    </row>
    <row r="39" spans="1:29" ht="30">
      <c r="A39" s="142" t="s">
        <v>878</v>
      </c>
      <c r="B39" s="129">
        <v>38</v>
      </c>
      <c r="C39" s="310" t="s">
        <v>852</v>
      </c>
      <c r="D39" s="212" t="s">
        <v>902</v>
      </c>
      <c r="E39" s="189" t="s">
        <v>903</v>
      </c>
      <c r="F39" s="156" t="s">
        <v>904</v>
      </c>
      <c r="G39" s="212" t="s">
        <v>843</v>
      </c>
      <c r="H39" s="212" t="s">
        <v>26</v>
      </c>
      <c r="I39" s="212" t="s">
        <v>26</v>
      </c>
      <c r="J39" s="212" t="s">
        <v>26</v>
      </c>
      <c r="K39" s="143" t="s">
        <v>2351</v>
      </c>
      <c r="L39" s="143" t="s">
        <v>31</v>
      </c>
      <c r="M39" s="159" t="s">
        <v>905</v>
      </c>
      <c r="N39" s="212" t="s">
        <v>26</v>
      </c>
      <c r="O39" s="212" t="s">
        <v>26</v>
      </c>
      <c r="P39" s="143" t="s">
        <v>26</v>
      </c>
      <c r="Q39" s="212" t="s">
        <v>26</v>
      </c>
      <c r="R39" s="212" t="s">
        <v>26</v>
      </c>
      <c r="S39" s="212" t="b">
        <v>0</v>
      </c>
      <c r="T39" s="212" t="b">
        <v>0</v>
      </c>
      <c r="U39" s="143" t="s">
        <v>2352</v>
      </c>
      <c r="V39" s="143" t="s">
        <v>26</v>
      </c>
      <c r="W39" s="143" t="s">
        <v>26</v>
      </c>
      <c r="X39" s="143" t="s">
        <v>26</v>
      </c>
      <c r="Y39" s="141" t="s">
        <v>26</v>
      </c>
      <c r="Z39" s="153" t="s">
        <v>2353</v>
      </c>
      <c r="AA39" s="141" t="s">
        <v>26</v>
      </c>
      <c r="AB39" s="139"/>
      <c r="AC39" s="141"/>
    </row>
    <row r="40" spans="1:29" ht="30">
      <c r="A40" s="142" t="s">
        <v>2323</v>
      </c>
      <c r="B40" s="139">
        <v>39</v>
      </c>
      <c r="C40" s="310" t="s">
        <v>852</v>
      </c>
      <c r="D40" s="212" t="s">
        <v>902</v>
      </c>
      <c r="E40" s="189" t="s">
        <v>2354</v>
      </c>
      <c r="F40" s="156" t="s">
        <v>904</v>
      </c>
      <c r="G40" s="212" t="s">
        <v>843</v>
      </c>
      <c r="H40" s="212" t="s">
        <v>26</v>
      </c>
      <c r="I40" s="212" t="s">
        <v>26</v>
      </c>
      <c r="J40" s="212" t="s">
        <v>26</v>
      </c>
      <c r="K40" s="143" t="s">
        <v>2355</v>
      </c>
      <c r="L40" s="143" t="s">
        <v>31</v>
      </c>
      <c r="M40" s="159" t="s">
        <v>905</v>
      </c>
      <c r="N40" s="212" t="s">
        <v>26</v>
      </c>
      <c r="O40" s="212" t="s">
        <v>26</v>
      </c>
      <c r="P40" s="143" t="s">
        <v>26</v>
      </c>
      <c r="Q40" s="212" t="s">
        <v>26</v>
      </c>
      <c r="R40" s="212" t="s">
        <v>26</v>
      </c>
      <c r="S40" s="212" t="b">
        <v>0</v>
      </c>
      <c r="T40" s="212" t="b">
        <v>0</v>
      </c>
      <c r="U40" s="143" t="s">
        <v>2352</v>
      </c>
      <c r="V40" s="143" t="s">
        <v>26</v>
      </c>
      <c r="W40" s="143" t="s">
        <v>26</v>
      </c>
      <c r="X40" s="143" t="s">
        <v>26</v>
      </c>
      <c r="Y40" s="141" t="s">
        <v>26</v>
      </c>
      <c r="Z40" s="153" t="s">
        <v>2353</v>
      </c>
      <c r="AA40" s="141" t="s">
        <v>26</v>
      </c>
      <c r="AB40" s="139"/>
      <c r="AC40" s="141"/>
    </row>
    <row r="41" spans="1:29" ht="45">
      <c r="A41" s="142" t="s">
        <v>938</v>
      </c>
      <c r="B41" s="139">
        <v>40</v>
      </c>
      <c r="C41" s="203" t="s">
        <v>2150</v>
      </c>
      <c r="D41" s="139" t="s">
        <v>2139</v>
      </c>
      <c r="E41" s="213" t="s">
        <v>2151</v>
      </c>
      <c r="F41" s="214" t="s">
        <v>2141</v>
      </c>
      <c r="G41" s="218" t="s">
        <v>397</v>
      </c>
      <c r="H41" s="216" t="s">
        <v>25</v>
      </c>
      <c r="I41" s="212" t="s">
        <v>2122</v>
      </c>
      <c r="J41" s="139" t="s">
        <v>2142</v>
      </c>
      <c r="K41" s="204" t="s">
        <v>837</v>
      </c>
      <c r="L41" s="152" t="s">
        <v>26</v>
      </c>
      <c r="M41" s="217" t="s">
        <v>835</v>
      </c>
      <c r="N41" s="289" t="s">
        <v>2142</v>
      </c>
      <c r="O41" s="218" t="s">
        <v>953</v>
      </c>
      <c r="P41" s="215" t="s">
        <v>954</v>
      </c>
      <c r="Q41" s="218" t="s">
        <v>26</v>
      </c>
      <c r="R41" s="218" t="s">
        <v>2104</v>
      </c>
      <c r="S41" s="218" t="b">
        <v>0</v>
      </c>
      <c r="T41" s="218" t="b">
        <v>0</v>
      </c>
      <c r="U41" s="217" t="s">
        <v>2107</v>
      </c>
      <c r="V41" s="215" t="s">
        <v>2142</v>
      </c>
      <c r="W41" s="215" t="s">
        <v>26</v>
      </c>
      <c r="X41" s="311" t="s">
        <v>2325</v>
      </c>
      <c r="Y41" s="215" t="s">
        <v>26</v>
      </c>
      <c r="Z41" s="219"/>
      <c r="AA41" s="161" t="s">
        <v>1000</v>
      </c>
      <c r="AB41" s="139"/>
      <c r="AC41" s="141"/>
    </row>
    <row r="42" spans="1:29" ht="45">
      <c r="A42" s="140" t="s">
        <v>2152</v>
      </c>
      <c r="B42" s="129">
        <v>41</v>
      </c>
      <c r="C42" s="143" t="s">
        <v>941</v>
      </c>
      <c r="D42" s="139" t="s">
        <v>833</v>
      </c>
      <c r="E42" s="142" t="s">
        <v>2128</v>
      </c>
      <c r="F42" s="156" t="s">
        <v>834</v>
      </c>
      <c r="G42" s="141" t="s">
        <v>84</v>
      </c>
      <c r="H42" s="171" t="s">
        <v>2115</v>
      </c>
      <c r="I42" s="173" t="s">
        <v>2122</v>
      </c>
      <c r="J42" s="173" t="str">
        <f>$N$2</f>
        <v>Stainless Steel 316L</v>
      </c>
      <c r="K42" s="204" t="s">
        <v>796</v>
      </c>
      <c r="L42" s="157" t="s">
        <v>26</v>
      </c>
      <c r="M42" s="141" t="s">
        <v>836</v>
      </c>
      <c r="N42" s="171" t="s">
        <v>2123</v>
      </c>
      <c r="O42" s="220" t="s">
        <v>780</v>
      </c>
      <c r="P42" s="157" t="s">
        <v>2356</v>
      </c>
      <c r="Q42" s="154" t="s">
        <v>26</v>
      </c>
      <c r="R42" s="171" t="s">
        <v>2115</v>
      </c>
      <c r="S42" s="154" t="b">
        <v>1</v>
      </c>
      <c r="T42" s="154" t="b">
        <v>0</v>
      </c>
      <c r="U42" s="143" t="s">
        <v>2124</v>
      </c>
      <c r="V42" s="285" t="s">
        <v>742</v>
      </c>
      <c r="W42" s="157" t="s">
        <v>797</v>
      </c>
      <c r="X42" s="141" t="s">
        <v>2125</v>
      </c>
      <c r="Y42" s="141" t="s">
        <v>26</v>
      </c>
      <c r="Z42" s="141" t="s">
        <v>2356</v>
      </c>
      <c r="AA42" s="139" t="s">
        <v>26</v>
      </c>
      <c r="AB42" s="139"/>
      <c r="AC42" s="141"/>
    </row>
    <row r="43" spans="1:29" ht="30">
      <c r="A43" s="142" t="s">
        <v>950</v>
      </c>
      <c r="B43" s="139">
        <v>42</v>
      </c>
      <c r="C43" s="187" t="s">
        <v>942</v>
      </c>
      <c r="D43" s="139" t="s">
        <v>944</v>
      </c>
      <c r="E43" s="189" t="s">
        <v>945</v>
      </c>
      <c r="F43" s="156" t="s">
        <v>943</v>
      </c>
      <c r="G43" s="141"/>
      <c r="H43" s="139" t="s">
        <v>26</v>
      </c>
      <c r="I43" s="139" t="s">
        <v>26</v>
      </c>
      <c r="J43" s="139" t="s">
        <v>26</v>
      </c>
      <c r="K43" s="143" t="s">
        <v>949</v>
      </c>
      <c r="L43" s="157" t="s">
        <v>946</v>
      </c>
      <c r="M43" s="141" t="s">
        <v>947</v>
      </c>
      <c r="N43" s="139" t="s">
        <v>26</v>
      </c>
      <c r="O43" s="139" t="s">
        <v>26</v>
      </c>
      <c r="P43" s="157" t="s">
        <v>948</v>
      </c>
      <c r="Q43" s="139" t="s">
        <v>26</v>
      </c>
      <c r="R43" s="139" t="s">
        <v>26</v>
      </c>
      <c r="S43" s="139" t="b">
        <v>0</v>
      </c>
      <c r="T43" s="139" t="b">
        <v>0</v>
      </c>
      <c r="U43" s="141"/>
      <c r="V43" s="141" t="s">
        <v>26</v>
      </c>
      <c r="W43" s="141" t="s">
        <v>26</v>
      </c>
      <c r="X43" s="141" t="s">
        <v>26</v>
      </c>
      <c r="Y43" s="141" t="s">
        <v>26</v>
      </c>
      <c r="Z43" s="153"/>
      <c r="AA43" s="141" t="s">
        <v>26</v>
      </c>
      <c r="AB43" s="139"/>
      <c r="AC43" s="141"/>
    </row>
    <row r="44" spans="1:29" ht="30">
      <c r="A44" s="140" t="s">
        <v>1441</v>
      </c>
      <c r="B44" s="139">
        <v>43</v>
      </c>
      <c r="C44" s="195" t="s">
        <v>1437</v>
      </c>
      <c r="D44" s="173" t="s">
        <v>826</v>
      </c>
      <c r="E44" s="155" t="s">
        <v>1440</v>
      </c>
      <c r="F44" s="172" t="str">
        <f>HYPERLINK("https://drive.google.com/open?id=0ByCQZbznvCf7ZWFES3hvcWF6aEU","TI00123REN_1416.pdf")</f>
        <v>TI00123REN_1416.pdf</v>
      </c>
      <c r="G44" s="175" t="s">
        <v>102</v>
      </c>
      <c r="H44" s="173" t="s">
        <v>26</v>
      </c>
      <c r="I44" s="173" t="s">
        <v>26</v>
      </c>
      <c r="J44" s="173" t="str">
        <f>$N$2</f>
        <v>Stainless Steel 316L</v>
      </c>
      <c r="K44" s="186" t="s">
        <v>1435</v>
      </c>
      <c r="L44" s="183" t="s">
        <v>741</v>
      </c>
      <c r="M44" s="175" t="s">
        <v>1434</v>
      </c>
      <c r="N44" s="173" t="s">
        <v>26</v>
      </c>
      <c r="O44" s="196" t="s">
        <v>956</v>
      </c>
      <c r="P44" s="176" t="s">
        <v>1439</v>
      </c>
      <c r="Q44" s="173" t="s">
        <v>26</v>
      </c>
      <c r="R44" s="173" t="s">
        <v>46</v>
      </c>
      <c r="S44" s="173" t="b">
        <v>0</v>
      </c>
      <c r="T44" s="173" t="b">
        <v>0</v>
      </c>
      <c r="U44" s="175" t="s">
        <v>826</v>
      </c>
      <c r="V44" s="285" t="s">
        <v>742</v>
      </c>
      <c r="W44" s="157" t="s">
        <v>797</v>
      </c>
      <c r="X44" s="309" t="s">
        <v>26</v>
      </c>
      <c r="Y44" s="173" t="s">
        <v>26</v>
      </c>
      <c r="Z44" s="153"/>
      <c r="AA44" s="141" t="s">
        <v>26</v>
      </c>
      <c r="AB44" s="139"/>
      <c r="AC44" s="141"/>
    </row>
    <row r="45" spans="1:29" ht="30">
      <c r="A45" s="140" t="s">
        <v>1438</v>
      </c>
      <c r="B45" s="139">
        <v>44</v>
      </c>
      <c r="C45" s="195" t="s">
        <v>1437</v>
      </c>
      <c r="D45" s="173" t="s">
        <v>826</v>
      </c>
      <c r="E45" s="155" t="s">
        <v>1436</v>
      </c>
      <c r="F45" s="172" t="str">
        <f>HYPERLINK("https://drive.google.com/open?id=0ByCQZbznvCf7ZWFES3hvcWF6aEU","TI00123REN_1416.pdf")</f>
        <v>TI00123REN_1416.pdf</v>
      </c>
      <c r="G45" s="175" t="s">
        <v>105</v>
      </c>
      <c r="H45" s="173" t="s">
        <v>26</v>
      </c>
      <c r="I45" s="173" t="s">
        <v>26</v>
      </c>
      <c r="J45" s="173" t="str">
        <f>$N$2</f>
        <v>Stainless Steel 316L</v>
      </c>
      <c r="K45" s="186" t="s">
        <v>1435</v>
      </c>
      <c r="L45" s="183" t="s">
        <v>741</v>
      </c>
      <c r="M45" s="175" t="s">
        <v>1434</v>
      </c>
      <c r="N45" s="173" t="s">
        <v>26</v>
      </c>
      <c r="O45" s="196" t="s">
        <v>955</v>
      </c>
      <c r="P45" s="176" t="s">
        <v>1433</v>
      </c>
      <c r="Q45" s="173" t="s">
        <v>26</v>
      </c>
      <c r="R45" s="173" t="s">
        <v>46</v>
      </c>
      <c r="S45" s="173" t="b">
        <v>0</v>
      </c>
      <c r="T45" s="173" t="b">
        <v>0</v>
      </c>
      <c r="U45" s="175" t="s">
        <v>826</v>
      </c>
      <c r="V45" s="285" t="s">
        <v>742</v>
      </c>
      <c r="W45" s="157" t="s">
        <v>797</v>
      </c>
      <c r="X45" s="309" t="s">
        <v>26</v>
      </c>
      <c r="Y45" s="173" t="s">
        <v>26</v>
      </c>
      <c r="Z45" s="153"/>
      <c r="AA45" s="141" t="s">
        <v>26</v>
      </c>
      <c r="AB45" s="139"/>
      <c r="AC45" s="141"/>
    </row>
    <row r="46" spans="1:29" ht="45">
      <c r="A46" s="221" t="s">
        <v>1432</v>
      </c>
      <c r="B46" s="139">
        <v>45</v>
      </c>
      <c r="C46" s="290" t="s">
        <v>2153</v>
      </c>
      <c r="D46" s="149" t="s">
        <v>2154</v>
      </c>
      <c r="E46" s="146" t="s">
        <v>2155</v>
      </c>
      <c r="F46" s="222" t="s">
        <v>2156</v>
      </c>
      <c r="G46" s="150" t="s">
        <v>2340</v>
      </c>
      <c r="H46" s="149" t="s">
        <v>26</v>
      </c>
      <c r="I46" s="149" t="s">
        <v>26</v>
      </c>
      <c r="J46" s="149" t="s">
        <v>2157</v>
      </c>
      <c r="K46" s="223" t="s">
        <v>1431</v>
      </c>
      <c r="L46" s="223" t="s">
        <v>26</v>
      </c>
      <c r="M46" s="148" t="s">
        <v>836</v>
      </c>
      <c r="N46" s="291" t="s">
        <v>26</v>
      </c>
      <c r="O46" s="224" t="s">
        <v>955</v>
      </c>
      <c r="P46" s="150" t="s">
        <v>2159</v>
      </c>
      <c r="Q46" s="149" t="s">
        <v>26</v>
      </c>
      <c r="R46" s="149" t="s">
        <v>26</v>
      </c>
      <c r="S46" s="149" t="b">
        <v>0</v>
      </c>
      <c r="T46" s="149" t="b">
        <v>0</v>
      </c>
      <c r="U46" s="148" t="s">
        <v>1653</v>
      </c>
      <c r="V46" s="149" t="s">
        <v>2158</v>
      </c>
      <c r="W46" s="148" t="s">
        <v>26</v>
      </c>
      <c r="X46" s="148" t="s">
        <v>2160</v>
      </c>
      <c r="Y46" s="152" t="s">
        <v>26</v>
      </c>
      <c r="Z46" s="219"/>
      <c r="AA46" s="218" t="s">
        <v>26</v>
      </c>
      <c r="AB46" s="139"/>
      <c r="AC46" s="141"/>
    </row>
    <row r="47" spans="1:29" ht="105">
      <c r="A47" s="140" t="s">
        <v>1515</v>
      </c>
      <c r="B47" s="129">
        <v>46</v>
      </c>
      <c r="C47" s="141" t="s">
        <v>1521</v>
      </c>
      <c r="D47" s="154" t="s">
        <v>1502</v>
      </c>
      <c r="E47" s="189" t="s">
        <v>2357</v>
      </c>
      <c r="F47" s="143" t="s">
        <v>2358</v>
      </c>
      <c r="G47" s="143" t="s">
        <v>2340</v>
      </c>
      <c r="H47" s="139" t="s">
        <v>25</v>
      </c>
      <c r="I47" s="139" t="s">
        <v>26</v>
      </c>
      <c r="J47" s="212" t="s">
        <v>2359</v>
      </c>
      <c r="K47" s="141" t="s">
        <v>2360</v>
      </c>
      <c r="L47" s="141" t="s">
        <v>2361</v>
      </c>
      <c r="M47" s="141" t="s">
        <v>26</v>
      </c>
      <c r="N47" s="139" t="s">
        <v>26</v>
      </c>
      <c r="O47" s="139" t="s">
        <v>1663</v>
      </c>
      <c r="P47" s="157" t="s">
        <v>2331</v>
      </c>
      <c r="Q47" s="139" t="s">
        <v>26</v>
      </c>
      <c r="R47" s="139" t="s">
        <v>1664</v>
      </c>
      <c r="S47" s="139" t="b">
        <v>0</v>
      </c>
      <c r="T47" s="139" t="b">
        <v>0</v>
      </c>
      <c r="U47" s="141" t="s">
        <v>1636</v>
      </c>
      <c r="V47" s="285" t="s">
        <v>742</v>
      </c>
      <c r="W47" s="157" t="s">
        <v>797</v>
      </c>
      <c r="X47" s="176" t="s">
        <v>2336</v>
      </c>
      <c r="Y47" s="143" t="s">
        <v>2337</v>
      </c>
      <c r="Z47" s="141"/>
      <c r="AA47" s="141" t="s">
        <v>26</v>
      </c>
      <c r="AB47" s="139"/>
      <c r="AC47" s="141"/>
    </row>
    <row r="48" spans="1:29">
      <c r="A48" s="142" t="s">
        <v>1516</v>
      </c>
      <c r="B48" s="139">
        <v>47</v>
      </c>
      <c r="C48" s="141" t="s">
        <v>1520</v>
      </c>
      <c r="D48" s="154" t="s">
        <v>2161</v>
      </c>
      <c r="E48" s="142"/>
      <c r="F48" s="143"/>
      <c r="G48" s="141" t="s">
        <v>84</v>
      </c>
      <c r="H48" s="139"/>
      <c r="I48" s="139"/>
      <c r="J48" s="139"/>
      <c r="K48" s="141" t="s">
        <v>26</v>
      </c>
      <c r="L48" s="141" t="s">
        <v>2362</v>
      </c>
      <c r="M48" s="141" t="s">
        <v>26</v>
      </c>
      <c r="N48" s="139" t="s">
        <v>26</v>
      </c>
      <c r="O48" s="139" t="s">
        <v>26</v>
      </c>
      <c r="P48" s="141" t="s">
        <v>26</v>
      </c>
      <c r="Q48" s="139"/>
      <c r="R48" s="139"/>
      <c r="S48" s="139"/>
      <c r="T48" s="139"/>
      <c r="U48" s="141"/>
      <c r="V48" s="141"/>
      <c r="W48" s="141"/>
      <c r="X48" s="141"/>
      <c r="Y48" s="141"/>
      <c r="Z48" s="141"/>
      <c r="AA48" s="141" t="s">
        <v>26</v>
      </c>
      <c r="AB48" s="139"/>
      <c r="AC48" s="141"/>
    </row>
    <row r="49" spans="1:29" ht="105">
      <c r="A49" s="140" t="s">
        <v>1517</v>
      </c>
      <c r="B49" s="139">
        <v>48</v>
      </c>
      <c r="C49" s="143" t="s">
        <v>2176</v>
      </c>
      <c r="D49" s="154" t="s">
        <v>1502</v>
      </c>
      <c r="E49" s="189" t="s">
        <v>2363</v>
      </c>
      <c r="F49" s="143" t="s">
        <v>2364</v>
      </c>
      <c r="G49" s="141" t="s">
        <v>838</v>
      </c>
      <c r="H49" s="139" t="s">
        <v>25</v>
      </c>
      <c r="I49" s="139" t="s">
        <v>26</v>
      </c>
      <c r="J49" s="212" t="s">
        <v>2359</v>
      </c>
      <c r="K49" s="141" t="s">
        <v>2365</v>
      </c>
      <c r="L49" s="141" t="s">
        <v>2362</v>
      </c>
      <c r="M49" s="141" t="s">
        <v>26</v>
      </c>
      <c r="N49" s="139" t="s">
        <v>2366</v>
      </c>
      <c r="O49" s="139" t="s">
        <v>1663</v>
      </c>
      <c r="P49" s="157" t="s">
        <v>2331</v>
      </c>
      <c r="Q49" s="139" t="s">
        <v>26</v>
      </c>
      <c r="R49" s="139" t="s">
        <v>1664</v>
      </c>
      <c r="S49" s="139" t="b">
        <v>0</v>
      </c>
      <c r="T49" s="139" t="b">
        <v>0</v>
      </c>
      <c r="U49" s="141" t="s">
        <v>1636</v>
      </c>
      <c r="V49" s="285" t="s">
        <v>742</v>
      </c>
      <c r="W49" s="157" t="s">
        <v>797</v>
      </c>
      <c r="X49" s="176" t="s">
        <v>2336</v>
      </c>
      <c r="Y49" s="143" t="s">
        <v>2337</v>
      </c>
      <c r="Z49" s="141"/>
      <c r="AA49" s="141" t="s">
        <v>26</v>
      </c>
      <c r="AB49" s="139"/>
      <c r="AC49" s="141"/>
    </row>
    <row r="50" spans="1:29" ht="120">
      <c r="A50" s="140" t="s">
        <v>1519</v>
      </c>
      <c r="B50" s="129">
        <v>49</v>
      </c>
      <c r="C50" s="143" t="s">
        <v>2177</v>
      </c>
      <c r="D50" s="154" t="s">
        <v>1502</v>
      </c>
      <c r="E50" s="189" t="s">
        <v>2367</v>
      </c>
      <c r="F50" s="143" t="s">
        <v>2368</v>
      </c>
      <c r="G50" s="141" t="s">
        <v>838</v>
      </c>
      <c r="H50" s="139" t="s">
        <v>25</v>
      </c>
      <c r="I50" s="139" t="s">
        <v>26</v>
      </c>
      <c r="J50" s="212" t="s">
        <v>2359</v>
      </c>
      <c r="K50" s="141" t="s">
        <v>2369</v>
      </c>
      <c r="L50" s="141" t="s">
        <v>2362</v>
      </c>
      <c r="M50" s="141" t="s">
        <v>26</v>
      </c>
      <c r="N50" s="139" t="s">
        <v>2366</v>
      </c>
      <c r="O50" s="139" t="s">
        <v>1663</v>
      </c>
      <c r="P50" s="157" t="s">
        <v>2331</v>
      </c>
      <c r="Q50" s="139" t="s">
        <v>26</v>
      </c>
      <c r="R50" s="139" t="s">
        <v>1664</v>
      </c>
      <c r="S50" s="139" t="b">
        <v>0</v>
      </c>
      <c r="T50" s="139" t="b">
        <v>0</v>
      </c>
      <c r="U50" s="141" t="s">
        <v>1636</v>
      </c>
      <c r="V50" s="285" t="s">
        <v>742</v>
      </c>
      <c r="W50" s="157" t="s">
        <v>797</v>
      </c>
      <c r="X50" s="176" t="s">
        <v>2336</v>
      </c>
      <c r="Y50" s="143" t="s">
        <v>2337</v>
      </c>
      <c r="Z50" s="141"/>
      <c r="AA50" s="141" t="s">
        <v>26</v>
      </c>
      <c r="AB50" s="139"/>
      <c r="AC50" s="141"/>
    </row>
    <row r="51" spans="1:29" ht="30">
      <c r="A51" s="142" t="s">
        <v>1518</v>
      </c>
      <c r="B51" s="139">
        <v>50</v>
      </c>
      <c r="C51" s="141" t="s">
        <v>1665</v>
      </c>
      <c r="D51" s="139"/>
      <c r="E51" s="142"/>
      <c r="F51" s="143"/>
      <c r="G51" s="141" t="s">
        <v>848</v>
      </c>
      <c r="H51" s="139"/>
      <c r="I51" s="139"/>
      <c r="J51" s="139" t="s">
        <v>26</v>
      </c>
      <c r="K51" s="143" t="s">
        <v>2370</v>
      </c>
      <c r="L51" s="141" t="s">
        <v>26</v>
      </c>
      <c r="M51" s="141" t="s">
        <v>26</v>
      </c>
      <c r="N51" s="139" t="s">
        <v>26</v>
      </c>
      <c r="O51" s="139" t="s">
        <v>956</v>
      </c>
      <c r="P51" s="157" t="s">
        <v>2331</v>
      </c>
      <c r="Q51" s="139"/>
      <c r="R51" s="139"/>
      <c r="S51" s="139"/>
      <c r="T51" s="139"/>
      <c r="U51" s="141"/>
      <c r="V51" s="141"/>
      <c r="W51" s="141"/>
      <c r="X51" s="141" t="s">
        <v>26</v>
      </c>
      <c r="Y51" s="141" t="s">
        <v>26</v>
      </c>
      <c r="Z51" s="141"/>
      <c r="AA51" s="141" t="s">
        <v>26</v>
      </c>
      <c r="AB51" s="139"/>
      <c r="AC51" s="141"/>
    </row>
    <row r="52" spans="1:29">
      <c r="A52" s="142" t="s">
        <v>940</v>
      </c>
      <c r="B52" s="139">
        <v>51</v>
      </c>
      <c r="C52" s="168" t="s">
        <v>2162</v>
      </c>
      <c r="D52" s="139"/>
      <c r="E52" s="142"/>
      <c r="F52" s="143"/>
      <c r="G52" s="141" t="s">
        <v>84</v>
      </c>
      <c r="H52" s="149"/>
      <c r="I52" s="161"/>
      <c r="J52" s="161" t="s">
        <v>26</v>
      </c>
      <c r="K52" s="165" t="s">
        <v>26</v>
      </c>
      <c r="L52" s="157" t="s">
        <v>26</v>
      </c>
      <c r="M52" s="164" t="s">
        <v>26</v>
      </c>
      <c r="N52" s="161" t="s">
        <v>26</v>
      </c>
      <c r="O52" s="161" t="s">
        <v>26</v>
      </c>
      <c r="P52" s="157"/>
      <c r="Q52" s="154" t="s">
        <v>797</v>
      </c>
      <c r="R52" s="154" t="s">
        <v>26</v>
      </c>
      <c r="S52" s="154" t="b">
        <v>1</v>
      </c>
      <c r="T52" s="154" t="b">
        <v>1</v>
      </c>
      <c r="U52" s="157"/>
      <c r="V52" s="285"/>
      <c r="W52" s="157"/>
      <c r="X52" s="157" t="s">
        <v>26</v>
      </c>
      <c r="Y52" s="164"/>
      <c r="Z52" s="166"/>
      <c r="AA52" s="161" t="s">
        <v>26</v>
      </c>
      <c r="AB52" s="139"/>
      <c r="AC52" s="141"/>
    </row>
    <row r="53" spans="1:29" ht="45.75" customHeight="1">
      <c r="A53" s="140" t="s">
        <v>760</v>
      </c>
      <c r="B53" s="139">
        <v>52</v>
      </c>
      <c r="C53" s="141" t="s">
        <v>1522</v>
      </c>
      <c r="D53" s="154" t="s">
        <v>1523</v>
      </c>
      <c r="E53" s="189" t="s">
        <v>2163</v>
      </c>
      <c r="F53" s="156" t="s">
        <v>2164</v>
      </c>
      <c r="G53" s="141" t="s">
        <v>84</v>
      </c>
      <c r="H53" s="139" t="s">
        <v>26</v>
      </c>
      <c r="I53" s="139" t="s">
        <v>26</v>
      </c>
      <c r="J53" s="173" t="str">
        <f>$N$2</f>
        <v>Stainless Steel 316L</v>
      </c>
      <c r="K53" s="141" t="s">
        <v>2165</v>
      </c>
      <c r="L53" s="141" t="s">
        <v>1666</v>
      </c>
      <c r="M53" s="141" t="s">
        <v>2371</v>
      </c>
      <c r="N53" s="139" t="s">
        <v>26</v>
      </c>
      <c r="O53" s="139" t="s">
        <v>26</v>
      </c>
      <c r="P53" s="141" t="s">
        <v>26</v>
      </c>
      <c r="Q53" s="139" t="s">
        <v>26</v>
      </c>
      <c r="R53" s="139" t="s">
        <v>26</v>
      </c>
      <c r="S53" s="139" t="s">
        <v>26</v>
      </c>
      <c r="T53" s="139" t="s">
        <v>26</v>
      </c>
      <c r="U53" s="141" t="s">
        <v>1653</v>
      </c>
      <c r="V53" s="141" t="s">
        <v>26</v>
      </c>
      <c r="W53" s="141" t="s">
        <v>26</v>
      </c>
      <c r="X53" s="141" t="s">
        <v>26</v>
      </c>
      <c r="Y53" s="141" t="s">
        <v>26</v>
      </c>
      <c r="Z53" s="141"/>
      <c r="AA53" s="141" t="s">
        <v>26</v>
      </c>
      <c r="AB53" s="139"/>
      <c r="AC53" s="141"/>
    </row>
    <row r="54" spans="1:29">
      <c r="A54" s="140"/>
      <c r="B54" s="139">
        <v>53</v>
      </c>
      <c r="C54" s="141" t="s">
        <v>1667</v>
      </c>
      <c r="D54" s="139" t="s">
        <v>26</v>
      </c>
      <c r="E54" s="142" t="s">
        <v>26</v>
      </c>
      <c r="F54" s="143"/>
      <c r="G54" s="139"/>
      <c r="H54" s="139" t="s">
        <v>26</v>
      </c>
      <c r="I54" s="139" t="s">
        <v>26</v>
      </c>
      <c r="J54" s="139" t="s">
        <v>26</v>
      </c>
      <c r="K54" s="141" t="s">
        <v>26</v>
      </c>
      <c r="L54" s="141" t="s">
        <v>26</v>
      </c>
      <c r="M54" s="141" t="s">
        <v>26</v>
      </c>
      <c r="N54" s="139" t="s">
        <v>26</v>
      </c>
      <c r="O54" s="139" t="s">
        <v>1668</v>
      </c>
      <c r="P54" s="141" t="s">
        <v>26</v>
      </c>
      <c r="Q54" s="139" t="s">
        <v>26</v>
      </c>
      <c r="R54" s="139" t="s">
        <v>26</v>
      </c>
      <c r="S54" s="139" t="b">
        <v>0</v>
      </c>
      <c r="T54" s="139" t="b">
        <v>0</v>
      </c>
      <c r="U54" s="141" t="s">
        <v>1634</v>
      </c>
      <c r="V54" s="141" t="s">
        <v>26</v>
      </c>
      <c r="W54" s="141" t="s">
        <v>26</v>
      </c>
      <c r="X54" s="141" t="s">
        <v>26</v>
      </c>
      <c r="Y54" s="141" t="s">
        <v>26</v>
      </c>
      <c r="Z54" s="141"/>
      <c r="AA54" s="141" t="s">
        <v>26</v>
      </c>
      <c r="AB54" s="139"/>
      <c r="AC54" s="141"/>
    </row>
    <row r="55" spans="1:29">
      <c r="A55" s="140"/>
      <c r="B55" s="129">
        <v>54</v>
      </c>
      <c r="C55" s="141" t="s">
        <v>1669</v>
      </c>
      <c r="D55" s="139" t="s">
        <v>26</v>
      </c>
      <c r="E55" s="142" t="s">
        <v>26</v>
      </c>
      <c r="F55" s="143"/>
      <c r="G55" s="139"/>
      <c r="H55" s="139" t="s">
        <v>26</v>
      </c>
      <c r="I55" s="139" t="s">
        <v>26</v>
      </c>
      <c r="J55" s="139" t="s">
        <v>26</v>
      </c>
      <c r="K55" s="141" t="s">
        <v>26</v>
      </c>
      <c r="L55" s="141" t="s">
        <v>26</v>
      </c>
      <c r="M55" s="141" t="s">
        <v>26</v>
      </c>
      <c r="N55" s="139" t="s">
        <v>26</v>
      </c>
      <c r="O55" s="139" t="s">
        <v>1670</v>
      </c>
      <c r="P55" s="141" t="s">
        <v>26</v>
      </c>
      <c r="Q55" s="139" t="s">
        <v>26</v>
      </c>
      <c r="R55" s="139" t="s">
        <v>26</v>
      </c>
      <c r="S55" s="139" t="b">
        <v>0</v>
      </c>
      <c r="T55" s="139" t="b">
        <v>0</v>
      </c>
      <c r="U55" s="141" t="s">
        <v>1634</v>
      </c>
      <c r="V55" s="141" t="s">
        <v>26</v>
      </c>
      <c r="W55" s="141" t="s">
        <v>26</v>
      </c>
      <c r="X55" s="141" t="s">
        <v>26</v>
      </c>
      <c r="Y55" s="141" t="s">
        <v>26</v>
      </c>
      <c r="Z55" s="141"/>
      <c r="AA55" s="141" t="s">
        <v>26</v>
      </c>
      <c r="AB55" s="139"/>
      <c r="AC55" s="141"/>
    </row>
    <row r="56" spans="1:29">
      <c r="A56" s="140"/>
      <c r="B56" s="139">
        <v>55</v>
      </c>
      <c r="C56" s="141" t="s">
        <v>1671</v>
      </c>
      <c r="D56" s="139" t="s">
        <v>26</v>
      </c>
      <c r="E56" s="142" t="s">
        <v>26</v>
      </c>
      <c r="F56" s="143"/>
      <c r="G56" s="139"/>
      <c r="H56" s="139" t="s">
        <v>26</v>
      </c>
      <c r="I56" s="139" t="s">
        <v>26</v>
      </c>
      <c r="J56" s="139" t="s">
        <v>26</v>
      </c>
      <c r="K56" s="142" t="s">
        <v>26</v>
      </c>
      <c r="L56" s="141" t="s">
        <v>26</v>
      </c>
      <c r="M56" s="141" t="s">
        <v>26</v>
      </c>
      <c r="N56" s="139" t="s">
        <v>26</v>
      </c>
      <c r="O56" s="139" t="s">
        <v>1670</v>
      </c>
      <c r="P56" s="141" t="s">
        <v>26</v>
      </c>
      <c r="Q56" s="139" t="s">
        <v>26</v>
      </c>
      <c r="R56" s="139" t="s">
        <v>26</v>
      </c>
      <c r="S56" s="139" t="b">
        <v>0</v>
      </c>
      <c r="T56" s="139" t="b">
        <v>0</v>
      </c>
      <c r="U56" s="141" t="s">
        <v>1634</v>
      </c>
      <c r="V56" s="141" t="s">
        <v>26</v>
      </c>
      <c r="W56" s="141" t="s">
        <v>26</v>
      </c>
      <c r="X56" s="141" t="s">
        <v>26</v>
      </c>
      <c r="Y56" s="141" t="s">
        <v>26</v>
      </c>
      <c r="Z56" s="141"/>
      <c r="AA56" s="141" t="s">
        <v>26</v>
      </c>
      <c r="AB56" s="139"/>
      <c r="AC56" s="141"/>
    </row>
    <row r="57" spans="1:29" ht="45">
      <c r="A57" s="140" t="s">
        <v>2166</v>
      </c>
      <c r="B57" s="139">
        <v>56</v>
      </c>
      <c r="C57" s="141" t="s">
        <v>1672</v>
      </c>
      <c r="D57" s="139" t="s">
        <v>1673</v>
      </c>
      <c r="E57" s="142" t="s">
        <v>1674</v>
      </c>
      <c r="F57" s="156" t="s">
        <v>1675</v>
      </c>
      <c r="G57" s="139" t="s">
        <v>84</v>
      </c>
      <c r="H57" s="139" t="s">
        <v>26</v>
      </c>
      <c r="I57" s="139" t="s">
        <v>26</v>
      </c>
      <c r="J57" s="173" t="str">
        <f>$N$2</f>
        <v>Stainless Steel 316L</v>
      </c>
      <c r="K57" s="139" t="s">
        <v>2167</v>
      </c>
      <c r="L57" s="141" t="s">
        <v>1676</v>
      </c>
      <c r="M57" s="141" t="s">
        <v>26</v>
      </c>
      <c r="N57" s="139" t="s">
        <v>26</v>
      </c>
      <c r="O57" s="139" t="s">
        <v>1677</v>
      </c>
      <c r="P57" s="141" t="s">
        <v>26</v>
      </c>
      <c r="Q57" s="139" t="s">
        <v>26</v>
      </c>
      <c r="R57" s="139" t="s">
        <v>26</v>
      </c>
      <c r="S57" s="139" t="b">
        <v>1</v>
      </c>
      <c r="T57" s="139" t="b">
        <v>0</v>
      </c>
      <c r="U57" s="141" t="s">
        <v>1678</v>
      </c>
      <c r="V57" s="141" t="s">
        <v>26</v>
      </c>
      <c r="W57" s="141" t="s">
        <v>26</v>
      </c>
      <c r="X57" s="141" t="s">
        <v>26</v>
      </c>
      <c r="Y57" s="139" t="s">
        <v>26</v>
      </c>
      <c r="Z57" s="141"/>
      <c r="AA57" s="141" t="s">
        <v>26</v>
      </c>
      <c r="AB57" s="139"/>
      <c r="AC57" s="141"/>
    </row>
    <row r="58" spans="1:29" ht="30">
      <c r="A58" s="140" t="s">
        <v>1715</v>
      </c>
      <c r="B58" s="129">
        <v>57</v>
      </c>
      <c r="C58" s="141" t="s">
        <v>1679</v>
      </c>
      <c r="D58" s="139" t="s">
        <v>1693</v>
      </c>
      <c r="E58" s="142" t="s">
        <v>1694</v>
      </c>
      <c r="F58" s="143" t="s">
        <v>1695</v>
      </c>
      <c r="G58" s="139" t="s">
        <v>1138</v>
      </c>
      <c r="H58" s="212" t="s">
        <v>1696</v>
      </c>
      <c r="I58" s="212" t="s">
        <v>1697</v>
      </c>
      <c r="J58" s="173" t="str">
        <f>$N$2</f>
        <v>Stainless Steel 316L</v>
      </c>
      <c r="K58" s="141" t="s">
        <v>1702</v>
      </c>
      <c r="L58" s="141" t="s">
        <v>1704</v>
      </c>
      <c r="M58" s="141" t="s">
        <v>1705</v>
      </c>
      <c r="N58" s="139" t="s">
        <v>2199</v>
      </c>
      <c r="O58" s="139" t="s">
        <v>1698</v>
      </c>
      <c r="P58" s="141" t="s">
        <v>1707</v>
      </c>
      <c r="Q58" s="173" t="s">
        <v>54</v>
      </c>
      <c r="R58" s="180" t="s">
        <v>46</v>
      </c>
      <c r="S58" s="139" t="b">
        <v>1</v>
      </c>
      <c r="T58" s="139" t="b">
        <v>1</v>
      </c>
      <c r="U58" s="143" t="s">
        <v>1653</v>
      </c>
      <c r="V58" s="285" t="s">
        <v>742</v>
      </c>
      <c r="W58" s="157" t="s">
        <v>797</v>
      </c>
      <c r="X58" s="141" t="s">
        <v>26</v>
      </c>
      <c r="Y58" s="139" t="s">
        <v>26</v>
      </c>
      <c r="Z58" s="141"/>
      <c r="AA58" s="141" t="s">
        <v>26</v>
      </c>
      <c r="AB58" s="139"/>
      <c r="AC58" s="139" t="s">
        <v>1145</v>
      </c>
    </row>
    <row r="59" spans="1:29" ht="30">
      <c r="A59" s="140" t="s">
        <v>1714</v>
      </c>
      <c r="B59" s="139">
        <v>58</v>
      </c>
      <c r="C59" s="142" t="s">
        <v>1680</v>
      </c>
      <c r="D59" s="139" t="s">
        <v>1693</v>
      </c>
      <c r="E59" s="142" t="s">
        <v>1709</v>
      </c>
      <c r="F59" s="143" t="s">
        <v>1699</v>
      </c>
      <c r="G59" s="139" t="s">
        <v>1137</v>
      </c>
      <c r="H59" s="212" t="s">
        <v>1700</v>
      </c>
      <c r="I59" s="212" t="s">
        <v>1701</v>
      </c>
      <c r="J59" s="173" t="str">
        <f>$N$2</f>
        <v>Stainless Steel 316L</v>
      </c>
      <c r="K59" s="141" t="s">
        <v>1703</v>
      </c>
      <c r="L59" s="141" t="s">
        <v>1710</v>
      </c>
      <c r="M59" s="141" t="s">
        <v>1705</v>
      </c>
      <c r="N59" s="139" t="s">
        <v>2199</v>
      </c>
      <c r="O59" s="139" t="s">
        <v>1706</v>
      </c>
      <c r="P59" s="143" t="s">
        <v>1708</v>
      </c>
      <c r="Q59" s="173" t="s">
        <v>54</v>
      </c>
      <c r="R59" s="180" t="s">
        <v>46</v>
      </c>
      <c r="S59" s="139" t="b">
        <v>1</v>
      </c>
      <c r="T59" s="139" t="b">
        <v>1</v>
      </c>
      <c r="U59" s="143" t="s">
        <v>1653</v>
      </c>
      <c r="V59" s="285" t="s">
        <v>742</v>
      </c>
      <c r="W59" s="157" t="s">
        <v>797</v>
      </c>
      <c r="X59" s="141" t="s">
        <v>26</v>
      </c>
      <c r="Y59" s="139" t="s">
        <v>26</v>
      </c>
      <c r="Z59" s="141"/>
      <c r="AA59" s="141" t="s">
        <v>26</v>
      </c>
      <c r="AB59" s="139" t="s">
        <v>1145</v>
      </c>
      <c r="AC59" s="141"/>
    </row>
    <row r="60" spans="1:29" ht="60">
      <c r="A60" s="292" t="s">
        <v>748</v>
      </c>
      <c r="B60" s="139">
        <v>59</v>
      </c>
      <c r="C60" s="215" t="s">
        <v>2168</v>
      </c>
      <c r="D60" s="218" t="s">
        <v>826</v>
      </c>
      <c r="E60" s="221" t="s">
        <v>1681</v>
      </c>
      <c r="F60" s="214" t="s">
        <v>1682</v>
      </c>
      <c r="G60" s="218" t="s">
        <v>110</v>
      </c>
      <c r="H60" s="218" t="s">
        <v>26</v>
      </c>
      <c r="I60" s="218" t="s">
        <v>26</v>
      </c>
      <c r="J60" s="180" t="s">
        <v>2372</v>
      </c>
      <c r="K60" s="293" t="s">
        <v>1683</v>
      </c>
      <c r="L60" s="215" t="s">
        <v>1684</v>
      </c>
      <c r="M60" s="294" t="s">
        <v>1434</v>
      </c>
      <c r="N60" s="218" t="s">
        <v>2372</v>
      </c>
      <c r="O60" s="218" t="s">
        <v>1442</v>
      </c>
      <c r="P60" s="215" t="s">
        <v>2373</v>
      </c>
      <c r="Q60" s="149" t="s">
        <v>54</v>
      </c>
      <c r="R60" s="218" t="s">
        <v>26</v>
      </c>
      <c r="S60" s="295" t="s">
        <v>1685</v>
      </c>
      <c r="T60" s="295" t="s">
        <v>1685</v>
      </c>
      <c r="U60" s="215" t="s">
        <v>1653</v>
      </c>
      <c r="V60" s="149" t="s">
        <v>742</v>
      </c>
      <c r="W60" s="157" t="s">
        <v>797</v>
      </c>
      <c r="X60" s="312" t="s">
        <v>26</v>
      </c>
      <c r="Y60" s="149" t="s">
        <v>26</v>
      </c>
      <c r="Z60" s="215"/>
      <c r="AA60" s="215" t="s">
        <v>26</v>
      </c>
      <c r="AB60" s="218" t="s">
        <v>1145</v>
      </c>
      <c r="AC60" s="218" t="s">
        <v>1145</v>
      </c>
    </row>
    <row r="61" spans="1:29" ht="45">
      <c r="A61" s="140" t="s">
        <v>2169</v>
      </c>
      <c r="B61" s="139">
        <v>60</v>
      </c>
      <c r="C61" s="141" t="s">
        <v>1686</v>
      </c>
      <c r="D61" s="139" t="s">
        <v>1687</v>
      </c>
      <c r="E61" s="142" t="s">
        <v>1688</v>
      </c>
      <c r="F61" s="143" t="s">
        <v>1637</v>
      </c>
      <c r="G61" s="139"/>
      <c r="H61" s="139" t="s">
        <v>26</v>
      </c>
      <c r="I61" s="139" t="s">
        <v>26</v>
      </c>
      <c r="J61" s="139" t="s">
        <v>26</v>
      </c>
      <c r="K61" s="212" t="s">
        <v>2374</v>
      </c>
      <c r="L61" s="212" t="s">
        <v>2375</v>
      </c>
      <c r="M61" s="211" t="s">
        <v>1689</v>
      </c>
      <c r="N61" s="139" t="s">
        <v>26</v>
      </c>
      <c r="O61" s="139" t="s">
        <v>1690</v>
      </c>
      <c r="P61" s="211" t="s">
        <v>1691</v>
      </c>
      <c r="Q61" s="139" t="s">
        <v>26</v>
      </c>
      <c r="R61" s="139" t="s">
        <v>26</v>
      </c>
      <c r="S61" s="139" t="b">
        <v>0</v>
      </c>
      <c r="T61" s="139" t="b">
        <v>0</v>
      </c>
      <c r="U61" s="141" t="s">
        <v>1687</v>
      </c>
      <c r="V61" s="141" t="s">
        <v>26</v>
      </c>
      <c r="W61" s="141" t="s">
        <v>26</v>
      </c>
      <c r="X61" s="141" t="s">
        <v>26</v>
      </c>
      <c r="Y61" s="139" t="s">
        <v>26</v>
      </c>
      <c r="Z61" s="212" t="s">
        <v>2376</v>
      </c>
      <c r="AA61" s="141" t="s">
        <v>26</v>
      </c>
      <c r="AB61" s="139"/>
      <c r="AC61" s="141"/>
    </row>
    <row r="62" spans="1:29" ht="45">
      <c r="A62" s="292" t="s">
        <v>2170</v>
      </c>
      <c r="B62" s="139">
        <v>61</v>
      </c>
      <c r="C62" s="296" t="s">
        <v>2171</v>
      </c>
      <c r="D62" s="218" t="s">
        <v>833</v>
      </c>
      <c r="E62" s="221" t="s">
        <v>2128</v>
      </c>
      <c r="F62" s="214" t="s">
        <v>834</v>
      </c>
      <c r="G62" s="215" t="s">
        <v>848</v>
      </c>
      <c r="H62" s="297" t="s">
        <v>2115</v>
      </c>
      <c r="I62" s="149" t="s">
        <v>2122</v>
      </c>
      <c r="J62" s="173" t="str">
        <f>$N$2</f>
        <v>Stainless Steel 316L</v>
      </c>
      <c r="K62" s="298" t="s">
        <v>796</v>
      </c>
      <c r="L62" s="152" t="s">
        <v>26</v>
      </c>
      <c r="M62" s="215" t="s">
        <v>836</v>
      </c>
      <c r="N62" s="297" t="s">
        <v>2123</v>
      </c>
      <c r="O62" s="299" t="s">
        <v>956</v>
      </c>
      <c r="P62" s="148" t="s">
        <v>901</v>
      </c>
      <c r="Q62" s="300" t="s">
        <v>26</v>
      </c>
      <c r="R62" s="297" t="s">
        <v>2115</v>
      </c>
      <c r="S62" s="149" t="b">
        <v>1</v>
      </c>
      <c r="T62" s="300" t="b">
        <v>0</v>
      </c>
      <c r="U62" s="217" t="s">
        <v>2124</v>
      </c>
      <c r="V62" s="301" t="s">
        <v>742</v>
      </c>
      <c r="W62" s="294" t="s">
        <v>797</v>
      </c>
      <c r="X62" s="215" t="s">
        <v>2125</v>
      </c>
      <c r="Y62" s="215" t="s">
        <v>26</v>
      </c>
      <c r="Z62" s="219"/>
      <c r="AA62" s="302" t="s">
        <v>26</v>
      </c>
      <c r="AB62" s="218"/>
      <c r="AC62" s="215"/>
    </row>
    <row r="63" spans="1:29" ht="45">
      <c r="A63" s="142" t="s">
        <v>2172</v>
      </c>
      <c r="B63" s="129">
        <v>62</v>
      </c>
      <c r="C63" s="168" t="s">
        <v>2173</v>
      </c>
      <c r="D63" s="139" t="s">
        <v>798</v>
      </c>
      <c r="E63" s="189" t="s">
        <v>2174</v>
      </c>
      <c r="F63" s="143"/>
      <c r="G63" s="212" t="s">
        <v>2340</v>
      </c>
      <c r="H63" s="139" t="s">
        <v>25</v>
      </c>
      <c r="I63" s="139" t="s">
        <v>795</v>
      </c>
      <c r="J63" s="173" t="str">
        <f>$N$2</f>
        <v>Stainless Steel 316L</v>
      </c>
      <c r="K63" s="165" t="s">
        <v>796</v>
      </c>
      <c r="L63" s="141" t="s">
        <v>26</v>
      </c>
      <c r="M63" s="141" t="s">
        <v>26</v>
      </c>
      <c r="N63" s="139" t="s">
        <v>2199</v>
      </c>
      <c r="O63" s="139" t="s">
        <v>955</v>
      </c>
      <c r="P63" s="157" t="s">
        <v>2331</v>
      </c>
      <c r="Q63" s="154" t="s">
        <v>797</v>
      </c>
      <c r="R63" s="139" t="s">
        <v>26</v>
      </c>
      <c r="S63" s="139" t="b">
        <v>1</v>
      </c>
      <c r="T63" s="139" t="b">
        <v>1</v>
      </c>
      <c r="U63" s="141" t="s">
        <v>1636</v>
      </c>
      <c r="V63" s="285" t="s">
        <v>742</v>
      </c>
      <c r="W63" s="157" t="s">
        <v>797</v>
      </c>
      <c r="X63" s="143" t="s">
        <v>2325</v>
      </c>
      <c r="Y63" s="139" t="s">
        <v>2327</v>
      </c>
      <c r="Z63" s="141"/>
      <c r="AA63" s="139" t="s">
        <v>26</v>
      </c>
      <c r="AB63" s="139"/>
      <c r="AC63" s="139"/>
    </row>
    <row r="64" spans="1:29" ht="45">
      <c r="A64" s="142" t="s">
        <v>2178</v>
      </c>
      <c r="B64" s="139">
        <v>63</v>
      </c>
      <c r="C64" s="141" t="s">
        <v>2209</v>
      </c>
      <c r="D64" s="139" t="s">
        <v>2179</v>
      </c>
      <c r="E64" s="142"/>
      <c r="F64" s="143"/>
      <c r="G64" s="212" t="s">
        <v>2340</v>
      </c>
      <c r="H64" s="212" t="s">
        <v>1700</v>
      </c>
      <c r="I64" s="139" t="s">
        <v>2377</v>
      </c>
      <c r="J64" s="139" t="s">
        <v>2378</v>
      </c>
      <c r="K64" s="141" t="s">
        <v>1702</v>
      </c>
      <c r="L64" s="141" t="s">
        <v>26</v>
      </c>
      <c r="M64" s="141" t="s">
        <v>2379</v>
      </c>
      <c r="N64" s="139" t="s">
        <v>2380</v>
      </c>
      <c r="O64" s="139" t="s">
        <v>956</v>
      </c>
      <c r="P64" s="212" t="s">
        <v>2180</v>
      </c>
      <c r="Q64" s="154" t="s">
        <v>797</v>
      </c>
      <c r="R64" s="139" t="s">
        <v>26</v>
      </c>
      <c r="S64" s="139" t="b">
        <v>1</v>
      </c>
      <c r="T64" s="139" t="s">
        <v>2381</v>
      </c>
      <c r="U64" s="141" t="s">
        <v>1653</v>
      </c>
      <c r="V64" s="308" t="s">
        <v>2382</v>
      </c>
      <c r="W64" s="157" t="s">
        <v>797</v>
      </c>
      <c r="X64" s="159" t="s">
        <v>26</v>
      </c>
      <c r="Y64" s="139" t="s">
        <v>2383</v>
      </c>
      <c r="Z64" s="141"/>
      <c r="AA64" s="141" t="s">
        <v>26</v>
      </c>
      <c r="AB64" s="139"/>
      <c r="AC64" s="139"/>
    </row>
    <row r="65" spans="1:29" ht="45">
      <c r="A65" s="142" t="s">
        <v>2181</v>
      </c>
      <c r="B65" s="139">
        <v>64</v>
      </c>
      <c r="C65" s="141" t="s">
        <v>2210</v>
      </c>
      <c r="D65" s="139" t="s">
        <v>2179</v>
      </c>
      <c r="E65" s="142"/>
      <c r="F65" s="143"/>
      <c r="G65" s="139" t="s">
        <v>84</v>
      </c>
      <c r="H65" s="212" t="s">
        <v>1700</v>
      </c>
      <c r="I65" s="139" t="s">
        <v>2377</v>
      </c>
      <c r="J65" s="139" t="s">
        <v>2378</v>
      </c>
      <c r="K65" s="141" t="s">
        <v>1702</v>
      </c>
      <c r="L65" s="141" t="s">
        <v>26</v>
      </c>
      <c r="M65" s="141" t="s">
        <v>2384</v>
      </c>
      <c r="N65" s="139" t="s">
        <v>2380</v>
      </c>
      <c r="O65" s="139" t="s">
        <v>956</v>
      </c>
      <c r="P65" s="157" t="s">
        <v>2331</v>
      </c>
      <c r="Q65" s="154" t="s">
        <v>797</v>
      </c>
      <c r="R65" s="139" t="s">
        <v>26</v>
      </c>
      <c r="S65" s="139" t="b">
        <v>1</v>
      </c>
      <c r="T65" s="139" t="s">
        <v>2385</v>
      </c>
      <c r="U65" s="141" t="s">
        <v>1653</v>
      </c>
      <c r="V65" s="308" t="s">
        <v>2382</v>
      </c>
      <c r="W65" s="157" t="s">
        <v>797</v>
      </c>
      <c r="X65" s="159" t="s">
        <v>26</v>
      </c>
      <c r="Y65" s="139" t="s">
        <v>2383</v>
      </c>
      <c r="Z65" s="141"/>
      <c r="AA65" s="141" t="s">
        <v>26</v>
      </c>
      <c r="AB65" s="139"/>
      <c r="AC65" s="139"/>
    </row>
    <row r="66" spans="1:29" ht="45">
      <c r="A66" s="142" t="s">
        <v>2193</v>
      </c>
      <c r="B66" s="129">
        <v>65</v>
      </c>
      <c r="C66" s="141" t="s">
        <v>2211</v>
      </c>
      <c r="D66" s="139" t="s">
        <v>2179</v>
      </c>
      <c r="E66" s="142"/>
      <c r="F66" s="143"/>
      <c r="G66" s="139" t="s">
        <v>84</v>
      </c>
      <c r="H66" s="212" t="s">
        <v>1700</v>
      </c>
      <c r="I66" s="139" t="s">
        <v>2377</v>
      </c>
      <c r="J66" s="139" t="s">
        <v>2378</v>
      </c>
      <c r="K66" s="141" t="s">
        <v>1702</v>
      </c>
      <c r="L66" s="141" t="s">
        <v>26</v>
      </c>
      <c r="M66" s="141" t="s">
        <v>2384</v>
      </c>
      <c r="N66" s="139" t="s">
        <v>2380</v>
      </c>
      <c r="O66" s="139" t="s">
        <v>955</v>
      </c>
      <c r="P66" s="157" t="s">
        <v>2331</v>
      </c>
      <c r="Q66" s="154" t="s">
        <v>797</v>
      </c>
      <c r="R66" s="139" t="s">
        <v>26</v>
      </c>
      <c r="S66" s="139" t="b">
        <v>1</v>
      </c>
      <c r="T66" s="139" t="s">
        <v>2385</v>
      </c>
      <c r="U66" s="141" t="s">
        <v>1653</v>
      </c>
      <c r="V66" s="308" t="s">
        <v>2382</v>
      </c>
      <c r="W66" s="157" t="s">
        <v>797</v>
      </c>
      <c r="X66" s="159" t="s">
        <v>26</v>
      </c>
      <c r="Y66" s="139" t="s">
        <v>2383</v>
      </c>
      <c r="Z66" s="141"/>
      <c r="AA66" s="141" t="s">
        <v>26</v>
      </c>
      <c r="AB66" s="139"/>
      <c r="AC66" s="139"/>
    </row>
    <row r="67" spans="1:29" ht="45">
      <c r="A67" s="142" t="s">
        <v>2182</v>
      </c>
      <c r="B67" s="139">
        <v>66</v>
      </c>
      <c r="C67" s="141" t="s">
        <v>2183</v>
      </c>
      <c r="D67" s="212" t="s">
        <v>2184</v>
      </c>
      <c r="E67" s="189" t="s">
        <v>2185</v>
      </c>
      <c r="F67" s="156" t="s">
        <v>2186</v>
      </c>
      <c r="G67" s="139" t="s">
        <v>84</v>
      </c>
      <c r="H67" s="212" t="s">
        <v>2187</v>
      </c>
      <c r="I67" s="139" t="s">
        <v>795</v>
      </c>
      <c r="J67" s="173" t="str">
        <f>$N$2</f>
        <v>Stainless Steel 316L</v>
      </c>
      <c r="K67" s="212" t="s">
        <v>2188</v>
      </c>
      <c r="L67" s="212" t="s">
        <v>2189</v>
      </c>
      <c r="M67" s="141" t="s">
        <v>26</v>
      </c>
      <c r="N67" s="139" t="s">
        <v>2190</v>
      </c>
      <c r="O67" s="139" t="s">
        <v>26</v>
      </c>
      <c r="P67" s="143" t="s">
        <v>2386</v>
      </c>
      <c r="Q67" s="139" t="s">
        <v>2387</v>
      </c>
      <c r="R67" s="139" t="s">
        <v>26</v>
      </c>
      <c r="S67" s="139" t="s">
        <v>2191</v>
      </c>
      <c r="T67" s="139" t="s">
        <v>2192</v>
      </c>
      <c r="U67" s="141" t="s">
        <v>1653</v>
      </c>
      <c r="V67" s="285" t="s">
        <v>742</v>
      </c>
      <c r="W67" s="157" t="s">
        <v>797</v>
      </c>
      <c r="X67" s="141" t="s">
        <v>26</v>
      </c>
      <c r="Y67" s="139" t="s">
        <v>2388</v>
      </c>
      <c r="Z67" s="141"/>
      <c r="AA67" s="141" t="s">
        <v>26</v>
      </c>
      <c r="AB67" s="139"/>
      <c r="AC67" s="139"/>
    </row>
  </sheetData>
  <hyperlinks>
    <hyperlink ref="F4" r:id="rId1"/>
    <hyperlink ref="F15" r:id="rId2"/>
    <hyperlink ref="F16" r:id="rId3"/>
    <hyperlink ref="F19" r:id="rId4"/>
    <hyperlink ref="F20" r:id="rId5"/>
    <hyperlink ref="F21" r:id="rId6"/>
    <hyperlink ref="F25" r:id="rId7"/>
    <hyperlink ref="F29" r:id="rId8"/>
    <hyperlink ref="F32" r:id="rId9"/>
    <hyperlink ref="F33" r:id="rId10"/>
    <hyperlink ref="F36" r:id="rId11"/>
    <hyperlink ref="F35" r:id="rId12"/>
    <hyperlink ref="F6" r:id="rId13"/>
    <hyperlink ref="F7" r:id="rId14"/>
    <hyperlink ref="F8" r:id="rId15"/>
    <hyperlink ref="F9" r:id="rId16"/>
    <hyperlink ref="F10" r:id="rId17"/>
    <hyperlink ref="F39" r:id="rId18"/>
    <hyperlink ref="F42" r:id="rId19"/>
    <hyperlink ref="F43" r:id="rId20"/>
    <hyperlink ref="F12" r:id="rId21"/>
    <hyperlink ref="F60" r:id="rId22"/>
    <hyperlink ref="F57" r:id="rId23"/>
    <hyperlink ref="F62" r:id="rId24"/>
    <hyperlink ref="F34" r:id="rId25"/>
    <hyperlink ref="F31" r:id="rId26"/>
    <hyperlink ref="F53" r:id="rId27"/>
    <hyperlink ref="F67" r:id="rId28"/>
    <hyperlink ref="F28" r:id="rId29"/>
    <hyperlink ref="F14" r:id="rId30"/>
    <hyperlink ref="F40" r:id="rId31"/>
  </hyperlinks>
  <pageMargins left="0.7" right="0.7" top="0.75" bottom="0.75" header="0.3" footer="0.3"/>
  <pageSetup paperSize="9" orientation="portrait" verticalDpi="300"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CK163"/>
  <sheetViews>
    <sheetView topLeftCell="A4" zoomScale="70" zoomScaleNormal="70" workbookViewId="0">
      <selection activeCell="E16" sqref="E16"/>
    </sheetView>
  </sheetViews>
  <sheetFormatPr defaultRowHeight="12.75"/>
  <cols>
    <col min="1" max="1" width="5.5703125" style="115" bestFit="1" customWidth="1"/>
    <col min="2" max="2" width="10" style="49" bestFit="1" customWidth="1"/>
    <col min="3" max="3" width="6.28515625" style="49" bestFit="1" customWidth="1"/>
    <col min="4" max="4" width="10" style="49" bestFit="1" customWidth="1"/>
    <col min="5" max="5" width="8.85546875" style="49" bestFit="1" customWidth="1"/>
    <col min="6" max="6" width="10.85546875" style="49" bestFit="1" customWidth="1"/>
    <col min="7" max="7" width="99.85546875" style="49" bestFit="1" customWidth="1"/>
    <col min="8" max="8" width="48.5703125" style="248" customWidth="1"/>
    <col min="9" max="9" width="3.7109375" style="82" customWidth="1"/>
    <col min="10" max="73" width="3.28515625" style="56" customWidth="1"/>
    <col min="74" max="74" width="4.5703125" style="56" bestFit="1" customWidth="1"/>
    <col min="75" max="75" width="9.140625" style="56"/>
    <col min="76" max="89" width="9.140625" style="258"/>
    <col min="90" max="211" width="9.140625" style="56"/>
    <col min="212" max="212" width="10" style="56" bestFit="1" customWidth="1"/>
    <col min="213" max="213" width="6.28515625" style="56" bestFit="1" customWidth="1"/>
    <col min="214" max="214" width="10.28515625" style="56" customWidth="1"/>
    <col min="215" max="215" width="8.140625" style="56" bestFit="1" customWidth="1"/>
    <col min="216" max="216" width="34.140625" style="56" bestFit="1" customWidth="1"/>
    <col min="217" max="217" width="3.7109375" style="56" customWidth="1"/>
    <col min="218" max="282" width="3.28515625" style="56" customWidth="1"/>
    <col min="283" max="467" width="9.140625" style="56"/>
    <col min="468" max="468" width="10" style="56" bestFit="1" customWidth="1"/>
    <col min="469" max="469" width="6.28515625" style="56" bestFit="1" customWidth="1"/>
    <col min="470" max="470" width="10.28515625" style="56" customWidth="1"/>
    <col min="471" max="471" width="8.140625" style="56" bestFit="1" customWidth="1"/>
    <col min="472" max="472" width="34.140625" style="56" bestFit="1" customWidth="1"/>
    <col min="473" max="473" width="3.7109375" style="56" customWidth="1"/>
    <col min="474" max="538" width="3.28515625" style="56" customWidth="1"/>
    <col min="539" max="723" width="9.140625" style="56"/>
    <col min="724" max="724" width="10" style="56" bestFit="1" customWidth="1"/>
    <col min="725" max="725" width="6.28515625" style="56" bestFit="1" customWidth="1"/>
    <col min="726" max="726" width="10.28515625" style="56" customWidth="1"/>
    <col min="727" max="727" width="8.140625" style="56" bestFit="1" customWidth="1"/>
    <col min="728" max="728" width="34.140625" style="56" bestFit="1" customWidth="1"/>
    <col min="729" max="729" width="3.7109375" style="56" customWidth="1"/>
    <col min="730" max="794" width="3.28515625" style="56" customWidth="1"/>
    <col min="795" max="979" width="9.140625" style="56"/>
    <col min="980" max="980" width="10" style="56" bestFit="1" customWidth="1"/>
    <col min="981" max="981" width="6.28515625" style="56" bestFit="1" customWidth="1"/>
    <col min="982" max="982" width="10.28515625" style="56" customWidth="1"/>
    <col min="983" max="983" width="8.140625" style="56" bestFit="1" customWidth="1"/>
    <col min="984" max="984" width="34.140625" style="56" bestFit="1" customWidth="1"/>
    <col min="985" max="985" width="3.7109375" style="56" customWidth="1"/>
    <col min="986" max="1050" width="3.28515625" style="56" customWidth="1"/>
    <col min="1051" max="1235" width="9.140625" style="56"/>
    <col min="1236" max="1236" width="10" style="56" bestFit="1" customWidth="1"/>
    <col min="1237" max="1237" width="6.28515625" style="56" bestFit="1" customWidth="1"/>
    <col min="1238" max="1238" width="10.28515625" style="56" customWidth="1"/>
    <col min="1239" max="1239" width="8.140625" style="56" bestFit="1" customWidth="1"/>
    <col min="1240" max="1240" width="34.140625" style="56" bestFit="1" customWidth="1"/>
    <col min="1241" max="1241" width="3.7109375" style="56" customWidth="1"/>
    <col min="1242" max="1306" width="3.28515625" style="56" customWidth="1"/>
    <col min="1307" max="1491" width="9.140625" style="56"/>
    <col min="1492" max="1492" width="10" style="56" bestFit="1" customWidth="1"/>
    <col min="1493" max="1493" width="6.28515625" style="56" bestFit="1" customWidth="1"/>
    <col min="1494" max="1494" width="10.28515625" style="56" customWidth="1"/>
    <col min="1495" max="1495" width="8.140625" style="56" bestFit="1" customWidth="1"/>
    <col min="1496" max="1496" width="34.140625" style="56" bestFit="1" customWidth="1"/>
    <col min="1497" max="1497" width="3.7109375" style="56" customWidth="1"/>
    <col min="1498" max="1562" width="3.28515625" style="56" customWidth="1"/>
    <col min="1563" max="1747" width="9.140625" style="56"/>
    <col min="1748" max="1748" width="10" style="56" bestFit="1" customWidth="1"/>
    <col min="1749" max="1749" width="6.28515625" style="56" bestFit="1" customWidth="1"/>
    <col min="1750" max="1750" width="10.28515625" style="56" customWidth="1"/>
    <col min="1751" max="1751" width="8.140625" style="56" bestFit="1" customWidth="1"/>
    <col min="1752" max="1752" width="34.140625" style="56" bestFit="1" customWidth="1"/>
    <col min="1753" max="1753" width="3.7109375" style="56" customWidth="1"/>
    <col min="1754" max="1818" width="3.28515625" style="56" customWidth="1"/>
    <col min="1819" max="2003" width="9.140625" style="56"/>
    <col min="2004" max="2004" width="10" style="56" bestFit="1" customWidth="1"/>
    <col min="2005" max="2005" width="6.28515625" style="56" bestFit="1" customWidth="1"/>
    <col min="2006" max="2006" width="10.28515625" style="56" customWidth="1"/>
    <col min="2007" max="2007" width="8.140625" style="56" bestFit="1" customWidth="1"/>
    <col min="2008" max="2008" width="34.140625" style="56" bestFit="1" customWidth="1"/>
    <col min="2009" max="2009" width="3.7109375" style="56" customWidth="1"/>
    <col min="2010" max="2074" width="3.28515625" style="56" customWidth="1"/>
    <col min="2075" max="2259" width="9.140625" style="56"/>
    <col min="2260" max="2260" width="10" style="56" bestFit="1" customWidth="1"/>
    <col min="2261" max="2261" width="6.28515625" style="56" bestFit="1" customWidth="1"/>
    <col min="2262" max="2262" width="10.28515625" style="56" customWidth="1"/>
    <col min="2263" max="2263" width="8.140625" style="56" bestFit="1" customWidth="1"/>
    <col min="2264" max="2264" width="34.140625" style="56" bestFit="1" customWidth="1"/>
    <col min="2265" max="2265" width="3.7109375" style="56" customWidth="1"/>
    <col min="2266" max="2330" width="3.28515625" style="56" customWidth="1"/>
    <col min="2331" max="2515" width="9.140625" style="56"/>
    <col min="2516" max="2516" width="10" style="56" bestFit="1" customWidth="1"/>
    <col min="2517" max="2517" width="6.28515625" style="56" bestFit="1" customWidth="1"/>
    <col min="2518" max="2518" width="10.28515625" style="56" customWidth="1"/>
    <col min="2519" max="2519" width="8.140625" style="56" bestFit="1" customWidth="1"/>
    <col min="2520" max="2520" width="34.140625" style="56" bestFit="1" customWidth="1"/>
    <col min="2521" max="2521" width="3.7109375" style="56" customWidth="1"/>
    <col min="2522" max="2586" width="3.28515625" style="56" customWidth="1"/>
    <col min="2587" max="2771" width="9.140625" style="56"/>
    <col min="2772" max="2772" width="10" style="56" bestFit="1" customWidth="1"/>
    <col min="2773" max="2773" width="6.28515625" style="56" bestFit="1" customWidth="1"/>
    <col min="2774" max="2774" width="10.28515625" style="56" customWidth="1"/>
    <col min="2775" max="2775" width="8.140625" style="56" bestFit="1" customWidth="1"/>
    <col min="2776" max="2776" width="34.140625" style="56" bestFit="1" customWidth="1"/>
    <col min="2777" max="2777" width="3.7109375" style="56" customWidth="1"/>
    <col min="2778" max="2842" width="3.28515625" style="56" customWidth="1"/>
    <col min="2843" max="3027" width="9.140625" style="56"/>
    <col min="3028" max="3028" width="10" style="56" bestFit="1" customWidth="1"/>
    <col min="3029" max="3029" width="6.28515625" style="56" bestFit="1" customWidth="1"/>
    <col min="3030" max="3030" width="10.28515625" style="56" customWidth="1"/>
    <col min="3031" max="3031" width="8.140625" style="56" bestFit="1" customWidth="1"/>
    <col min="3032" max="3032" width="34.140625" style="56" bestFit="1" customWidth="1"/>
    <col min="3033" max="3033" width="3.7109375" style="56" customWidth="1"/>
    <col min="3034" max="3098" width="3.28515625" style="56" customWidth="1"/>
    <col min="3099" max="3283" width="9.140625" style="56"/>
    <col min="3284" max="3284" width="10" style="56" bestFit="1" customWidth="1"/>
    <col min="3285" max="3285" width="6.28515625" style="56" bestFit="1" customWidth="1"/>
    <col min="3286" max="3286" width="10.28515625" style="56" customWidth="1"/>
    <col min="3287" max="3287" width="8.140625" style="56" bestFit="1" customWidth="1"/>
    <col min="3288" max="3288" width="34.140625" style="56" bestFit="1" customWidth="1"/>
    <col min="3289" max="3289" width="3.7109375" style="56" customWidth="1"/>
    <col min="3290" max="3354" width="3.28515625" style="56" customWidth="1"/>
    <col min="3355" max="3539" width="9.140625" style="56"/>
    <col min="3540" max="3540" width="10" style="56" bestFit="1" customWidth="1"/>
    <col min="3541" max="3541" width="6.28515625" style="56" bestFit="1" customWidth="1"/>
    <col min="3542" max="3542" width="10.28515625" style="56" customWidth="1"/>
    <col min="3543" max="3543" width="8.140625" style="56" bestFit="1" customWidth="1"/>
    <col min="3544" max="3544" width="34.140625" style="56" bestFit="1" customWidth="1"/>
    <col min="3545" max="3545" width="3.7109375" style="56" customWidth="1"/>
    <col min="3546" max="3610" width="3.28515625" style="56" customWidth="1"/>
    <col min="3611" max="3795" width="9.140625" style="56"/>
    <col min="3796" max="3796" width="10" style="56" bestFit="1" customWidth="1"/>
    <col min="3797" max="3797" width="6.28515625" style="56" bestFit="1" customWidth="1"/>
    <col min="3798" max="3798" width="10.28515625" style="56" customWidth="1"/>
    <col min="3799" max="3799" width="8.140625" style="56" bestFit="1" customWidth="1"/>
    <col min="3800" max="3800" width="34.140625" style="56" bestFit="1" customWidth="1"/>
    <col min="3801" max="3801" width="3.7109375" style="56" customWidth="1"/>
    <col min="3802" max="3866" width="3.28515625" style="56" customWidth="1"/>
    <col min="3867" max="4051" width="9.140625" style="56"/>
    <col min="4052" max="4052" width="10" style="56" bestFit="1" customWidth="1"/>
    <col min="4053" max="4053" width="6.28515625" style="56" bestFit="1" customWidth="1"/>
    <col min="4054" max="4054" width="10.28515625" style="56" customWidth="1"/>
    <col min="4055" max="4055" width="8.140625" style="56" bestFit="1" customWidth="1"/>
    <col min="4056" max="4056" width="34.140625" style="56" bestFit="1" customWidth="1"/>
    <col min="4057" max="4057" width="3.7109375" style="56" customWidth="1"/>
    <col min="4058" max="4122" width="3.28515625" style="56" customWidth="1"/>
    <col min="4123" max="4307" width="9.140625" style="56"/>
    <col min="4308" max="4308" width="10" style="56" bestFit="1" customWidth="1"/>
    <col min="4309" max="4309" width="6.28515625" style="56" bestFit="1" customWidth="1"/>
    <col min="4310" max="4310" width="10.28515625" style="56" customWidth="1"/>
    <col min="4311" max="4311" width="8.140625" style="56" bestFit="1" customWidth="1"/>
    <col min="4312" max="4312" width="34.140625" style="56" bestFit="1" customWidth="1"/>
    <col min="4313" max="4313" width="3.7109375" style="56" customWidth="1"/>
    <col min="4314" max="4378" width="3.28515625" style="56" customWidth="1"/>
    <col min="4379" max="4563" width="9.140625" style="56"/>
    <col min="4564" max="4564" width="10" style="56" bestFit="1" customWidth="1"/>
    <col min="4565" max="4565" width="6.28515625" style="56" bestFit="1" customWidth="1"/>
    <col min="4566" max="4566" width="10.28515625" style="56" customWidth="1"/>
    <col min="4567" max="4567" width="8.140625" style="56" bestFit="1" customWidth="1"/>
    <col min="4568" max="4568" width="34.140625" style="56" bestFit="1" customWidth="1"/>
    <col min="4569" max="4569" width="3.7109375" style="56" customWidth="1"/>
    <col min="4570" max="4634" width="3.28515625" style="56" customWidth="1"/>
    <col min="4635" max="4819" width="9.140625" style="56"/>
    <col min="4820" max="4820" width="10" style="56" bestFit="1" customWidth="1"/>
    <col min="4821" max="4821" width="6.28515625" style="56" bestFit="1" customWidth="1"/>
    <col min="4822" max="4822" width="10.28515625" style="56" customWidth="1"/>
    <col min="4823" max="4823" width="8.140625" style="56" bestFit="1" customWidth="1"/>
    <col min="4824" max="4824" width="34.140625" style="56" bestFit="1" customWidth="1"/>
    <col min="4825" max="4825" width="3.7109375" style="56" customWidth="1"/>
    <col min="4826" max="4890" width="3.28515625" style="56" customWidth="1"/>
    <col min="4891" max="5075" width="9.140625" style="56"/>
    <col min="5076" max="5076" width="10" style="56" bestFit="1" customWidth="1"/>
    <col min="5077" max="5077" width="6.28515625" style="56" bestFit="1" customWidth="1"/>
    <col min="5078" max="5078" width="10.28515625" style="56" customWidth="1"/>
    <col min="5079" max="5079" width="8.140625" style="56" bestFit="1" customWidth="1"/>
    <col min="5080" max="5080" width="34.140625" style="56" bestFit="1" customWidth="1"/>
    <col min="5081" max="5081" width="3.7109375" style="56" customWidth="1"/>
    <col min="5082" max="5146" width="3.28515625" style="56" customWidth="1"/>
    <col min="5147" max="5331" width="9.140625" style="56"/>
    <col min="5332" max="5332" width="10" style="56" bestFit="1" customWidth="1"/>
    <col min="5333" max="5333" width="6.28515625" style="56" bestFit="1" customWidth="1"/>
    <col min="5334" max="5334" width="10.28515625" style="56" customWidth="1"/>
    <col min="5335" max="5335" width="8.140625" style="56" bestFit="1" customWidth="1"/>
    <col min="5336" max="5336" width="34.140625" style="56" bestFit="1" customWidth="1"/>
    <col min="5337" max="5337" width="3.7109375" style="56" customWidth="1"/>
    <col min="5338" max="5402" width="3.28515625" style="56" customWidth="1"/>
    <col min="5403" max="5587" width="9.140625" style="56"/>
    <col min="5588" max="5588" width="10" style="56" bestFit="1" customWidth="1"/>
    <col min="5589" max="5589" width="6.28515625" style="56" bestFit="1" customWidth="1"/>
    <col min="5590" max="5590" width="10.28515625" style="56" customWidth="1"/>
    <col min="5591" max="5591" width="8.140625" style="56" bestFit="1" customWidth="1"/>
    <col min="5592" max="5592" width="34.140625" style="56" bestFit="1" customWidth="1"/>
    <col min="5593" max="5593" width="3.7109375" style="56" customWidth="1"/>
    <col min="5594" max="5658" width="3.28515625" style="56" customWidth="1"/>
    <col min="5659" max="5843" width="9.140625" style="56"/>
    <col min="5844" max="5844" width="10" style="56" bestFit="1" customWidth="1"/>
    <col min="5845" max="5845" width="6.28515625" style="56" bestFit="1" customWidth="1"/>
    <col min="5846" max="5846" width="10.28515625" style="56" customWidth="1"/>
    <col min="5847" max="5847" width="8.140625" style="56" bestFit="1" customWidth="1"/>
    <col min="5848" max="5848" width="34.140625" style="56" bestFit="1" customWidth="1"/>
    <col min="5849" max="5849" width="3.7109375" style="56" customWidth="1"/>
    <col min="5850" max="5914" width="3.28515625" style="56" customWidth="1"/>
    <col min="5915" max="6099" width="9.140625" style="56"/>
    <col min="6100" max="6100" width="10" style="56" bestFit="1" customWidth="1"/>
    <col min="6101" max="6101" width="6.28515625" style="56" bestFit="1" customWidth="1"/>
    <col min="6102" max="6102" width="10.28515625" style="56" customWidth="1"/>
    <col min="6103" max="6103" width="8.140625" style="56" bestFit="1" customWidth="1"/>
    <col min="6104" max="6104" width="34.140625" style="56" bestFit="1" customWidth="1"/>
    <col min="6105" max="6105" width="3.7109375" style="56" customWidth="1"/>
    <col min="6106" max="6170" width="3.28515625" style="56" customWidth="1"/>
    <col min="6171" max="6355" width="9.140625" style="56"/>
    <col min="6356" max="6356" width="10" style="56" bestFit="1" customWidth="1"/>
    <col min="6357" max="6357" width="6.28515625" style="56" bestFit="1" customWidth="1"/>
    <col min="6358" max="6358" width="10.28515625" style="56" customWidth="1"/>
    <col min="6359" max="6359" width="8.140625" style="56" bestFit="1" customWidth="1"/>
    <col min="6360" max="6360" width="34.140625" style="56" bestFit="1" customWidth="1"/>
    <col min="6361" max="6361" width="3.7109375" style="56" customWidth="1"/>
    <col min="6362" max="6426" width="3.28515625" style="56" customWidth="1"/>
    <col min="6427" max="6611" width="9.140625" style="56"/>
    <col min="6612" max="6612" width="10" style="56" bestFit="1" customWidth="1"/>
    <col min="6613" max="6613" width="6.28515625" style="56" bestFit="1" customWidth="1"/>
    <col min="6614" max="6614" width="10.28515625" style="56" customWidth="1"/>
    <col min="6615" max="6615" width="8.140625" style="56" bestFit="1" customWidth="1"/>
    <col min="6616" max="6616" width="34.140625" style="56" bestFit="1" customWidth="1"/>
    <col min="6617" max="6617" width="3.7109375" style="56" customWidth="1"/>
    <col min="6618" max="6682" width="3.28515625" style="56" customWidth="1"/>
    <col min="6683" max="6867" width="9.140625" style="56"/>
    <col min="6868" max="6868" width="10" style="56" bestFit="1" customWidth="1"/>
    <col min="6869" max="6869" width="6.28515625" style="56" bestFit="1" customWidth="1"/>
    <col min="6870" max="6870" width="10.28515625" style="56" customWidth="1"/>
    <col min="6871" max="6871" width="8.140625" style="56" bestFit="1" customWidth="1"/>
    <col min="6872" max="6872" width="34.140625" style="56" bestFit="1" customWidth="1"/>
    <col min="6873" max="6873" width="3.7109375" style="56" customWidth="1"/>
    <col min="6874" max="6938" width="3.28515625" style="56" customWidth="1"/>
    <col min="6939" max="7123" width="9.140625" style="56"/>
    <col min="7124" max="7124" width="10" style="56" bestFit="1" customWidth="1"/>
    <col min="7125" max="7125" width="6.28515625" style="56" bestFit="1" customWidth="1"/>
    <col min="7126" max="7126" width="10.28515625" style="56" customWidth="1"/>
    <col min="7127" max="7127" width="8.140625" style="56" bestFit="1" customWidth="1"/>
    <col min="7128" max="7128" width="34.140625" style="56" bestFit="1" customWidth="1"/>
    <col min="7129" max="7129" width="3.7109375" style="56" customWidth="1"/>
    <col min="7130" max="7194" width="3.28515625" style="56" customWidth="1"/>
    <col min="7195" max="7379" width="9.140625" style="56"/>
    <col min="7380" max="7380" width="10" style="56" bestFit="1" customWidth="1"/>
    <col min="7381" max="7381" width="6.28515625" style="56" bestFit="1" customWidth="1"/>
    <col min="7382" max="7382" width="10.28515625" style="56" customWidth="1"/>
    <col min="7383" max="7383" width="8.140625" style="56" bestFit="1" customWidth="1"/>
    <col min="7384" max="7384" width="34.140625" style="56" bestFit="1" customWidth="1"/>
    <col min="7385" max="7385" width="3.7109375" style="56" customWidth="1"/>
    <col min="7386" max="7450" width="3.28515625" style="56" customWidth="1"/>
    <col min="7451" max="7635" width="9.140625" style="56"/>
    <col min="7636" max="7636" width="10" style="56" bestFit="1" customWidth="1"/>
    <col min="7637" max="7637" width="6.28515625" style="56" bestFit="1" customWidth="1"/>
    <col min="7638" max="7638" width="10.28515625" style="56" customWidth="1"/>
    <col min="7639" max="7639" width="8.140625" style="56" bestFit="1" customWidth="1"/>
    <col min="7640" max="7640" width="34.140625" style="56" bestFit="1" customWidth="1"/>
    <col min="7641" max="7641" width="3.7109375" style="56" customWidth="1"/>
    <col min="7642" max="7706" width="3.28515625" style="56" customWidth="1"/>
    <col min="7707" max="7891" width="9.140625" style="56"/>
    <col min="7892" max="7892" width="10" style="56" bestFit="1" customWidth="1"/>
    <col min="7893" max="7893" width="6.28515625" style="56" bestFit="1" customWidth="1"/>
    <col min="7894" max="7894" width="10.28515625" style="56" customWidth="1"/>
    <col min="7895" max="7895" width="8.140625" style="56" bestFit="1" customWidth="1"/>
    <col min="7896" max="7896" width="34.140625" style="56" bestFit="1" customWidth="1"/>
    <col min="7897" max="7897" width="3.7109375" style="56" customWidth="1"/>
    <col min="7898" max="7962" width="3.28515625" style="56" customWidth="1"/>
    <col min="7963" max="8147" width="9.140625" style="56"/>
    <col min="8148" max="8148" width="10" style="56" bestFit="1" customWidth="1"/>
    <col min="8149" max="8149" width="6.28515625" style="56" bestFit="1" customWidth="1"/>
    <col min="8150" max="8150" width="10.28515625" style="56" customWidth="1"/>
    <col min="8151" max="8151" width="8.140625" style="56" bestFit="1" customWidth="1"/>
    <col min="8152" max="8152" width="34.140625" style="56" bestFit="1" customWidth="1"/>
    <col min="8153" max="8153" width="3.7109375" style="56" customWidth="1"/>
    <col min="8154" max="8218" width="3.28515625" style="56" customWidth="1"/>
    <col min="8219" max="8403" width="9.140625" style="56"/>
    <col min="8404" max="8404" width="10" style="56" bestFit="1" customWidth="1"/>
    <col min="8405" max="8405" width="6.28515625" style="56" bestFit="1" customWidth="1"/>
    <col min="8406" max="8406" width="10.28515625" style="56" customWidth="1"/>
    <col min="8407" max="8407" width="8.140625" style="56" bestFit="1" customWidth="1"/>
    <col min="8408" max="8408" width="34.140625" style="56" bestFit="1" customWidth="1"/>
    <col min="8409" max="8409" width="3.7109375" style="56" customWidth="1"/>
    <col min="8410" max="8474" width="3.28515625" style="56" customWidth="1"/>
    <col min="8475" max="8659" width="9.140625" style="56"/>
    <col min="8660" max="8660" width="10" style="56" bestFit="1" customWidth="1"/>
    <col min="8661" max="8661" width="6.28515625" style="56" bestFit="1" customWidth="1"/>
    <col min="8662" max="8662" width="10.28515625" style="56" customWidth="1"/>
    <col min="8663" max="8663" width="8.140625" style="56" bestFit="1" customWidth="1"/>
    <col min="8664" max="8664" width="34.140625" style="56" bestFit="1" customWidth="1"/>
    <col min="8665" max="8665" width="3.7109375" style="56" customWidth="1"/>
    <col min="8666" max="8730" width="3.28515625" style="56" customWidth="1"/>
    <col min="8731" max="8915" width="9.140625" style="56"/>
    <col min="8916" max="8916" width="10" style="56" bestFit="1" customWidth="1"/>
    <col min="8917" max="8917" width="6.28515625" style="56" bestFit="1" customWidth="1"/>
    <col min="8918" max="8918" width="10.28515625" style="56" customWidth="1"/>
    <col min="8919" max="8919" width="8.140625" style="56" bestFit="1" customWidth="1"/>
    <col min="8920" max="8920" width="34.140625" style="56" bestFit="1" customWidth="1"/>
    <col min="8921" max="8921" width="3.7109375" style="56" customWidth="1"/>
    <col min="8922" max="8986" width="3.28515625" style="56" customWidth="1"/>
    <col min="8987" max="9171" width="9.140625" style="56"/>
    <col min="9172" max="9172" width="10" style="56" bestFit="1" customWidth="1"/>
    <col min="9173" max="9173" width="6.28515625" style="56" bestFit="1" customWidth="1"/>
    <col min="9174" max="9174" width="10.28515625" style="56" customWidth="1"/>
    <col min="9175" max="9175" width="8.140625" style="56" bestFit="1" customWidth="1"/>
    <col min="9176" max="9176" width="34.140625" style="56" bestFit="1" customWidth="1"/>
    <col min="9177" max="9177" width="3.7109375" style="56" customWidth="1"/>
    <col min="9178" max="9242" width="3.28515625" style="56" customWidth="1"/>
    <col min="9243" max="9427" width="9.140625" style="56"/>
    <col min="9428" max="9428" width="10" style="56" bestFit="1" customWidth="1"/>
    <col min="9429" max="9429" width="6.28515625" style="56" bestFit="1" customWidth="1"/>
    <col min="9430" max="9430" width="10.28515625" style="56" customWidth="1"/>
    <col min="9431" max="9431" width="8.140625" style="56" bestFit="1" customWidth="1"/>
    <col min="9432" max="9432" width="34.140625" style="56" bestFit="1" customWidth="1"/>
    <col min="9433" max="9433" width="3.7109375" style="56" customWidth="1"/>
    <col min="9434" max="9498" width="3.28515625" style="56" customWidth="1"/>
    <col min="9499" max="9683" width="9.140625" style="56"/>
    <col min="9684" max="9684" width="10" style="56" bestFit="1" customWidth="1"/>
    <col min="9685" max="9685" width="6.28515625" style="56" bestFit="1" customWidth="1"/>
    <col min="9686" max="9686" width="10.28515625" style="56" customWidth="1"/>
    <col min="9687" max="9687" width="8.140625" style="56" bestFit="1" customWidth="1"/>
    <col min="9688" max="9688" width="34.140625" style="56" bestFit="1" customWidth="1"/>
    <col min="9689" max="9689" width="3.7109375" style="56" customWidth="1"/>
    <col min="9690" max="9754" width="3.28515625" style="56" customWidth="1"/>
    <col min="9755" max="9939" width="9.140625" style="56"/>
    <col min="9940" max="9940" width="10" style="56" bestFit="1" customWidth="1"/>
    <col min="9941" max="9941" width="6.28515625" style="56" bestFit="1" customWidth="1"/>
    <col min="9942" max="9942" width="10.28515625" style="56" customWidth="1"/>
    <col min="9943" max="9943" width="8.140625" style="56" bestFit="1" customWidth="1"/>
    <col min="9944" max="9944" width="34.140625" style="56" bestFit="1" customWidth="1"/>
    <col min="9945" max="9945" width="3.7109375" style="56" customWidth="1"/>
    <col min="9946" max="10010" width="3.28515625" style="56" customWidth="1"/>
    <col min="10011" max="10195" width="9.140625" style="56"/>
    <col min="10196" max="10196" width="10" style="56" bestFit="1" customWidth="1"/>
    <col min="10197" max="10197" width="6.28515625" style="56" bestFit="1" customWidth="1"/>
    <col min="10198" max="10198" width="10.28515625" style="56" customWidth="1"/>
    <col min="10199" max="10199" width="8.140625" style="56" bestFit="1" customWidth="1"/>
    <col min="10200" max="10200" width="34.140625" style="56" bestFit="1" customWidth="1"/>
    <col min="10201" max="10201" width="3.7109375" style="56" customWidth="1"/>
    <col min="10202" max="10266" width="3.28515625" style="56" customWidth="1"/>
    <col min="10267" max="10451" width="9.140625" style="56"/>
    <col min="10452" max="10452" width="10" style="56" bestFit="1" customWidth="1"/>
    <col min="10453" max="10453" width="6.28515625" style="56" bestFit="1" customWidth="1"/>
    <col min="10454" max="10454" width="10.28515625" style="56" customWidth="1"/>
    <col min="10455" max="10455" width="8.140625" style="56" bestFit="1" customWidth="1"/>
    <col min="10456" max="10456" width="34.140625" style="56" bestFit="1" customWidth="1"/>
    <col min="10457" max="10457" width="3.7109375" style="56" customWidth="1"/>
    <col min="10458" max="10522" width="3.28515625" style="56" customWidth="1"/>
    <col min="10523" max="10707" width="9.140625" style="56"/>
    <col min="10708" max="10708" width="10" style="56" bestFit="1" customWidth="1"/>
    <col min="10709" max="10709" width="6.28515625" style="56" bestFit="1" customWidth="1"/>
    <col min="10710" max="10710" width="10.28515625" style="56" customWidth="1"/>
    <col min="10711" max="10711" width="8.140625" style="56" bestFit="1" customWidth="1"/>
    <col min="10712" max="10712" width="34.140625" style="56" bestFit="1" customWidth="1"/>
    <col min="10713" max="10713" width="3.7109375" style="56" customWidth="1"/>
    <col min="10714" max="10778" width="3.28515625" style="56" customWidth="1"/>
    <col min="10779" max="10963" width="9.140625" style="56"/>
    <col min="10964" max="10964" width="10" style="56" bestFit="1" customWidth="1"/>
    <col min="10965" max="10965" width="6.28515625" style="56" bestFit="1" customWidth="1"/>
    <col min="10966" max="10966" width="10.28515625" style="56" customWidth="1"/>
    <col min="10967" max="10967" width="8.140625" style="56" bestFit="1" customWidth="1"/>
    <col min="10968" max="10968" width="34.140625" style="56" bestFit="1" customWidth="1"/>
    <col min="10969" max="10969" width="3.7109375" style="56" customWidth="1"/>
    <col min="10970" max="11034" width="3.28515625" style="56" customWidth="1"/>
    <col min="11035" max="11219" width="9.140625" style="56"/>
    <col min="11220" max="11220" width="10" style="56" bestFit="1" customWidth="1"/>
    <col min="11221" max="11221" width="6.28515625" style="56" bestFit="1" customWidth="1"/>
    <col min="11222" max="11222" width="10.28515625" style="56" customWidth="1"/>
    <col min="11223" max="11223" width="8.140625" style="56" bestFit="1" customWidth="1"/>
    <col min="11224" max="11224" width="34.140625" style="56" bestFit="1" customWidth="1"/>
    <col min="11225" max="11225" width="3.7109375" style="56" customWidth="1"/>
    <col min="11226" max="11290" width="3.28515625" style="56" customWidth="1"/>
    <col min="11291" max="11475" width="9.140625" style="56"/>
    <col min="11476" max="11476" width="10" style="56" bestFit="1" customWidth="1"/>
    <col min="11477" max="11477" width="6.28515625" style="56" bestFit="1" customWidth="1"/>
    <col min="11478" max="11478" width="10.28515625" style="56" customWidth="1"/>
    <col min="11479" max="11479" width="8.140625" style="56" bestFit="1" customWidth="1"/>
    <col min="11480" max="11480" width="34.140625" style="56" bestFit="1" customWidth="1"/>
    <col min="11481" max="11481" width="3.7109375" style="56" customWidth="1"/>
    <col min="11482" max="11546" width="3.28515625" style="56" customWidth="1"/>
    <col min="11547" max="11731" width="9.140625" style="56"/>
    <col min="11732" max="11732" width="10" style="56" bestFit="1" customWidth="1"/>
    <col min="11733" max="11733" width="6.28515625" style="56" bestFit="1" customWidth="1"/>
    <col min="11734" max="11734" width="10.28515625" style="56" customWidth="1"/>
    <col min="11735" max="11735" width="8.140625" style="56" bestFit="1" customWidth="1"/>
    <col min="11736" max="11736" width="34.140625" style="56" bestFit="1" customWidth="1"/>
    <col min="11737" max="11737" width="3.7109375" style="56" customWidth="1"/>
    <col min="11738" max="11802" width="3.28515625" style="56" customWidth="1"/>
    <col min="11803" max="11987" width="9.140625" style="56"/>
    <col min="11988" max="11988" width="10" style="56" bestFit="1" customWidth="1"/>
    <col min="11989" max="11989" width="6.28515625" style="56" bestFit="1" customWidth="1"/>
    <col min="11990" max="11990" width="10.28515625" style="56" customWidth="1"/>
    <col min="11991" max="11991" width="8.140625" style="56" bestFit="1" customWidth="1"/>
    <col min="11992" max="11992" width="34.140625" style="56" bestFit="1" customWidth="1"/>
    <col min="11993" max="11993" width="3.7109375" style="56" customWidth="1"/>
    <col min="11994" max="12058" width="3.28515625" style="56" customWidth="1"/>
    <col min="12059" max="12243" width="9.140625" style="56"/>
    <col min="12244" max="12244" width="10" style="56" bestFit="1" customWidth="1"/>
    <col min="12245" max="12245" width="6.28515625" style="56" bestFit="1" customWidth="1"/>
    <col min="12246" max="12246" width="10.28515625" style="56" customWidth="1"/>
    <col min="12247" max="12247" width="8.140625" style="56" bestFit="1" customWidth="1"/>
    <col min="12248" max="12248" width="34.140625" style="56" bestFit="1" customWidth="1"/>
    <col min="12249" max="12249" width="3.7109375" style="56" customWidth="1"/>
    <col min="12250" max="12314" width="3.28515625" style="56" customWidth="1"/>
    <col min="12315" max="12499" width="9.140625" style="56"/>
    <col min="12500" max="12500" width="10" style="56" bestFit="1" customWidth="1"/>
    <col min="12501" max="12501" width="6.28515625" style="56" bestFit="1" customWidth="1"/>
    <col min="12502" max="12502" width="10.28515625" style="56" customWidth="1"/>
    <col min="12503" max="12503" width="8.140625" style="56" bestFit="1" customWidth="1"/>
    <col min="12504" max="12504" width="34.140625" style="56" bestFit="1" customWidth="1"/>
    <col min="12505" max="12505" width="3.7109375" style="56" customWidth="1"/>
    <col min="12506" max="12570" width="3.28515625" style="56" customWidth="1"/>
    <col min="12571" max="12755" width="9.140625" style="56"/>
    <col min="12756" max="12756" width="10" style="56" bestFit="1" customWidth="1"/>
    <col min="12757" max="12757" width="6.28515625" style="56" bestFit="1" customWidth="1"/>
    <col min="12758" max="12758" width="10.28515625" style="56" customWidth="1"/>
    <col min="12759" max="12759" width="8.140625" style="56" bestFit="1" customWidth="1"/>
    <col min="12760" max="12760" width="34.140625" style="56" bestFit="1" customWidth="1"/>
    <col min="12761" max="12761" width="3.7109375" style="56" customWidth="1"/>
    <col min="12762" max="12826" width="3.28515625" style="56" customWidth="1"/>
    <col min="12827" max="13011" width="9.140625" style="56"/>
    <col min="13012" max="13012" width="10" style="56" bestFit="1" customWidth="1"/>
    <col min="13013" max="13013" width="6.28515625" style="56" bestFit="1" customWidth="1"/>
    <col min="13014" max="13014" width="10.28515625" style="56" customWidth="1"/>
    <col min="13015" max="13015" width="8.140625" style="56" bestFit="1" customWidth="1"/>
    <col min="13016" max="13016" width="34.140625" style="56" bestFit="1" customWidth="1"/>
    <col min="13017" max="13017" width="3.7109375" style="56" customWidth="1"/>
    <col min="13018" max="13082" width="3.28515625" style="56" customWidth="1"/>
    <col min="13083" max="13267" width="9.140625" style="56"/>
    <col min="13268" max="13268" width="10" style="56" bestFit="1" customWidth="1"/>
    <col min="13269" max="13269" width="6.28515625" style="56" bestFit="1" customWidth="1"/>
    <col min="13270" max="13270" width="10.28515625" style="56" customWidth="1"/>
    <col min="13271" max="13271" width="8.140625" style="56" bestFit="1" customWidth="1"/>
    <col min="13272" max="13272" width="34.140625" style="56" bestFit="1" customWidth="1"/>
    <col min="13273" max="13273" width="3.7109375" style="56" customWidth="1"/>
    <col min="13274" max="13338" width="3.28515625" style="56" customWidth="1"/>
    <col min="13339" max="13523" width="9.140625" style="56"/>
    <col min="13524" max="13524" width="10" style="56" bestFit="1" customWidth="1"/>
    <col min="13525" max="13525" width="6.28515625" style="56" bestFit="1" customWidth="1"/>
    <col min="13526" max="13526" width="10.28515625" style="56" customWidth="1"/>
    <col min="13527" max="13527" width="8.140625" style="56" bestFit="1" customWidth="1"/>
    <col min="13528" max="13528" width="34.140625" style="56" bestFit="1" customWidth="1"/>
    <col min="13529" max="13529" width="3.7109375" style="56" customWidth="1"/>
    <col min="13530" max="13594" width="3.28515625" style="56" customWidth="1"/>
    <col min="13595" max="13779" width="9.140625" style="56"/>
    <col min="13780" max="13780" width="10" style="56" bestFit="1" customWidth="1"/>
    <col min="13781" max="13781" width="6.28515625" style="56" bestFit="1" customWidth="1"/>
    <col min="13782" max="13782" width="10.28515625" style="56" customWidth="1"/>
    <col min="13783" max="13783" width="8.140625" style="56" bestFit="1" customWidth="1"/>
    <col min="13784" max="13784" width="34.140625" style="56" bestFit="1" customWidth="1"/>
    <col min="13785" max="13785" width="3.7109375" style="56" customWidth="1"/>
    <col min="13786" max="13850" width="3.28515625" style="56" customWidth="1"/>
    <col min="13851" max="14035" width="9.140625" style="56"/>
    <col min="14036" max="14036" width="10" style="56" bestFit="1" customWidth="1"/>
    <col min="14037" max="14037" width="6.28515625" style="56" bestFit="1" customWidth="1"/>
    <col min="14038" max="14038" width="10.28515625" style="56" customWidth="1"/>
    <col min="14039" max="14039" width="8.140625" style="56" bestFit="1" customWidth="1"/>
    <col min="14040" max="14040" width="34.140625" style="56" bestFit="1" customWidth="1"/>
    <col min="14041" max="14041" width="3.7109375" style="56" customWidth="1"/>
    <col min="14042" max="14106" width="3.28515625" style="56" customWidth="1"/>
    <col min="14107" max="14291" width="9.140625" style="56"/>
    <col min="14292" max="14292" width="10" style="56" bestFit="1" customWidth="1"/>
    <col min="14293" max="14293" width="6.28515625" style="56" bestFit="1" customWidth="1"/>
    <col min="14294" max="14294" width="10.28515625" style="56" customWidth="1"/>
    <col min="14295" max="14295" width="8.140625" style="56" bestFit="1" customWidth="1"/>
    <col min="14296" max="14296" width="34.140625" style="56" bestFit="1" customWidth="1"/>
    <col min="14297" max="14297" width="3.7109375" style="56" customWidth="1"/>
    <col min="14298" max="14362" width="3.28515625" style="56" customWidth="1"/>
    <col min="14363" max="14547" width="9.140625" style="56"/>
    <col min="14548" max="14548" width="10" style="56" bestFit="1" customWidth="1"/>
    <col min="14549" max="14549" width="6.28515625" style="56" bestFit="1" customWidth="1"/>
    <col min="14550" max="14550" width="10.28515625" style="56" customWidth="1"/>
    <col min="14551" max="14551" width="8.140625" style="56" bestFit="1" customWidth="1"/>
    <col min="14552" max="14552" width="34.140625" style="56" bestFit="1" customWidth="1"/>
    <col min="14553" max="14553" width="3.7109375" style="56" customWidth="1"/>
    <col min="14554" max="14618" width="3.28515625" style="56" customWidth="1"/>
    <col min="14619" max="14803" width="9.140625" style="56"/>
    <col min="14804" max="14804" width="10" style="56" bestFit="1" customWidth="1"/>
    <col min="14805" max="14805" width="6.28515625" style="56" bestFit="1" customWidth="1"/>
    <col min="14806" max="14806" width="10.28515625" style="56" customWidth="1"/>
    <col min="14807" max="14807" width="8.140625" style="56" bestFit="1" customWidth="1"/>
    <col min="14808" max="14808" width="34.140625" style="56" bestFit="1" customWidth="1"/>
    <col min="14809" max="14809" width="3.7109375" style="56" customWidth="1"/>
    <col min="14810" max="14874" width="3.28515625" style="56" customWidth="1"/>
    <col min="14875" max="15059" width="9.140625" style="56"/>
    <col min="15060" max="15060" width="10" style="56" bestFit="1" customWidth="1"/>
    <col min="15061" max="15061" width="6.28515625" style="56" bestFit="1" customWidth="1"/>
    <col min="15062" max="15062" width="10.28515625" style="56" customWidth="1"/>
    <col min="15063" max="15063" width="8.140625" style="56" bestFit="1" customWidth="1"/>
    <col min="15064" max="15064" width="34.140625" style="56" bestFit="1" customWidth="1"/>
    <col min="15065" max="15065" width="3.7109375" style="56" customWidth="1"/>
    <col min="15066" max="15130" width="3.28515625" style="56" customWidth="1"/>
    <col min="15131" max="15315" width="9.140625" style="56"/>
    <col min="15316" max="15316" width="10" style="56" bestFit="1" customWidth="1"/>
    <col min="15317" max="15317" width="6.28515625" style="56" bestFit="1" customWidth="1"/>
    <col min="15318" max="15318" width="10.28515625" style="56" customWidth="1"/>
    <col min="15319" max="15319" width="8.140625" style="56" bestFit="1" customWidth="1"/>
    <col min="15320" max="15320" width="34.140625" style="56" bestFit="1" customWidth="1"/>
    <col min="15321" max="15321" width="3.7109375" style="56" customWidth="1"/>
    <col min="15322" max="15386" width="3.28515625" style="56" customWidth="1"/>
    <col min="15387" max="15571" width="9.140625" style="56"/>
    <col min="15572" max="15572" width="10" style="56" bestFit="1" customWidth="1"/>
    <col min="15573" max="15573" width="6.28515625" style="56" bestFit="1" customWidth="1"/>
    <col min="15574" max="15574" width="10.28515625" style="56" customWidth="1"/>
    <col min="15575" max="15575" width="8.140625" style="56" bestFit="1" customWidth="1"/>
    <col min="15576" max="15576" width="34.140625" style="56" bestFit="1" customWidth="1"/>
    <col min="15577" max="15577" width="3.7109375" style="56" customWidth="1"/>
    <col min="15578" max="15642" width="3.28515625" style="56" customWidth="1"/>
    <col min="15643" max="15827" width="9.140625" style="56"/>
    <col min="15828" max="15828" width="10" style="56" bestFit="1" customWidth="1"/>
    <col min="15829" max="15829" width="6.28515625" style="56" bestFit="1" customWidth="1"/>
    <col min="15830" max="15830" width="10.28515625" style="56" customWidth="1"/>
    <col min="15831" max="15831" width="8.140625" style="56" bestFit="1" customWidth="1"/>
    <col min="15832" max="15832" width="34.140625" style="56" bestFit="1" customWidth="1"/>
    <col min="15833" max="15833" width="3.7109375" style="56" customWidth="1"/>
    <col min="15834" max="15898" width="3.28515625" style="56" customWidth="1"/>
    <col min="15899" max="16083" width="9.140625" style="56"/>
    <col min="16084" max="16084" width="10" style="56" bestFit="1" customWidth="1"/>
    <col min="16085" max="16085" width="6.28515625" style="56" bestFit="1" customWidth="1"/>
    <col min="16086" max="16086" width="10.28515625" style="56" customWidth="1"/>
    <col min="16087" max="16087" width="8.140625" style="56" bestFit="1" customWidth="1"/>
    <col min="16088" max="16088" width="34.140625" style="56" bestFit="1" customWidth="1"/>
    <col min="16089" max="16089" width="3.7109375" style="56" customWidth="1"/>
    <col min="16090" max="16154" width="3.28515625" style="56" customWidth="1"/>
    <col min="16155" max="16384" width="9.140625" style="56"/>
  </cols>
  <sheetData>
    <row r="1" spans="1:89">
      <c r="J1" s="56">
        <f>COUNTIF(J2:J352,"q")</f>
        <v>0</v>
      </c>
    </row>
    <row r="2" spans="1:89" s="51" customFormat="1" ht="249" customHeight="1">
      <c r="A2" s="116"/>
      <c r="B2" s="48"/>
      <c r="C2" s="48"/>
      <c r="D2" s="49"/>
      <c r="E2" s="49"/>
      <c r="F2" s="49"/>
      <c r="G2" s="49"/>
      <c r="H2" s="49"/>
      <c r="I2" s="50" t="s">
        <v>862</v>
      </c>
      <c r="J2" s="53" t="s">
        <v>770</v>
      </c>
      <c r="K2" s="53" t="s">
        <v>211</v>
      </c>
      <c r="L2" s="53" t="s">
        <v>224</v>
      </c>
      <c r="M2" s="53" t="s">
        <v>482</v>
      </c>
      <c r="N2" s="53" t="s">
        <v>483</v>
      </c>
      <c r="O2" s="53" t="s">
        <v>213</v>
      </c>
      <c r="P2" s="53" t="s">
        <v>591</v>
      </c>
      <c r="Q2" s="53" t="s">
        <v>223</v>
      </c>
      <c r="R2" s="53" t="s">
        <v>222</v>
      </c>
      <c r="S2" s="53" t="s">
        <v>592</v>
      </c>
      <c r="T2" s="53" t="s">
        <v>1064</v>
      </c>
      <c r="U2" s="53" t="s">
        <v>210</v>
      </c>
      <c r="V2" s="53" t="s">
        <v>220</v>
      </c>
      <c r="W2" s="53" t="s">
        <v>484</v>
      </c>
      <c r="X2" s="53" t="s">
        <v>485</v>
      </c>
      <c r="Y2" s="53" t="s">
        <v>212</v>
      </c>
      <c r="Z2" s="53" t="s">
        <v>217</v>
      </c>
      <c r="AA2" s="53" t="s">
        <v>604</v>
      </c>
      <c r="AB2" s="53" t="s">
        <v>541</v>
      </c>
      <c r="AC2" s="53" t="s">
        <v>543</v>
      </c>
      <c r="AD2" s="53" t="s">
        <v>605</v>
      </c>
      <c r="AE2" s="53" t="s">
        <v>1065</v>
      </c>
      <c r="AF2" s="53" t="s">
        <v>520</v>
      </c>
      <c r="AG2" s="53" t="s">
        <v>204</v>
      </c>
      <c r="AH2" s="53" t="s">
        <v>553</v>
      </c>
      <c r="AI2" s="53" t="s">
        <v>203</v>
      </c>
      <c r="AJ2" s="53" t="s">
        <v>216</v>
      </c>
      <c r="AK2" s="53" t="s">
        <v>1230</v>
      </c>
      <c r="AL2" s="53" t="s">
        <v>1231</v>
      </c>
      <c r="AM2" s="53" t="s">
        <v>1232</v>
      </c>
      <c r="AN2" s="53" t="s">
        <v>1233</v>
      </c>
      <c r="AO2" s="53" t="s">
        <v>1234</v>
      </c>
      <c r="AP2" s="53" t="s">
        <v>1418</v>
      </c>
      <c r="AQ2" s="53" t="s">
        <v>219</v>
      </c>
      <c r="AR2" s="53" t="s">
        <v>593</v>
      </c>
      <c r="AS2" s="53" t="s">
        <v>594</v>
      </c>
      <c r="AT2" s="53" t="s">
        <v>218</v>
      </c>
      <c r="AU2" s="53" t="s">
        <v>606</v>
      </c>
      <c r="AV2" s="53" t="s">
        <v>607</v>
      </c>
      <c r="AW2" s="53" t="s">
        <v>908</v>
      </c>
      <c r="AX2" s="53" t="s">
        <v>907</v>
      </c>
      <c r="AY2" s="53" t="s">
        <v>629</v>
      </c>
      <c r="AZ2" s="53" t="s">
        <v>913</v>
      </c>
      <c r="BA2" s="53" t="s">
        <v>914</v>
      </c>
      <c r="BB2" s="53" t="s">
        <v>919</v>
      </c>
      <c r="BC2" s="53" t="s">
        <v>920</v>
      </c>
      <c r="BD2" s="53" t="s">
        <v>1415</v>
      </c>
      <c r="BE2" s="53" t="s">
        <v>1414</v>
      </c>
      <c r="BF2" s="53" t="s">
        <v>910</v>
      </c>
      <c r="BG2" s="53" t="s">
        <v>911</v>
      </c>
      <c r="BH2" s="53" t="s">
        <v>912</v>
      </c>
      <c r="BI2" s="53" t="s">
        <v>918</v>
      </c>
      <c r="BJ2" s="53" t="s">
        <v>917</v>
      </c>
      <c r="BK2" s="53" t="s">
        <v>921</v>
      </c>
      <c r="BL2" s="53" t="s">
        <v>922</v>
      </c>
      <c r="BM2" s="53" t="s">
        <v>602</v>
      </c>
      <c r="BN2" s="53" t="s">
        <v>603</v>
      </c>
      <c r="BO2" s="53" t="s">
        <v>580</v>
      </c>
      <c r="BP2" s="53" t="s">
        <v>1413</v>
      </c>
      <c r="BQ2" s="53" t="s">
        <v>1413</v>
      </c>
      <c r="BR2" s="53" t="s">
        <v>1413</v>
      </c>
      <c r="BS2" s="53" t="s">
        <v>1413</v>
      </c>
      <c r="BT2" s="53" t="s">
        <v>646</v>
      </c>
      <c r="BU2" s="53" t="s">
        <v>221</v>
      </c>
      <c r="BV2" s="52"/>
      <c r="BX2" s="259"/>
      <c r="BY2" s="259"/>
      <c r="BZ2" s="259"/>
      <c r="CA2" s="259"/>
      <c r="CB2" s="259"/>
      <c r="CC2" s="259"/>
      <c r="CD2" s="259"/>
      <c r="CE2" s="259"/>
      <c r="CF2" s="259"/>
      <c r="CG2" s="259"/>
      <c r="CH2" s="259"/>
      <c r="CI2" s="259"/>
      <c r="CJ2" s="259"/>
      <c r="CK2" s="259"/>
    </row>
    <row r="3" spans="1:89" s="54" customFormat="1" ht="38.25" customHeight="1">
      <c r="A3" s="117"/>
      <c r="B3" s="323" t="s">
        <v>863</v>
      </c>
      <c r="C3" s="324"/>
      <c r="D3" s="324"/>
      <c r="E3" s="324"/>
      <c r="F3" s="324"/>
      <c r="G3" s="324"/>
      <c r="H3" s="325"/>
      <c r="I3" s="52" t="s">
        <v>79</v>
      </c>
      <c r="J3" s="53" t="s">
        <v>191</v>
      </c>
      <c r="K3" s="53" t="s">
        <v>177</v>
      </c>
      <c r="L3" s="53" t="s">
        <v>177</v>
      </c>
      <c r="M3" s="53" t="s">
        <v>177</v>
      </c>
      <c r="N3" s="53" t="s">
        <v>177</v>
      </c>
      <c r="O3" s="53" t="s">
        <v>177</v>
      </c>
      <c r="P3" s="53" t="s">
        <v>177</v>
      </c>
      <c r="Q3" s="53" t="s">
        <v>177</v>
      </c>
      <c r="R3" s="53" t="s">
        <v>177</v>
      </c>
      <c r="S3" s="53" t="s">
        <v>177</v>
      </c>
      <c r="T3" s="53" t="s">
        <v>170</v>
      </c>
      <c r="U3" s="53" t="s">
        <v>177</v>
      </c>
      <c r="V3" s="53" t="s">
        <v>177</v>
      </c>
      <c r="W3" s="53" t="s">
        <v>177</v>
      </c>
      <c r="X3" s="53" t="s">
        <v>177</v>
      </c>
      <c r="Y3" s="53" t="s">
        <v>177</v>
      </c>
      <c r="Z3" s="53" t="s">
        <v>193</v>
      </c>
      <c r="AA3" s="53" t="s">
        <v>177</v>
      </c>
      <c r="AB3" s="53" t="s">
        <v>177</v>
      </c>
      <c r="AC3" s="53" t="s">
        <v>177</v>
      </c>
      <c r="AD3" s="53" t="s">
        <v>177</v>
      </c>
      <c r="AE3" s="53" t="s">
        <v>170</v>
      </c>
      <c r="AF3" s="53" t="s">
        <v>177</v>
      </c>
      <c r="AG3" s="53" t="s">
        <v>172</v>
      </c>
      <c r="AH3" s="53" t="s">
        <v>177</v>
      </c>
      <c r="AI3" s="53" t="s">
        <v>172</v>
      </c>
      <c r="AJ3" s="53" t="s">
        <v>181</v>
      </c>
      <c r="AK3" s="53" t="s">
        <v>198</v>
      </c>
      <c r="AL3" s="53" t="s">
        <v>198</v>
      </c>
      <c r="AM3" s="53" t="s">
        <v>177</v>
      </c>
      <c r="AN3" s="53" t="s">
        <v>177</v>
      </c>
      <c r="AO3" s="53" t="s">
        <v>195</v>
      </c>
      <c r="AP3" s="53" t="s">
        <v>189</v>
      </c>
      <c r="AQ3" s="53" t="s">
        <v>177</v>
      </c>
      <c r="AR3" s="53" t="s">
        <v>177</v>
      </c>
      <c r="AS3" s="53" t="s">
        <v>177</v>
      </c>
      <c r="AT3" s="53" t="s">
        <v>177</v>
      </c>
      <c r="AU3" s="53" t="s">
        <v>177</v>
      </c>
      <c r="AV3" s="53" t="s">
        <v>177</v>
      </c>
      <c r="AW3" s="53" t="s">
        <v>177</v>
      </c>
      <c r="AX3" s="53" t="s">
        <v>177</v>
      </c>
      <c r="AY3" s="53" t="s">
        <v>175</v>
      </c>
      <c r="AZ3" s="53" t="s">
        <v>177</v>
      </c>
      <c r="BA3" s="53" t="s">
        <v>198</v>
      </c>
      <c r="BB3" s="53" t="s">
        <v>184</v>
      </c>
      <c r="BC3" s="53" t="s">
        <v>184</v>
      </c>
      <c r="BD3" s="53" t="s">
        <v>184</v>
      </c>
      <c r="BE3" s="53" t="s">
        <v>184</v>
      </c>
      <c r="BF3" s="53" t="s">
        <v>177</v>
      </c>
      <c r="BG3" s="53" t="s">
        <v>177</v>
      </c>
      <c r="BH3" s="53" t="s">
        <v>175</v>
      </c>
      <c r="BI3" s="53" t="s">
        <v>177</v>
      </c>
      <c r="BJ3" s="53" t="s">
        <v>177</v>
      </c>
      <c r="BK3" s="53" t="s">
        <v>184</v>
      </c>
      <c r="BL3" s="53" t="s">
        <v>184</v>
      </c>
      <c r="BM3" s="53" t="s">
        <v>177</v>
      </c>
      <c r="BN3" s="53" t="s">
        <v>177</v>
      </c>
      <c r="BO3" s="53" t="s">
        <v>175</v>
      </c>
      <c r="BP3" s="53" t="s">
        <v>177</v>
      </c>
      <c r="BQ3" s="53" t="s">
        <v>177</v>
      </c>
      <c r="BR3" s="53" t="s">
        <v>177</v>
      </c>
      <c r="BS3" s="53" t="s">
        <v>177</v>
      </c>
      <c r="BT3" s="53" t="s">
        <v>184</v>
      </c>
      <c r="BU3" s="53" t="s">
        <v>193</v>
      </c>
      <c r="BV3" s="52"/>
      <c r="BX3" s="260"/>
      <c r="BY3" s="260"/>
      <c r="BZ3" s="260"/>
      <c r="CA3" s="260"/>
      <c r="CB3" s="260"/>
      <c r="CC3" s="260"/>
      <c r="CD3" s="260"/>
      <c r="CE3" s="260"/>
      <c r="CF3" s="260"/>
      <c r="CG3" s="260"/>
      <c r="CH3" s="260"/>
      <c r="CI3" s="260"/>
      <c r="CJ3" s="260"/>
      <c r="CK3" s="260"/>
    </row>
    <row r="4" spans="1:89" s="54" customFormat="1" ht="55.5" customHeight="1">
      <c r="A4" s="117"/>
      <c r="B4" s="324"/>
      <c r="C4" s="324"/>
      <c r="D4" s="324"/>
      <c r="E4" s="324"/>
      <c r="F4" s="324"/>
      <c r="G4" s="324"/>
      <c r="H4" s="325"/>
      <c r="I4" s="52" t="s">
        <v>1365</v>
      </c>
      <c r="J4" s="53" t="s">
        <v>771</v>
      </c>
      <c r="K4" s="53" t="s">
        <v>906</v>
      </c>
      <c r="L4" s="53" t="s">
        <v>513</v>
      </c>
      <c r="M4" s="53" t="s">
        <v>517</v>
      </c>
      <c r="N4" s="53" t="s">
        <v>518</v>
      </c>
      <c r="O4" s="53" t="s">
        <v>561</v>
      </c>
      <c r="P4" s="53" t="s">
        <v>512</v>
      </c>
      <c r="Q4" s="53" t="s">
        <v>584</v>
      </c>
      <c r="R4" s="53" t="s">
        <v>514</v>
      </c>
      <c r="S4" s="53" t="s">
        <v>515</v>
      </c>
      <c r="T4" s="53" t="s">
        <v>1015</v>
      </c>
      <c r="U4" s="53" t="s">
        <v>806</v>
      </c>
      <c r="V4" s="53" t="s">
        <v>536</v>
      </c>
      <c r="W4" s="53" t="s">
        <v>537</v>
      </c>
      <c r="X4" s="53" t="s">
        <v>538</v>
      </c>
      <c r="Y4" s="53" t="s">
        <v>560</v>
      </c>
      <c r="Z4" s="53" t="s">
        <v>1426</v>
      </c>
      <c r="AA4" s="53" t="s">
        <v>539</v>
      </c>
      <c r="AB4" s="53" t="s">
        <v>540</v>
      </c>
      <c r="AC4" s="53" t="s">
        <v>542</v>
      </c>
      <c r="AD4" s="53" t="s">
        <v>544</v>
      </c>
      <c r="AE4" s="53" t="s">
        <v>1016</v>
      </c>
      <c r="AF4" s="53" t="s">
        <v>805</v>
      </c>
      <c r="AG4" s="53" t="s">
        <v>526</v>
      </c>
      <c r="AH4" s="53" t="s">
        <v>807</v>
      </c>
      <c r="AI4" s="53" t="s">
        <v>550</v>
      </c>
      <c r="AJ4" s="53" t="s">
        <v>532</v>
      </c>
      <c r="AK4" s="53" t="s">
        <v>800</v>
      </c>
      <c r="AL4" s="53" t="s">
        <v>799</v>
      </c>
      <c r="AM4" s="53" t="s">
        <v>926</v>
      </c>
      <c r="AN4" s="53" t="s">
        <v>927</v>
      </c>
      <c r="AO4" s="53" t="s">
        <v>812</v>
      </c>
      <c r="AP4" s="53" t="s">
        <v>1419</v>
      </c>
      <c r="AQ4" s="53" t="s">
        <v>519</v>
      </c>
      <c r="AR4" s="53" t="s">
        <v>566</v>
      </c>
      <c r="AS4" s="53" t="s">
        <v>567</v>
      </c>
      <c r="AT4" s="53" t="s">
        <v>554</v>
      </c>
      <c r="AU4" s="53" t="s">
        <v>573</v>
      </c>
      <c r="AV4" s="53" t="s">
        <v>574</v>
      </c>
      <c r="AW4" s="53" t="s">
        <v>802</v>
      </c>
      <c r="AX4" s="53" t="s">
        <v>801</v>
      </c>
      <c r="AY4" s="53" t="s">
        <v>909</v>
      </c>
      <c r="AZ4" s="53" t="s">
        <v>568</v>
      </c>
      <c r="BA4" s="53" t="s">
        <v>569</v>
      </c>
      <c r="BB4" s="53" t="s">
        <v>570</v>
      </c>
      <c r="BC4" s="53" t="s">
        <v>630</v>
      </c>
      <c r="BD4" s="53" t="s">
        <v>635</v>
      </c>
      <c r="BE4" s="53" t="s">
        <v>636</v>
      </c>
      <c r="BF4" s="53" t="s">
        <v>815</v>
      </c>
      <c r="BG4" s="53" t="s">
        <v>814</v>
      </c>
      <c r="BH4" s="53" t="s">
        <v>653</v>
      </c>
      <c r="BI4" s="53" t="s">
        <v>915</v>
      </c>
      <c r="BJ4" s="53" t="s">
        <v>916</v>
      </c>
      <c r="BK4" s="53" t="s">
        <v>631</v>
      </c>
      <c r="BL4" s="53" t="s">
        <v>632</v>
      </c>
      <c r="BM4" s="53" t="s">
        <v>808</v>
      </c>
      <c r="BN4" s="53" t="s">
        <v>809</v>
      </c>
      <c r="BO4" s="53" t="s">
        <v>579</v>
      </c>
      <c r="BP4" s="53" t="s">
        <v>576</v>
      </c>
      <c r="BQ4" s="53" t="s">
        <v>577</v>
      </c>
      <c r="BR4" s="53" t="s">
        <v>578</v>
      </c>
      <c r="BS4" s="53" t="s">
        <v>810</v>
      </c>
      <c r="BT4" s="53" t="s">
        <v>575</v>
      </c>
      <c r="BU4" s="53" t="s">
        <v>1312</v>
      </c>
      <c r="BV4" s="52"/>
      <c r="BX4" s="260"/>
      <c r="BY4" s="260"/>
      <c r="BZ4" s="260"/>
      <c r="CA4" s="260"/>
      <c r="CB4" s="260"/>
      <c r="CC4" s="260"/>
      <c r="CD4" s="260"/>
      <c r="CE4" s="260"/>
      <c r="CF4" s="260"/>
      <c r="CG4" s="260"/>
      <c r="CH4" s="260"/>
      <c r="CI4" s="260"/>
      <c r="CJ4" s="260"/>
      <c r="CK4" s="260"/>
    </row>
    <row r="5" spans="1:89" s="54" customFormat="1" ht="48" customHeight="1">
      <c r="A5" s="117"/>
      <c r="B5" s="49"/>
      <c r="C5" s="49"/>
      <c r="D5" s="49"/>
      <c r="E5" s="49"/>
      <c r="F5" s="49"/>
      <c r="G5" s="49"/>
      <c r="H5" s="55" t="s">
        <v>864</v>
      </c>
      <c r="I5" s="52" t="s">
        <v>865</v>
      </c>
      <c r="J5" s="53" t="s">
        <v>1428</v>
      </c>
      <c r="K5" s="53" t="s">
        <v>866</v>
      </c>
      <c r="L5" s="53" t="s">
        <v>866</v>
      </c>
      <c r="M5" s="53" t="s">
        <v>866</v>
      </c>
      <c r="N5" s="53" t="s">
        <v>866</v>
      </c>
      <c r="O5" s="53" t="s">
        <v>866</v>
      </c>
      <c r="P5" s="53" t="s">
        <v>866</v>
      </c>
      <c r="Q5" s="53" t="s">
        <v>866</v>
      </c>
      <c r="R5" s="53" t="s">
        <v>866</v>
      </c>
      <c r="S5" s="53" t="s">
        <v>866</v>
      </c>
      <c r="T5" s="53" t="s">
        <v>1428</v>
      </c>
      <c r="U5" s="53" t="s">
        <v>866</v>
      </c>
      <c r="V5" s="53" t="s">
        <v>866</v>
      </c>
      <c r="W5" s="53" t="s">
        <v>866</v>
      </c>
      <c r="X5" s="53" t="s">
        <v>866</v>
      </c>
      <c r="Y5" s="53" t="s">
        <v>866</v>
      </c>
      <c r="Z5" s="53" t="s">
        <v>1428</v>
      </c>
      <c r="AA5" s="53" t="s">
        <v>866</v>
      </c>
      <c r="AB5" s="53" t="s">
        <v>866</v>
      </c>
      <c r="AC5" s="53" t="s">
        <v>866</v>
      </c>
      <c r="AD5" s="53" t="s">
        <v>866</v>
      </c>
      <c r="AE5" s="53" t="s">
        <v>1428</v>
      </c>
      <c r="AF5" s="53" t="s">
        <v>866</v>
      </c>
      <c r="AG5" s="53" t="s">
        <v>1428</v>
      </c>
      <c r="AH5" s="53" t="s">
        <v>866</v>
      </c>
      <c r="AI5" s="53" t="s">
        <v>1428</v>
      </c>
      <c r="AJ5" s="53" t="s">
        <v>1428</v>
      </c>
      <c r="AK5" s="53" t="s">
        <v>866</v>
      </c>
      <c r="AL5" s="53" t="s">
        <v>866</v>
      </c>
      <c r="AM5" s="53" t="s">
        <v>866</v>
      </c>
      <c r="AN5" s="53" t="s">
        <v>866</v>
      </c>
      <c r="AO5" s="53" t="s">
        <v>866</v>
      </c>
      <c r="AP5" s="53" t="s">
        <v>1428</v>
      </c>
      <c r="AQ5" s="53" t="s">
        <v>866</v>
      </c>
      <c r="AR5" s="53" t="s">
        <v>866</v>
      </c>
      <c r="AS5" s="53" t="s">
        <v>866</v>
      </c>
      <c r="AT5" s="53" t="s">
        <v>866</v>
      </c>
      <c r="AU5" s="53" t="s">
        <v>866</v>
      </c>
      <c r="AV5" s="53" t="s">
        <v>866</v>
      </c>
      <c r="AW5" s="53" t="s">
        <v>866</v>
      </c>
      <c r="AX5" s="53" t="s">
        <v>866</v>
      </c>
      <c r="AY5" s="53" t="s">
        <v>1427</v>
      </c>
      <c r="AZ5" s="53" t="s">
        <v>866</v>
      </c>
      <c r="BA5" s="53" t="s">
        <v>866</v>
      </c>
      <c r="BB5" s="53" t="s">
        <v>866</v>
      </c>
      <c r="BC5" s="53" t="s">
        <v>22</v>
      </c>
      <c r="BD5" s="53" t="s">
        <v>22</v>
      </c>
      <c r="BE5" s="53" t="s">
        <v>22</v>
      </c>
      <c r="BF5" s="53" t="s">
        <v>866</v>
      </c>
      <c r="BG5" s="53" t="s">
        <v>866</v>
      </c>
      <c r="BH5" s="53" t="s">
        <v>1427</v>
      </c>
      <c r="BI5" s="53" t="s">
        <v>866</v>
      </c>
      <c r="BJ5" s="53" t="s">
        <v>866</v>
      </c>
      <c r="BK5" s="53" t="s">
        <v>22</v>
      </c>
      <c r="BL5" s="53" t="s">
        <v>22</v>
      </c>
      <c r="BM5" s="53" t="s">
        <v>866</v>
      </c>
      <c r="BN5" s="53" t="s">
        <v>866</v>
      </c>
      <c r="BO5" s="53" t="s">
        <v>1427</v>
      </c>
      <c r="BP5" s="53" t="s">
        <v>866</v>
      </c>
      <c r="BQ5" s="53" t="s">
        <v>866</v>
      </c>
      <c r="BR5" s="53" t="s">
        <v>866</v>
      </c>
      <c r="BS5" s="53" t="s">
        <v>866</v>
      </c>
      <c r="BT5" s="53" t="s">
        <v>22</v>
      </c>
      <c r="BU5" s="53" t="s">
        <v>1428</v>
      </c>
      <c r="BV5" s="52" t="s">
        <v>1470</v>
      </c>
      <c r="BW5" s="257"/>
      <c r="BX5" s="260"/>
      <c r="BY5" s="260"/>
      <c r="BZ5" s="260"/>
      <c r="CA5" s="260"/>
      <c r="CB5" s="260"/>
      <c r="CC5" s="260"/>
      <c r="CD5" s="260"/>
      <c r="CE5" s="260"/>
      <c r="CF5" s="260"/>
      <c r="CG5" s="260"/>
      <c r="CH5" s="260"/>
      <c r="CI5" s="260"/>
      <c r="CJ5" s="260"/>
      <c r="CK5" s="260"/>
    </row>
    <row r="6" spans="1:89" ht="17.25" customHeight="1">
      <c r="A6" s="264" t="s">
        <v>1449</v>
      </c>
      <c r="B6" s="265" t="s">
        <v>1364</v>
      </c>
      <c r="C6" s="266" t="s">
        <v>79</v>
      </c>
      <c r="D6" s="266" t="s">
        <v>233</v>
      </c>
      <c r="E6" s="266" t="s">
        <v>868</v>
      </c>
      <c r="F6" s="266" t="s">
        <v>1475</v>
      </c>
      <c r="G6" s="266" t="s">
        <v>23</v>
      </c>
      <c r="H6" s="266" t="s">
        <v>869</v>
      </c>
      <c r="I6" s="112" t="s">
        <v>870</v>
      </c>
      <c r="J6" s="111">
        <v>1</v>
      </c>
      <c r="K6" s="111">
        <f>J6+1</f>
        <v>2</v>
      </c>
      <c r="L6" s="111">
        <f t="shared" ref="L6:BU6" si="0">K6+1</f>
        <v>3</v>
      </c>
      <c r="M6" s="111">
        <f t="shared" si="0"/>
        <v>4</v>
      </c>
      <c r="N6" s="111">
        <f t="shared" si="0"/>
        <v>5</v>
      </c>
      <c r="O6" s="111">
        <f t="shared" si="0"/>
        <v>6</v>
      </c>
      <c r="P6" s="111">
        <f t="shared" si="0"/>
        <v>7</v>
      </c>
      <c r="Q6" s="111">
        <f t="shared" si="0"/>
        <v>8</v>
      </c>
      <c r="R6" s="111">
        <f t="shared" si="0"/>
        <v>9</v>
      </c>
      <c r="S6" s="111">
        <f t="shared" si="0"/>
        <v>10</v>
      </c>
      <c r="T6" s="111">
        <f t="shared" si="0"/>
        <v>11</v>
      </c>
      <c r="U6" s="111">
        <f t="shared" si="0"/>
        <v>12</v>
      </c>
      <c r="V6" s="111">
        <f t="shared" si="0"/>
        <v>13</v>
      </c>
      <c r="W6" s="111">
        <f t="shared" si="0"/>
        <v>14</v>
      </c>
      <c r="X6" s="111">
        <f t="shared" si="0"/>
        <v>15</v>
      </c>
      <c r="Y6" s="111">
        <f t="shared" si="0"/>
        <v>16</v>
      </c>
      <c r="Z6" s="111">
        <f t="shared" si="0"/>
        <v>17</v>
      </c>
      <c r="AA6" s="111">
        <f t="shared" si="0"/>
        <v>18</v>
      </c>
      <c r="AB6" s="111">
        <f t="shared" si="0"/>
        <v>19</v>
      </c>
      <c r="AC6" s="111">
        <f t="shared" si="0"/>
        <v>20</v>
      </c>
      <c r="AD6" s="111">
        <f t="shared" si="0"/>
        <v>21</v>
      </c>
      <c r="AE6" s="111">
        <f t="shared" si="0"/>
        <v>22</v>
      </c>
      <c r="AF6" s="111">
        <f t="shared" si="0"/>
        <v>23</v>
      </c>
      <c r="AG6" s="111">
        <f t="shared" si="0"/>
        <v>24</v>
      </c>
      <c r="AH6" s="111">
        <f t="shared" si="0"/>
        <v>25</v>
      </c>
      <c r="AI6" s="111">
        <f t="shared" si="0"/>
        <v>26</v>
      </c>
      <c r="AJ6" s="111">
        <f t="shared" si="0"/>
        <v>27</v>
      </c>
      <c r="AK6" s="111">
        <f t="shared" si="0"/>
        <v>28</v>
      </c>
      <c r="AL6" s="111">
        <f t="shared" si="0"/>
        <v>29</v>
      </c>
      <c r="AM6" s="111">
        <f t="shared" si="0"/>
        <v>30</v>
      </c>
      <c r="AN6" s="111">
        <f t="shared" si="0"/>
        <v>31</v>
      </c>
      <c r="AO6" s="111">
        <f t="shared" si="0"/>
        <v>32</v>
      </c>
      <c r="AP6" s="111">
        <f t="shared" si="0"/>
        <v>33</v>
      </c>
      <c r="AQ6" s="111">
        <f t="shared" si="0"/>
        <v>34</v>
      </c>
      <c r="AR6" s="111">
        <f t="shared" si="0"/>
        <v>35</v>
      </c>
      <c r="AS6" s="111">
        <f t="shared" si="0"/>
        <v>36</v>
      </c>
      <c r="AT6" s="111">
        <f t="shared" si="0"/>
        <v>37</v>
      </c>
      <c r="AU6" s="111">
        <f t="shared" si="0"/>
        <v>38</v>
      </c>
      <c r="AV6" s="111">
        <f t="shared" si="0"/>
        <v>39</v>
      </c>
      <c r="AW6" s="111">
        <f t="shared" si="0"/>
        <v>40</v>
      </c>
      <c r="AX6" s="111">
        <f t="shared" si="0"/>
        <v>41</v>
      </c>
      <c r="AY6" s="111">
        <f t="shared" si="0"/>
        <v>42</v>
      </c>
      <c r="AZ6" s="111">
        <f t="shared" si="0"/>
        <v>43</v>
      </c>
      <c r="BA6" s="111">
        <f t="shared" si="0"/>
        <v>44</v>
      </c>
      <c r="BB6" s="111">
        <f t="shared" si="0"/>
        <v>45</v>
      </c>
      <c r="BC6" s="111">
        <f t="shared" si="0"/>
        <v>46</v>
      </c>
      <c r="BD6" s="111">
        <f t="shared" si="0"/>
        <v>47</v>
      </c>
      <c r="BE6" s="111">
        <f t="shared" si="0"/>
        <v>48</v>
      </c>
      <c r="BF6" s="111">
        <f t="shared" si="0"/>
        <v>49</v>
      </c>
      <c r="BG6" s="111">
        <f t="shared" si="0"/>
        <v>50</v>
      </c>
      <c r="BH6" s="111">
        <f t="shared" si="0"/>
        <v>51</v>
      </c>
      <c r="BI6" s="111">
        <f t="shared" si="0"/>
        <v>52</v>
      </c>
      <c r="BJ6" s="111">
        <f t="shared" si="0"/>
        <v>53</v>
      </c>
      <c r="BK6" s="111">
        <f t="shared" si="0"/>
        <v>54</v>
      </c>
      <c r="BL6" s="111">
        <f t="shared" si="0"/>
        <v>55</v>
      </c>
      <c r="BM6" s="111">
        <f t="shared" si="0"/>
        <v>56</v>
      </c>
      <c r="BN6" s="111">
        <f t="shared" si="0"/>
        <v>57</v>
      </c>
      <c r="BO6" s="111">
        <f t="shared" si="0"/>
        <v>58</v>
      </c>
      <c r="BP6" s="111">
        <f t="shared" si="0"/>
        <v>59</v>
      </c>
      <c r="BQ6" s="111">
        <f t="shared" si="0"/>
        <v>60</v>
      </c>
      <c r="BR6" s="111">
        <f t="shared" si="0"/>
        <v>61</v>
      </c>
      <c r="BS6" s="111">
        <f t="shared" si="0"/>
        <v>62</v>
      </c>
      <c r="BT6" s="111">
        <f t="shared" si="0"/>
        <v>63</v>
      </c>
      <c r="BU6" s="111">
        <f t="shared" si="0"/>
        <v>64</v>
      </c>
      <c r="BV6" s="52"/>
    </row>
    <row r="7" spans="1:89" s="85" customFormat="1">
      <c r="A7" s="267" t="s">
        <v>1450</v>
      </c>
      <c r="B7" s="267" t="s">
        <v>771</v>
      </c>
      <c r="C7" s="267" t="str">
        <f>VLOOKUP(B7,tblInstance!$B:$D,3,FALSE)</f>
        <v>SIC1</v>
      </c>
      <c r="D7" s="268" t="s">
        <v>1417</v>
      </c>
      <c r="E7" s="268" t="s">
        <v>1471</v>
      </c>
      <c r="F7" s="268"/>
      <c r="G7" s="268" t="str">
        <f>VLOOKUP(C7,tblClass!$B:$E,MATCH("Interlock",tblClass!$1:$1,0)-1,FALSE)</f>
        <v>#INTERLOCK;</v>
      </c>
      <c r="H7" s="267" t="s">
        <v>770</v>
      </c>
      <c r="I7" s="108">
        <v>1</v>
      </c>
      <c r="J7" s="57"/>
      <c r="K7" s="57"/>
      <c r="L7" s="57"/>
      <c r="M7" s="57"/>
      <c r="N7" s="57"/>
      <c r="O7" s="57"/>
      <c r="P7" s="57" t="s">
        <v>871</v>
      </c>
      <c r="Q7" s="57"/>
      <c r="R7" s="57"/>
      <c r="S7" s="57" t="s">
        <v>871</v>
      </c>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256"/>
      <c r="BX7" s="261"/>
      <c r="BY7" s="261"/>
      <c r="BZ7" s="261"/>
      <c r="CA7" s="261"/>
      <c r="CB7" s="261"/>
      <c r="CC7" s="261"/>
      <c r="CD7" s="261"/>
      <c r="CE7" s="261"/>
      <c r="CF7" s="261"/>
      <c r="CG7" s="261"/>
      <c r="CH7" s="261"/>
      <c r="CI7" s="261"/>
      <c r="CJ7" s="261"/>
      <c r="CK7" s="261"/>
    </row>
    <row r="8" spans="1:89" s="85" customFormat="1">
      <c r="A8" s="267" t="s">
        <v>1450</v>
      </c>
      <c r="B8" s="267" t="s">
        <v>906</v>
      </c>
      <c r="C8" s="267" t="str">
        <f>VLOOKUP(B8,tblInstance!$B:$D,3,FALSE)</f>
        <v>POS4</v>
      </c>
      <c r="D8" s="268" t="s">
        <v>235</v>
      </c>
      <c r="E8" s="268" t="s">
        <v>1473</v>
      </c>
      <c r="F8" s="268"/>
      <c r="G8" s="268" t="str">
        <f>VLOOKUP(C8,tblClass!$B:$E,MATCH("Interlock",tblClass!$1:$1,0)-1,FALSE)</f>
        <v>(;
L "idbPOS4".@@INSTANCE@@.STATE;
L "dbCONST".CM.POS4_STATE.@@STATE@@;
==I;
);</v>
      </c>
      <c r="H8" s="267" t="s">
        <v>211</v>
      </c>
      <c r="I8" s="108">
        <f>I7+1</f>
        <v>2</v>
      </c>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256"/>
      <c r="BX8" s="261"/>
      <c r="BY8" s="261"/>
      <c r="BZ8" s="261"/>
      <c r="CA8" s="261"/>
      <c r="CB8" s="261"/>
      <c r="CC8" s="261"/>
      <c r="CD8" s="261"/>
      <c r="CE8" s="261"/>
      <c r="CF8" s="261"/>
      <c r="CG8" s="261"/>
      <c r="CH8" s="261"/>
      <c r="CI8" s="261"/>
      <c r="CJ8" s="261"/>
      <c r="CK8" s="261"/>
    </row>
    <row r="9" spans="1:89" s="85" customFormat="1">
      <c r="A9" s="267" t="s">
        <v>1450</v>
      </c>
      <c r="B9" s="267" t="s">
        <v>513</v>
      </c>
      <c r="C9" s="267" t="str">
        <f>VLOOKUP(B9,tblInstance!$B:$D,3,FALSE)</f>
        <v>POS2</v>
      </c>
      <c r="D9" s="268" t="s">
        <v>235</v>
      </c>
      <c r="E9" s="268" t="s">
        <v>1472</v>
      </c>
      <c r="F9" s="268"/>
      <c r="G9" s="268" t="str">
        <f>VLOOKUP(C9,tblClass!$B:$E,MATCH("Interlock",tblClass!$1:$1,0)-1,FALSE)</f>
        <v>(;
L "idbPOS2".@@INSTANCE@@.STATE;
L "dbCONST".CM.POS2_STATE.@@STATE@@;
==I;
);</v>
      </c>
      <c r="H9" s="267" t="s">
        <v>224</v>
      </c>
      <c r="I9" s="108">
        <f>I8+1</f>
        <v>3</v>
      </c>
      <c r="J9" s="57"/>
      <c r="K9" s="57"/>
      <c r="L9" s="57"/>
      <c r="M9" s="57"/>
      <c r="N9" s="57"/>
      <c r="O9" s="57" t="s">
        <v>90</v>
      </c>
      <c r="P9" s="57" t="s">
        <v>871</v>
      </c>
      <c r="Q9" s="57"/>
      <c r="R9" s="57"/>
      <c r="S9" s="57" t="s">
        <v>871</v>
      </c>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256"/>
      <c r="BX9" s="261"/>
      <c r="BY9" s="261"/>
      <c r="BZ9" s="261"/>
      <c r="CA9" s="261"/>
      <c r="CB9" s="261"/>
      <c r="CC9" s="261"/>
      <c r="CD9" s="261"/>
      <c r="CE9" s="261"/>
      <c r="CF9" s="261"/>
      <c r="CG9" s="261"/>
      <c r="CH9" s="261"/>
      <c r="CI9" s="261"/>
      <c r="CJ9" s="261"/>
      <c r="CK9" s="261"/>
    </row>
    <row r="10" spans="1:89" s="85" customFormat="1">
      <c r="A10" s="267" t="s">
        <v>1450</v>
      </c>
      <c r="B10" s="267" t="s">
        <v>517</v>
      </c>
      <c r="C10" s="267" t="str">
        <f>VLOOKUP(B10,tblInstance!$B:$D,3,FALSE)</f>
        <v>POS2</v>
      </c>
      <c r="D10" s="268" t="s">
        <v>235</v>
      </c>
      <c r="E10" s="268" t="s">
        <v>1472</v>
      </c>
      <c r="F10" s="268"/>
      <c r="G10" s="268" t="str">
        <f>VLOOKUP(C10,tblClass!$B:$E,MATCH("Interlock",tblClass!$1:$1,0)-1,FALSE)</f>
        <v>(;
L "idbPOS2".@@INSTANCE@@.STATE;
L "dbCONST".CM.POS2_STATE.@@STATE@@;
==I;
);</v>
      </c>
      <c r="H10" s="267" t="s">
        <v>482</v>
      </c>
      <c r="I10" s="108">
        <v>2</v>
      </c>
      <c r="J10" s="57"/>
      <c r="K10" s="57"/>
      <c r="L10" s="57"/>
      <c r="M10" s="57"/>
      <c r="N10" s="57"/>
      <c r="O10" s="57" t="s">
        <v>871</v>
      </c>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256"/>
      <c r="BX10" s="261"/>
      <c r="BY10" s="261"/>
      <c r="BZ10" s="261"/>
      <c r="CA10" s="261"/>
      <c r="CB10" s="261"/>
      <c r="CC10" s="261"/>
      <c r="CD10" s="261"/>
      <c r="CE10" s="261"/>
      <c r="CF10" s="261"/>
      <c r="CG10" s="261"/>
      <c r="CH10" s="261"/>
      <c r="CI10" s="261"/>
      <c r="CJ10" s="261"/>
      <c r="CK10" s="261"/>
    </row>
    <row r="11" spans="1:89" s="85" customFormat="1">
      <c r="A11" s="267" t="s">
        <v>1450</v>
      </c>
      <c r="B11" s="267" t="s">
        <v>518</v>
      </c>
      <c r="C11" s="267" t="str">
        <f>VLOOKUP(B11,tblInstance!$B:$D,3,FALSE)</f>
        <v>POS2</v>
      </c>
      <c r="D11" s="268" t="s">
        <v>235</v>
      </c>
      <c r="E11" s="268" t="s">
        <v>1474</v>
      </c>
      <c r="F11" s="268"/>
      <c r="G11" s="268" t="str">
        <f>VLOOKUP(C11,tblClass!$B:$E,MATCH("Interlock",tblClass!$1:$1,0)-1,FALSE)</f>
        <v>(;
L "idbPOS2".@@INSTANCE@@.STATE;
L "dbCONST".CM.POS2_STATE.@@STATE@@;
==I;
);</v>
      </c>
      <c r="H11" s="267" t="s">
        <v>483</v>
      </c>
      <c r="I11" s="108">
        <f t="shared" ref="I11:I12" si="1">I10+1</f>
        <v>3</v>
      </c>
      <c r="J11" s="57"/>
      <c r="K11" s="57"/>
      <c r="L11" s="57"/>
      <c r="M11" s="57"/>
      <c r="N11" s="57"/>
      <c r="O11" s="57" t="s">
        <v>871</v>
      </c>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256"/>
      <c r="BX11" s="261"/>
      <c r="BY11" s="261"/>
      <c r="BZ11" s="261"/>
      <c r="CA11" s="261"/>
      <c r="CB11" s="261"/>
      <c r="CC11" s="261"/>
      <c r="CD11" s="261"/>
      <c r="CE11" s="261"/>
      <c r="CF11" s="261"/>
      <c r="CG11" s="261"/>
      <c r="CH11" s="261"/>
      <c r="CI11" s="261"/>
      <c r="CJ11" s="261"/>
      <c r="CK11" s="261"/>
    </row>
    <row r="12" spans="1:89" s="85" customFormat="1">
      <c r="A12" s="267" t="s">
        <v>1450</v>
      </c>
      <c r="B12" s="267" t="s">
        <v>561</v>
      </c>
      <c r="C12" s="267" t="str">
        <f>VLOOKUP(B12,tblInstance!$B:$D,3,FALSE)</f>
        <v>POS2</v>
      </c>
      <c r="D12" s="268" t="s">
        <v>235</v>
      </c>
      <c r="E12" s="268" t="s">
        <v>1472</v>
      </c>
      <c r="F12" s="268" t="s">
        <v>1476</v>
      </c>
      <c r="G12" s="268" t="str">
        <f>VLOOKUP(C12,tblClass!$B:$E,MATCH("Interlock",tblClass!$1:$1,0)-1,FALSE)</f>
        <v>(;
L "idbPOS2".@@INSTANCE@@.STATE;
L "dbCONST".CM.POS2_STATE.@@STATE@@;
==I;
);</v>
      </c>
      <c r="H12" s="267" t="s">
        <v>213</v>
      </c>
      <c r="I12" s="108">
        <f t="shared" si="1"/>
        <v>4</v>
      </c>
      <c r="J12" s="57"/>
      <c r="K12" s="57"/>
      <c r="L12" s="57"/>
      <c r="M12" s="57" t="s">
        <v>90</v>
      </c>
      <c r="N12" s="57" t="s">
        <v>90</v>
      </c>
      <c r="O12" s="57"/>
      <c r="P12" s="57" t="s">
        <v>871</v>
      </c>
      <c r="Q12" s="57" t="s">
        <v>871</v>
      </c>
      <c r="R12" s="57" t="s">
        <v>871</v>
      </c>
      <c r="S12" s="57" t="s">
        <v>871</v>
      </c>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256"/>
      <c r="BX12" s="261"/>
      <c r="BY12" s="261"/>
      <c r="BZ12" s="261"/>
      <c r="CA12" s="261"/>
      <c r="CB12" s="261"/>
      <c r="CC12" s="261"/>
      <c r="CD12" s="261"/>
      <c r="CE12" s="261"/>
      <c r="CF12" s="261"/>
      <c r="CG12" s="261"/>
      <c r="CH12" s="261"/>
      <c r="CI12" s="261"/>
      <c r="CJ12" s="261"/>
      <c r="CK12" s="261"/>
    </row>
    <row r="13" spans="1:89" s="85" customFormat="1">
      <c r="A13" s="267" t="s">
        <v>1451</v>
      </c>
      <c r="B13" s="267" t="s">
        <v>521</v>
      </c>
      <c r="C13" s="267" t="str">
        <f>VLOOKUP(B13,tblInstance!$B:$D,3,FALSE)</f>
        <v>ZSC2</v>
      </c>
      <c r="D13" s="268" t="s">
        <v>22</v>
      </c>
      <c r="E13" s="268" t="s">
        <v>1472</v>
      </c>
      <c r="F13" s="268"/>
      <c r="G13" s="268" t="str">
        <f>VLOOKUP(C13,tblClass!$B:$E,MATCH("Interlock",tblClass!$1:$1,0)-1,FALSE)</f>
        <v>"idbZSC2".@@INSTANCE@@.DI_PV;</v>
      </c>
      <c r="H13" s="267" t="s">
        <v>599</v>
      </c>
      <c r="I13" s="108">
        <v>3</v>
      </c>
      <c r="J13" s="57"/>
      <c r="K13" s="57"/>
      <c r="L13" s="57"/>
      <c r="M13" s="57"/>
      <c r="N13" s="57"/>
      <c r="O13" s="57"/>
      <c r="P13" s="57" t="s">
        <v>871</v>
      </c>
      <c r="Q13" s="57" t="s">
        <v>871</v>
      </c>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256"/>
      <c r="BX13" s="261"/>
      <c r="BY13" s="261"/>
      <c r="BZ13" s="261"/>
      <c r="CA13" s="261"/>
      <c r="CB13" s="261"/>
      <c r="CC13" s="261"/>
      <c r="CD13" s="261"/>
      <c r="CE13" s="261"/>
      <c r="CF13" s="261"/>
      <c r="CG13" s="261"/>
      <c r="CH13" s="261"/>
      <c r="CI13" s="261"/>
      <c r="CJ13" s="261"/>
      <c r="CK13" s="261"/>
    </row>
    <row r="14" spans="1:89" s="85" customFormat="1" ht="15" customHeight="1">
      <c r="A14" s="267" t="s">
        <v>1451</v>
      </c>
      <c r="B14" s="267" t="s">
        <v>525</v>
      </c>
      <c r="C14" s="267" t="str">
        <f>VLOOKUP(B14,tblInstance!$B:$D,3,FALSE)</f>
        <v>ZSC2</v>
      </c>
      <c r="D14" s="268" t="s">
        <v>22</v>
      </c>
      <c r="E14" s="268" t="s">
        <v>1472</v>
      </c>
      <c r="F14" s="268"/>
      <c r="G14" s="268" t="str">
        <f>VLOOKUP(C14,tblClass!$B:$E,MATCH("Interlock",tblClass!$1:$1,0)-1,FALSE)</f>
        <v>"idbZSC2".@@INSTANCE@@.DI_PV;</v>
      </c>
      <c r="H14" s="267" t="s">
        <v>601</v>
      </c>
      <c r="I14" s="108">
        <f t="shared" ref="I14:I15" si="2">I13+1</f>
        <v>4</v>
      </c>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256"/>
      <c r="BX14" s="261"/>
      <c r="BY14" s="261"/>
      <c r="BZ14" s="261"/>
      <c r="CA14" s="261"/>
      <c r="CB14" s="261"/>
      <c r="CC14" s="261"/>
      <c r="CD14" s="261"/>
      <c r="CE14" s="261"/>
      <c r="CF14" s="261"/>
      <c r="CG14" s="261"/>
      <c r="CH14" s="261"/>
      <c r="CI14" s="261"/>
      <c r="CJ14" s="261"/>
      <c r="CK14" s="261"/>
    </row>
    <row r="15" spans="1:89" s="85" customFormat="1">
      <c r="A15" s="267" t="s">
        <v>1452</v>
      </c>
      <c r="B15" s="267" t="s">
        <v>522</v>
      </c>
      <c r="C15" s="267" t="str">
        <f>VLOOKUP(B15,tblInstance!$B:$D,3,FALSE)</f>
        <v>ZSC2</v>
      </c>
      <c r="D15" s="268" t="s">
        <v>22</v>
      </c>
      <c r="E15" s="268" t="s">
        <v>1472</v>
      </c>
      <c r="F15" s="268"/>
      <c r="G15" s="268" t="str">
        <f>VLOOKUP(C15,tblClass!$B:$E,MATCH("Interlock",tblClass!$1:$1,0)-1,FALSE)</f>
        <v>"idbZSC2".@@INSTANCE@@.DI_PV;</v>
      </c>
      <c r="H15" s="267" t="s">
        <v>600</v>
      </c>
      <c r="I15" s="108">
        <f t="shared" si="2"/>
        <v>5</v>
      </c>
      <c r="J15" s="57"/>
      <c r="K15" s="57"/>
      <c r="L15" s="57"/>
      <c r="M15" s="57"/>
      <c r="N15" s="57"/>
      <c r="O15" s="57"/>
      <c r="P15" s="57"/>
      <c r="Q15" s="57"/>
      <c r="R15" s="57" t="s">
        <v>871</v>
      </c>
      <c r="S15" s="57" t="s">
        <v>871</v>
      </c>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256"/>
      <c r="BX15" s="261"/>
      <c r="BY15" s="261"/>
      <c r="BZ15" s="261"/>
      <c r="CA15" s="261"/>
      <c r="CB15" s="261"/>
      <c r="CC15" s="261"/>
      <c r="CD15" s="261"/>
      <c r="CE15" s="261"/>
      <c r="CF15" s="261"/>
      <c r="CG15" s="261"/>
      <c r="CH15" s="261"/>
      <c r="CI15" s="261"/>
      <c r="CJ15" s="261"/>
      <c r="CK15" s="261"/>
    </row>
    <row r="16" spans="1:89" s="85" customFormat="1" ht="15" customHeight="1">
      <c r="A16" s="267" t="s">
        <v>1452</v>
      </c>
      <c r="B16" s="267" t="s">
        <v>525</v>
      </c>
      <c r="C16" s="267" t="str">
        <f>VLOOKUP(B16,tblInstance!$B:$D,3,FALSE)</f>
        <v>ZSC2</v>
      </c>
      <c r="D16" s="268" t="s">
        <v>22</v>
      </c>
      <c r="E16" s="268" t="s">
        <v>1472</v>
      </c>
      <c r="F16" s="268"/>
      <c r="G16" s="268" t="str">
        <f>VLOOKUP(C16,tblClass!$B:$E,MATCH("Interlock",tblClass!$1:$1,0)-1,FALSE)</f>
        <v>"idbZSC2".@@INSTANCE@@.DI_PV;</v>
      </c>
      <c r="H16" s="267" t="s">
        <v>601</v>
      </c>
      <c r="I16" s="108">
        <v>4</v>
      </c>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256"/>
      <c r="BX16" s="261"/>
      <c r="BY16" s="261"/>
      <c r="BZ16" s="261"/>
      <c r="CA16" s="261"/>
      <c r="CB16" s="261"/>
      <c r="CC16" s="261"/>
      <c r="CD16" s="261"/>
      <c r="CE16" s="261"/>
      <c r="CF16" s="261"/>
      <c r="CG16" s="261"/>
      <c r="CH16" s="261"/>
      <c r="CI16" s="261"/>
      <c r="CJ16" s="261"/>
      <c r="CK16" s="261"/>
    </row>
    <row r="17" spans="1:89" s="85" customFormat="1">
      <c r="A17" s="267" t="s">
        <v>1453</v>
      </c>
      <c r="B17" s="267" t="s">
        <v>512</v>
      </c>
      <c r="C17" s="267" t="str">
        <f>VLOOKUP(B17,tblInstance!$B:$D,3,FALSE)</f>
        <v>POS2</v>
      </c>
      <c r="D17" s="268" t="s">
        <v>235</v>
      </c>
      <c r="E17" s="268" t="s">
        <v>1472</v>
      </c>
      <c r="F17" s="268"/>
      <c r="G17" s="268" t="str">
        <f>VLOOKUP(C17,tblClass!$B:$E,MATCH("Interlock",tblClass!$1:$1,0)-1,FALSE)</f>
        <v>(;
L "idbPOS2".@@INSTANCE@@.STATE;
L "dbCONST".CM.POS2_STATE.@@STATE@@;
==I;
);</v>
      </c>
      <c r="H17" s="267" t="s">
        <v>591</v>
      </c>
      <c r="I17" s="108">
        <f t="shared" ref="I17:I18" si="3">I16+1</f>
        <v>5</v>
      </c>
      <c r="J17" s="57"/>
      <c r="K17" s="57"/>
      <c r="L17" s="57" t="s">
        <v>871</v>
      </c>
      <c r="M17" s="57"/>
      <c r="N17" s="57"/>
      <c r="O17" s="57" t="s">
        <v>871</v>
      </c>
      <c r="P17" s="57"/>
      <c r="Q17" s="57" t="s">
        <v>871</v>
      </c>
      <c r="R17" s="57" t="s">
        <v>871</v>
      </c>
      <c r="S17" s="57" t="s">
        <v>871</v>
      </c>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256"/>
      <c r="BX17" s="261"/>
      <c r="BY17" s="261"/>
      <c r="BZ17" s="261"/>
      <c r="CA17" s="261"/>
      <c r="CB17" s="261"/>
      <c r="CC17" s="261"/>
      <c r="CD17" s="261"/>
      <c r="CE17" s="261"/>
      <c r="CF17" s="261"/>
      <c r="CG17" s="261"/>
      <c r="CH17" s="261"/>
      <c r="CI17" s="261"/>
      <c r="CJ17" s="261"/>
      <c r="CK17" s="261"/>
    </row>
    <row r="18" spans="1:89" s="85" customFormat="1">
      <c r="A18" s="267" t="s">
        <v>1453</v>
      </c>
      <c r="B18" s="267" t="s">
        <v>584</v>
      </c>
      <c r="C18" s="267" t="str">
        <f>VLOOKUP(B18,tblInstance!$B:$D,3,FALSE)</f>
        <v>POS4</v>
      </c>
      <c r="D18" s="268" t="s">
        <v>235</v>
      </c>
      <c r="E18" s="268" t="s">
        <v>1472</v>
      </c>
      <c r="F18" s="268"/>
      <c r="G18" s="268" t="str">
        <f>VLOOKUP(C18,tblClass!$B:$E,MATCH("Interlock",tblClass!$1:$1,0)-1,FALSE)</f>
        <v>(;
L "idbPOS4".@@INSTANCE@@.STATE;
L "dbCONST".CM.POS4_STATE.@@STATE@@;
==I;
);</v>
      </c>
      <c r="H18" s="267" t="s">
        <v>223</v>
      </c>
      <c r="I18" s="108">
        <f t="shared" si="3"/>
        <v>6</v>
      </c>
      <c r="J18" s="57"/>
      <c r="K18" s="57"/>
      <c r="L18" s="57" t="s">
        <v>871</v>
      </c>
      <c r="M18" s="57"/>
      <c r="N18" s="57"/>
      <c r="O18" s="57" t="s">
        <v>871</v>
      </c>
      <c r="P18" s="57" t="s">
        <v>871</v>
      </c>
      <c r="Q18" s="57"/>
      <c r="R18" s="57" t="s">
        <v>871</v>
      </c>
      <c r="S18" s="57" t="s">
        <v>871</v>
      </c>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256"/>
      <c r="BX18" s="261"/>
      <c r="BY18" s="261"/>
      <c r="BZ18" s="261"/>
      <c r="CA18" s="261"/>
      <c r="CB18" s="261"/>
      <c r="CC18" s="261"/>
      <c r="CD18" s="261"/>
      <c r="CE18" s="261"/>
      <c r="CF18" s="261"/>
      <c r="CG18" s="261"/>
      <c r="CH18" s="261"/>
      <c r="CI18" s="261"/>
      <c r="CJ18" s="261"/>
      <c r="CK18" s="261"/>
    </row>
    <row r="19" spans="1:89" s="85" customFormat="1">
      <c r="A19" s="267" t="s">
        <v>1453</v>
      </c>
      <c r="B19" s="267" t="s">
        <v>514</v>
      </c>
      <c r="C19" s="267" t="str">
        <f>VLOOKUP(B19,tblInstance!$B:$D,3,FALSE)</f>
        <v>POS4</v>
      </c>
      <c r="D19" s="268" t="s">
        <v>235</v>
      </c>
      <c r="E19" s="268" t="s">
        <v>1472</v>
      </c>
      <c r="F19" s="268"/>
      <c r="G19" s="268" t="str">
        <f>VLOOKUP(C19,tblClass!$B:$E,MATCH("Interlock",tblClass!$1:$1,0)-1,FALSE)</f>
        <v>(;
L "idbPOS4".@@INSTANCE@@.STATE;
L "dbCONST".CM.POS4_STATE.@@STATE@@;
==I;
);</v>
      </c>
      <c r="H19" s="267" t="s">
        <v>222</v>
      </c>
      <c r="I19" s="108">
        <v>5</v>
      </c>
      <c r="J19" s="57"/>
      <c r="K19" s="57"/>
      <c r="L19" s="57" t="s">
        <v>871</v>
      </c>
      <c r="M19" s="57"/>
      <c r="N19" s="57"/>
      <c r="O19" s="57" t="s">
        <v>871</v>
      </c>
      <c r="P19" s="57" t="s">
        <v>871</v>
      </c>
      <c r="Q19" s="57" t="s">
        <v>871</v>
      </c>
      <c r="R19" s="57"/>
      <c r="S19" s="57" t="s">
        <v>871</v>
      </c>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256"/>
      <c r="BX19" s="261"/>
      <c r="BY19" s="261"/>
      <c r="BZ19" s="261"/>
      <c r="CA19" s="261"/>
      <c r="CB19" s="261"/>
      <c r="CC19" s="261"/>
      <c r="CD19" s="261"/>
      <c r="CE19" s="261"/>
      <c r="CF19" s="261"/>
      <c r="CG19" s="261"/>
      <c r="CH19" s="261"/>
      <c r="CI19" s="261"/>
      <c r="CJ19" s="261"/>
      <c r="CK19" s="261"/>
    </row>
    <row r="20" spans="1:89" s="85" customFormat="1">
      <c r="A20" s="267" t="s">
        <v>1453</v>
      </c>
      <c r="B20" s="267" t="s">
        <v>515</v>
      </c>
      <c r="C20" s="267" t="str">
        <f>VLOOKUP(B20,tblInstance!$B:$D,3,FALSE)</f>
        <v>POS2</v>
      </c>
      <c r="D20" s="268" t="s">
        <v>235</v>
      </c>
      <c r="E20" s="268" t="s">
        <v>1472</v>
      </c>
      <c r="F20" s="268"/>
      <c r="G20" s="268" t="str">
        <f>VLOOKUP(C20,tblClass!$B:$E,MATCH("Interlock",tblClass!$1:$1,0)-1,FALSE)</f>
        <v>(;
L "idbPOS2".@@INSTANCE@@.STATE;
L "dbCONST".CM.POS2_STATE.@@STATE@@;
==I;
);</v>
      </c>
      <c r="H20" s="267" t="s">
        <v>592</v>
      </c>
      <c r="I20" s="108">
        <f t="shared" ref="I20:I21" si="4">I19+1</f>
        <v>6</v>
      </c>
      <c r="J20" s="57"/>
      <c r="K20" s="57"/>
      <c r="L20" s="57" t="s">
        <v>871</v>
      </c>
      <c r="M20" s="57"/>
      <c r="N20" s="57"/>
      <c r="O20" s="57" t="s">
        <v>871</v>
      </c>
      <c r="P20" s="57" t="s">
        <v>871</v>
      </c>
      <c r="Q20" s="57" t="s">
        <v>871</v>
      </c>
      <c r="R20" s="57" t="s">
        <v>871</v>
      </c>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256"/>
      <c r="BX20" s="261"/>
      <c r="BY20" s="261"/>
      <c r="BZ20" s="261"/>
      <c r="CA20" s="261"/>
      <c r="CB20" s="261"/>
      <c r="CC20" s="261"/>
      <c r="CD20" s="261"/>
      <c r="CE20" s="261"/>
      <c r="CF20" s="261"/>
      <c r="CG20" s="261"/>
      <c r="CH20" s="261"/>
      <c r="CI20" s="261"/>
      <c r="CJ20" s="261"/>
      <c r="CK20" s="261"/>
    </row>
    <row r="21" spans="1:89" s="85" customFormat="1">
      <c r="A21" s="267" t="s">
        <v>1453</v>
      </c>
      <c r="B21" s="267" t="s">
        <v>806</v>
      </c>
      <c r="C21" s="267" t="str">
        <f>VLOOKUP(B21,tblInstance!$B:$D,3,FALSE)</f>
        <v>POS4</v>
      </c>
      <c r="D21" s="268" t="s">
        <v>235</v>
      </c>
      <c r="E21" s="268" t="s">
        <v>1472</v>
      </c>
      <c r="F21" s="268"/>
      <c r="G21" s="268" t="str">
        <f>VLOOKUP(C21,tblClass!$B:$E,MATCH("Interlock",tblClass!$1:$1,0)-1,FALSE)</f>
        <v>(;
L "idbPOS4".@@INSTANCE@@.STATE;
L "dbCONST".CM.POS4_STATE.@@STATE@@;
==I;
);</v>
      </c>
      <c r="H21" s="267" t="s">
        <v>210</v>
      </c>
      <c r="I21" s="108">
        <f t="shared" si="4"/>
        <v>7</v>
      </c>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256"/>
      <c r="BX21" s="261"/>
      <c r="BY21" s="261"/>
      <c r="BZ21" s="261"/>
      <c r="CA21" s="261"/>
      <c r="CB21" s="261"/>
      <c r="CC21" s="261"/>
      <c r="CD21" s="261"/>
      <c r="CE21" s="261"/>
      <c r="CF21" s="261"/>
      <c r="CG21" s="261"/>
      <c r="CH21" s="261"/>
      <c r="CI21" s="261"/>
      <c r="CJ21" s="261"/>
      <c r="CK21" s="261"/>
    </row>
    <row r="22" spans="1:89" s="85" customFormat="1">
      <c r="A22" s="267" t="s">
        <v>1453</v>
      </c>
      <c r="B22" s="267" t="s">
        <v>536</v>
      </c>
      <c r="C22" s="267" t="str">
        <f>VLOOKUP(B22,tblInstance!$B:$D,3,FALSE)</f>
        <v>POS2</v>
      </c>
      <c r="D22" s="268" t="s">
        <v>235</v>
      </c>
      <c r="E22" s="268" t="s">
        <v>1472</v>
      </c>
      <c r="F22" s="268"/>
      <c r="G22" s="268" t="str">
        <f>VLOOKUP(C22,tblClass!$B:$E,MATCH("Interlock",tblClass!$1:$1,0)-1,FALSE)</f>
        <v>(;
L "idbPOS2".@@INSTANCE@@.STATE;
L "dbCONST".CM.POS2_STATE.@@STATE@@;
==I;
);</v>
      </c>
      <c r="H22" s="267" t="s">
        <v>220</v>
      </c>
      <c r="I22" s="108">
        <v>6</v>
      </c>
      <c r="J22" s="57"/>
      <c r="K22" s="57"/>
      <c r="L22" s="57"/>
      <c r="M22" s="57"/>
      <c r="N22" s="57"/>
      <c r="O22" s="57"/>
      <c r="P22" s="57"/>
      <c r="Q22" s="57"/>
      <c r="R22" s="57"/>
      <c r="S22" s="57"/>
      <c r="T22" s="57"/>
      <c r="U22" s="57"/>
      <c r="V22" s="57"/>
      <c r="W22" s="57"/>
      <c r="X22" s="57"/>
      <c r="Y22" s="57" t="s">
        <v>90</v>
      </c>
      <c r="Z22" s="57"/>
      <c r="AA22" s="57" t="s">
        <v>871</v>
      </c>
      <c r="AB22" s="57"/>
      <c r="AC22" s="57"/>
      <c r="AD22" s="57" t="s">
        <v>871</v>
      </c>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256"/>
      <c r="BX22" s="261"/>
      <c r="BY22" s="261"/>
      <c r="BZ22" s="261"/>
      <c r="CA22" s="261"/>
      <c r="CB22" s="261"/>
      <c r="CC22" s="261"/>
      <c r="CD22" s="261"/>
      <c r="CE22" s="261"/>
      <c r="CF22" s="261"/>
      <c r="CG22" s="261"/>
      <c r="CH22" s="261"/>
      <c r="CI22" s="261"/>
      <c r="CJ22" s="261"/>
      <c r="CK22" s="261"/>
    </row>
    <row r="23" spans="1:89" s="85" customFormat="1">
      <c r="A23" s="267" t="s">
        <v>1454</v>
      </c>
      <c r="B23" s="267" t="s">
        <v>547</v>
      </c>
      <c r="C23" s="267" t="str">
        <f>VLOOKUP(B23,tblInstance!$B:$D,3,FALSE)</f>
        <v>ZSC2</v>
      </c>
      <c r="D23" s="268" t="s">
        <v>22</v>
      </c>
      <c r="E23" s="268" t="s">
        <v>1472</v>
      </c>
      <c r="F23" s="268"/>
      <c r="G23" s="268" t="str">
        <f>VLOOKUP(C23,tblClass!$B:$E,MATCH("Interlock",tblClass!$1:$1,0)-1,FALSE)</f>
        <v>"idbZSC2".@@INSTANCE@@.DI_PV;</v>
      </c>
      <c r="H23" s="267" t="s">
        <v>613</v>
      </c>
      <c r="I23" s="108">
        <f t="shared" ref="I23:I24" si="5">I22+1</f>
        <v>7</v>
      </c>
      <c r="J23" s="57"/>
      <c r="K23" s="57"/>
      <c r="L23" s="57"/>
      <c r="M23" s="57"/>
      <c r="N23" s="57"/>
      <c r="O23" s="57"/>
      <c r="P23" s="57"/>
      <c r="Q23" s="57"/>
      <c r="R23" s="57"/>
      <c r="S23" s="57"/>
      <c r="T23" s="57"/>
      <c r="U23" s="57"/>
      <c r="V23" s="57"/>
      <c r="W23" s="57"/>
      <c r="X23" s="57"/>
      <c r="Y23" s="57"/>
      <c r="Z23" s="57"/>
      <c r="AA23" s="57" t="s">
        <v>871</v>
      </c>
      <c r="AB23" s="57" t="s">
        <v>871</v>
      </c>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256"/>
      <c r="BX23" s="261"/>
      <c r="BY23" s="261"/>
      <c r="BZ23" s="261"/>
      <c r="CA23" s="261"/>
      <c r="CB23" s="261"/>
      <c r="CC23" s="261"/>
      <c r="CD23" s="261"/>
      <c r="CE23" s="261"/>
      <c r="CF23" s="261"/>
      <c r="CG23" s="261"/>
      <c r="CH23" s="261"/>
      <c r="CI23" s="261"/>
      <c r="CJ23" s="261"/>
      <c r="CK23" s="261"/>
    </row>
    <row r="24" spans="1:89" s="85" customFormat="1" ht="15" customHeight="1">
      <c r="A24" s="267" t="s">
        <v>1454</v>
      </c>
      <c r="B24" s="267" t="s">
        <v>549</v>
      </c>
      <c r="C24" s="267" t="str">
        <f>VLOOKUP(B24,tblInstance!$B:$D,3,FALSE)</f>
        <v>ZSC2</v>
      </c>
      <c r="D24" s="268" t="s">
        <v>22</v>
      </c>
      <c r="E24" s="268" t="s">
        <v>1472</v>
      </c>
      <c r="F24" s="268"/>
      <c r="G24" s="268" t="str">
        <f>VLOOKUP(C24,tblClass!$B:$E,MATCH("Interlock",tblClass!$1:$1,0)-1,FALSE)</f>
        <v>"idbZSC2".@@INSTANCE@@.DI_PV;</v>
      </c>
      <c r="H24" s="267" t="s">
        <v>615</v>
      </c>
      <c r="I24" s="108">
        <f t="shared" si="5"/>
        <v>8</v>
      </c>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256"/>
      <c r="BX24" s="261"/>
      <c r="BY24" s="261"/>
      <c r="BZ24" s="261"/>
      <c r="CA24" s="261"/>
      <c r="CB24" s="261"/>
      <c r="CC24" s="261"/>
      <c r="CD24" s="261"/>
      <c r="CE24" s="261"/>
      <c r="CF24" s="261"/>
      <c r="CG24" s="261"/>
      <c r="CH24" s="261"/>
      <c r="CI24" s="261"/>
      <c r="CJ24" s="261"/>
      <c r="CK24" s="261"/>
    </row>
    <row r="25" spans="1:89" s="85" customFormat="1">
      <c r="A25" s="267" t="s">
        <v>1455</v>
      </c>
      <c r="B25" s="267" t="s">
        <v>548</v>
      </c>
      <c r="C25" s="267" t="str">
        <f>VLOOKUP(B25,tblInstance!$B:$D,3,FALSE)</f>
        <v>ZSC2</v>
      </c>
      <c r="D25" s="268" t="s">
        <v>22</v>
      </c>
      <c r="E25" s="268" t="s">
        <v>1472</v>
      </c>
      <c r="F25" s="268"/>
      <c r="G25" s="268" t="str">
        <f>VLOOKUP(C25,tblClass!$B:$E,MATCH("Interlock",tblClass!$1:$1,0)-1,FALSE)</f>
        <v>"idbZSC2".@@INSTANCE@@.DI_PV;</v>
      </c>
      <c r="H25" s="267" t="s">
        <v>614</v>
      </c>
      <c r="I25" s="108">
        <v>7</v>
      </c>
      <c r="J25" s="57"/>
      <c r="K25" s="57"/>
      <c r="L25" s="57"/>
      <c r="M25" s="57"/>
      <c r="N25" s="57"/>
      <c r="O25" s="57"/>
      <c r="P25" s="57"/>
      <c r="Q25" s="57"/>
      <c r="R25" s="57"/>
      <c r="S25" s="57"/>
      <c r="T25" s="57"/>
      <c r="U25" s="57"/>
      <c r="V25" s="57"/>
      <c r="W25" s="57"/>
      <c r="X25" s="57"/>
      <c r="Y25" s="57"/>
      <c r="Z25" s="57"/>
      <c r="AA25" s="57"/>
      <c r="AB25" s="57"/>
      <c r="AC25" s="57" t="s">
        <v>871</v>
      </c>
      <c r="AD25" s="57" t="s">
        <v>871</v>
      </c>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256"/>
      <c r="BX25" s="261"/>
      <c r="BY25" s="261"/>
      <c r="BZ25" s="261"/>
      <c r="CA25" s="261"/>
      <c r="CB25" s="261"/>
      <c r="CC25" s="261"/>
      <c r="CD25" s="261"/>
      <c r="CE25" s="261"/>
      <c r="CF25" s="261"/>
      <c r="CG25" s="261"/>
      <c r="CH25" s="261"/>
      <c r="CI25" s="261"/>
      <c r="CJ25" s="261"/>
      <c r="CK25" s="261"/>
    </row>
    <row r="26" spans="1:89" s="85" customFormat="1" ht="15" customHeight="1">
      <c r="A26" s="267" t="s">
        <v>1455</v>
      </c>
      <c r="B26" s="267" t="s">
        <v>549</v>
      </c>
      <c r="C26" s="267" t="str">
        <f>VLOOKUP(B26,tblInstance!$B:$D,3,FALSE)</f>
        <v>ZSC2</v>
      </c>
      <c r="D26" s="268" t="s">
        <v>22</v>
      </c>
      <c r="E26" s="268" t="s">
        <v>1472</v>
      </c>
      <c r="F26" s="268"/>
      <c r="G26" s="268" t="str">
        <f>VLOOKUP(C26,tblClass!$B:$E,MATCH("Interlock",tblClass!$1:$1,0)-1,FALSE)</f>
        <v>"idbZSC2".@@INSTANCE@@.DI_PV;</v>
      </c>
      <c r="H26" s="267" t="s">
        <v>615</v>
      </c>
      <c r="I26" s="108">
        <f t="shared" ref="I26:I27" si="6">I25+1</f>
        <v>8</v>
      </c>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256"/>
      <c r="BX26" s="261"/>
      <c r="BY26" s="261"/>
      <c r="BZ26" s="261"/>
      <c r="CA26" s="261"/>
      <c r="CB26" s="261"/>
      <c r="CC26" s="261"/>
      <c r="CD26" s="261"/>
      <c r="CE26" s="261"/>
      <c r="CF26" s="261"/>
      <c r="CG26" s="261"/>
      <c r="CH26" s="261"/>
      <c r="CI26" s="261"/>
      <c r="CJ26" s="261"/>
      <c r="CK26" s="261"/>
    </row>
    <row r="27" spans="1:89" s="85" customFormat="1">
      <c r="A27" s="267" t="s">
        <v>1456</v>
      </c>
      <c r="B27" s="267" t="s">
        <v>537</v>
      </c>
      <c r="C27" s="267" t="str">
        <f>VLOOKUP(B27,tblInstance!$B:$D,3,FALSE)</f>
        <v>POS2</v>
      </c>
      <c r="D27" s="268" t="s">
        <v>235</v>
      </c>
      <c r="E27" s="268" t="s">
        <v>1472</v>
      </c>
      <c r="F27" s="268"/>
      <c r="G27" s="268" t="str">
        <f>VLOOKUP(C27,tblClass!$B:$E,MATCH("Interlock",tblClass!$1:$1,0)-1,FALSE)</f>
        <v>(;
L "idbPOS2".@@INSTANCE@@.STATE;
L "dbCONST".CM.POS2_STATE.@@STATE@@;
==I;
);</v>
      </c>
      <c r="H27" s="267" t="s">
        <v>484</v>
      </c>
      <c r="I27" s="108">
        <f t="shared" si="6"/>
        <v>9</v>
      </c>
      <c r="J27" s="57"/>
      <c r="K27" s="57"/>
      <c r="L27" s="57"/>
      <c r="M27" s="57"/>
      <c r="N27" s="57"/>
      <c r="O27" s="57"/>
      <c r="P27" s="57"/>
      <c r="Q27" s="57"/>
      <c r="R27" s="57"/>
      <c r="S27" s="57"/>
      <c r="T27" s="57"/>
      <c r="U27" s="57"/>
      <c r="V27" s="57"/>
      <c r="W27" s="57"/>
      <c r="X27" s="57"/>
      <c r="Y27" s="57" t="s">
        <v>871</v>
      </c>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256"/>
      <c r="BX27" s="261"/>
      <c r="BY27" s="261"/>
      <c r="BZ27" s="261"/>
      <c r="CA27" s="261"/>
      <c r="CB27" s="261"/>
      <c r="CC27" s="261"/>
      <c r="CD27" s="261"/>
      <c r="CE27" s="261"/>
      <c r="CF27" s="261"/>
      <c r="CG27" s="261"/>
      <c r="CH27" s="261"/>
      <c r="CI27" s="261"/>
      <c r="CJ27" s="261"/>
      <c r="CK27" s="261"/>
    </row>
    <row r="28" spans="1:89" s="85" customFormat="1">
      <c r="A28" s="267" t="s">
        <v>1456</v>
      </c>
      <c r="B28" s="267" t="s">
        <v>538</v>
      </c>
      <c r="C28" s="267" t="str">
        <f>VLOOKUP(B28,tblInstance!$B:$D,3,FALSE)</f>
        <v>POS2</v>
      </c>
      <c r="D28" s="268" t="s">
        <v>235</v>
      </c>
      <c r="E28" s="268" t="s">
        <v>1472</v>
      </c>
      <c r="F28" s="268"/>
      <c r="G28" s="268" t="str">
        <f>VLOOKUP(C28,tblClass!$B:$E,MATCH("Interlock",tblClass!$1:$1,0)-1,FALSE)</f>
        <v>(;
L "idbPOS2".@@INSTANCE@@.STATE;
L "dbCONST".CM.POS2_STATE.@@STATE@@;
==I;
);</v>
      </c>
      <c r="H28" s="267" t="s">
        <v>485</v>
      </c>
      <c r="I28" s="108">
        <v>8</v>
      </c>
      <c r="J28" s="57"/>
      <c r="K28" s="57"/>
      <c r="L28" s="57"/>
      <c r="M28" s="57"/>
      <c r="N28" s="57"/>
      <c r="O28" s="57"/>
      <c r="P28" s="57"/>
      <c r="Q28" s="57"/>
      <c r="R28" s="57"/>
      <c r="S28" s="57"/>
      <c r="T28" s="57"/>
      <c r="U28" s="57"/>
      <c r="V28" s="57"/>
      <c r="W28" s="57"/>
      <c r="X28" s="57"/>
      <c r="Y28" s="57" t="s">
        <v>871</v>
      </c>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256"/>
      <c r="BX28" s="261"/>
      <c r="BY28" s="261"/>
      <c r="BZ28" s="261"/>
      <c r="CA28" s="261"/>
      <c r="CB28" s="261"/>
      <c r="CC28" s="261"/>
      <c r="CD28" s="261"/>
      <c r="CE28" s="261"/>
      <c r="CF28" s="261"/>
      <c r="CG28" s="261"/>
      <c r="CH28" s="261"/>
      <c r="CI28" s="261"/>
      <c r="CJ28" s="261"/>
      <c r="CK28" s="261"/>
    </row>
    <row r="29" spans="1:89" s="85" customFormat="1">
      <c r="A29" s="267" t="s">
        <v>1456</v>
      </c>
      <c r="B29" s="267" t="s">
        <v>560</v>
      </c>
      <c r="C29" s="267" t="str">
        <f>VLOOKUP(B29,tblInstance!$B:$D,3,FALSE)</f>
        <v>POS2</v>
      </c>
      <c r="D29" s="268" t="s">
        <v>235</v>
      </c>
      <c r="E29" s="268" t="s">
        <v>1472</v>
      </c>
      <c r="F29" s="268"/>
      <c r="G29" s="268" t="str">
        <f>VLOOKUP(C29,tblClass!$B:$E,MATCH("Interlock",tblClass!$1:$1,0)-1,FALSE)</f>
        <v>(;
L "idbPOS2".@@INSTANCE@@.STATE;
L "dbCONST".CM.POS2_STATE.@@STATE@@;
==I;
);</v>
      </c>
      <c r="H29" s="267" t="s">
        <v>212</v>
      </c>
      <c r="I29" s="108">
        <f t="shared" ref="I29:I30" si="7">I28+1</f>
        <v>9</v>
      </c>
      <c r="J29" s="57"/>
      <c r="K29" s="57"/>
      <c r="L29" s="57"/>
      <c r="M29" s="57"/>
      <c r="N29" s="57"/>
      <c r="O29" s="57"/>
      <c r="P29" s="57"/>
      <c r="Q29" s="57"/>
      <c r="R29" s="57"/>
      <c r="S29" s="57"/>
      <c r="T29" s="57"/>
      <c r="U29" s="57"/>
      <c r="V29" s="57"/>
      <c r="W29" s="57" t="s">
        <v>90</v>
      </c>
      <c r="X29" s="57" t="s">
        <v>90</v>
      </c>
      <c r="Y29" s="57"/>
      <c r="Z29" s="57"/>
      <c r="AA29" s="57" t="s">
        <v>871</v>
      </c>
      <c r="AB29" s="57" t="s">
        <v>871</v>
      </c>
      <c r="AC29" s="57" t="s">
        <v>871</v>
      </c>
      <c r="AD29" s="57" t="s">
        <v>871</v>
      </c>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256"/>
      <c r="BX29" s="261"/>
      <c r="BY29" s="261"/>
      <c r="BZ29" s="261"/>
      <c r="CA29" s="261"/>
      <c r="CB29" s="261"/>
      <c r="CC29" s="261"/>
      <c r="CD29" s="261"/>
      <c r="CE29" s="261"/>
      <c r="CF29" s="261"/>
      <c r="CG29" s="261"/>
      <c r="CH29" s="261"/>
      <c r="CI29" s="261"/>
      <c r="CJ29" s="261"/>
      <c r="CK29" s="261"/>
    </row>
    <row r="30" spans="1:89" s="85" customFormat="1">
      <c r="A30" s="267" t="s">
        <v>1456</v>
      </c>
      <c r="B30" s="267" t="s">
        <v>1314</v>
      </c>
      <c r="C30" s="267" t="str">
        <f>VLOOKUP(B30,tblInstance!$B:$D,3,FALSE)</f>
        <v>PC1</v>
      </c>
      <c r="D30" s="268" t="s">
        <v>1417</v>
      </c>
      <c r="E30" s="268" t="s">
        <v>1472</v>
      </c>
      <c r="F30" s="268"/>
      <c r="G30" s="268" t="str">
        <f>VLOOKUP(C30,tblClass!$B:$E,MATCH("Interlock",tblClass!$1:$1,0)-1,FALSE)</f>
        <v>#INTERLOCK;</v>
      </c>
      <c r="H30" s="267" t="s">
        <v>217</v>
      </c>
      <c r="I30" s="108">
        <f t="shared" si="7"/>
        <v>10</v>
      </c>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256"/>
      <c r="BX30" s="261"/>
      <c r="BY30" s="261"/>
      <c r="BZ30" s="261"/>
      <c r="CA30" s="261"/>
      <c r="CB30" s="261"/>
      <c r="CC30" s="261"/>
      <c r="CD30" s="261"/>
      <c r="CE30" s="261"/>
      <c r="CF30" s="261"/>
      <c r="CG30" s="261"/>
      <c r="CH30" s="261"/>
      <c r="CI30" s="261"/>
      <c r="CJ30" s="261"/>
      <c r="CK30" s="261"/>
    </row>
    <row r="31" spans="1:89" s="85" customFormat="1">
      <c r="A31" s="267" t="s">
        <v>1456</v>
      </c>
      <c r="B31" s="267" t="s">
        <v>539</v>
      </c>
      <c r="C31" s="267" t="str">
        <f>VLOOKUP(B31,tblInstance!$B:$D,3,FALSE)</f>
        <v>POS2</v>
      </c>
      <c r="D31" s="268" t="s">
        <v>235</v>
      </c>
      <c r="E31" s="268" t="s">
        <v>1472</v>
      </c>
      <c r="F31" s="268"/>
      <c r="G31" s="268" t="str">
        <f>VLOOKUP(C31,tblClass!$B:$E,MATCH("Interlock",tblClass!$1:$1,0)-1,FALSE)</f>
        <v>(;
L "idbPOS2".@@INSTANCE@@.STATE;
L "dbCONST".CM.POS2_STATE.@@STATE@@;
==I;
);</v>
      </c>
      <c r="H31" s="267" t="s">
        <v>604</v>
      </c>
      <c r="I31" s="108">
        <v>9</v>
      </c>
      <c r="J31" s="57"/>
      <c r="K31" s="57"/>
      <c r="L31" s="57"/>
      <c r="M31" s="57"/>
      <c r="N31" s="57"/>
      <c r="O31" s="57"/>
      <c r="P31" s="57"/>
      <c r="Q31" s="57"/>
      <c r="R31" s="57"/>
      <c r="S31" s="57"/>
      <c r="T31" s="57"/>
      <c r="U31" s="57"/>
      <c r="V31" s="57" t="s">
        <v>871</v>
      </c>
      <c r="W31" s="57"/>
      <c r="X31" s="57"/>
      <c r="Y31" s="57" t="s">
        <v>871</v>
      </c>
      <c r="Z31" s="57"/>
      <c r="AA31" s="57"/>
      <c r="AB31" s="57" t="s">
        <v>871</v>
      </c>
      <c r="AC31" s="57" t="s">
        <v>871</v>
      </c>
      <c r="AD31" s="57" t="s">
        <v>871</v>
      </c>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256"/>
      <c r="BX31" s="261"/>
      <c r="BY31" s="261"/>
      <c r="BZ31" s="261"/>
      <c r="CA31" s="261"/>
      <c r="CB31" s="261"/>
      <c r="CC31" s="261"/>
      <c r="CD31" s="261"/>
      <c r="CE31" s="261"/>
      <c r="CF31" s="261"/>
      <c r="CG31" s="261"/>
      <c r="CH31" s="261"/>
      <c r="CI31" s="261"/>
      <c r="CJ31" s="261"/>
      <c r="CK31" s="261"/>
    </row>
    <row r="32" spans="1:89" s="85" customFormat="1">
      <c r="A32" s="267" t="s">
        <v>1456</v>
      </c>
      <c r="B32" s="267" t="s">
        <v>540</v>
      </c>
      <c r="C32" s="267" t="str">
        <f>VLOOKUP(B32,tblInstance!$B:$D,3,FALSE)</f>
        <v>POS4</v>
      </c>
      <c r="D32" s="268" t="s">
        <v>235</v>
      </c>
      <c r="E32" s="268" t="s">
        <v>1472</v>
      </c>
      <c r="F32" s="268"/>
      <c r="G32" s="268" t="str">
        <f>VLOOKUP(C32,tblClass!$B:$E,MATCH("Interlock",tblClass!$1:$1,0)-1,FALSE)</f>
        <v>(;
L "idbPOS4".@@INSTANCE@@.STATE;
L "dbCONST".CM.POS4_STATE.@@STATE@@;
==I;
);</v>
      </c>
      <c r="H32" s="267" t="s">
        <v>541</v>
      </c>
      <c r="I32" s="108">
        <f t="shared" ref="I32:I33" si="8">I31+1</f>
        <v>10</v>
      </c>
      <c r="J32" s="57"/>
      <c r="K32" s="57"/>
      <c r="L32" s="57"/>
      <c r="M32" s="57"/>
      <c r="N32" s="57"/>
      <c r="O32" s="57"/>
      <c r="P32" s="57"/>
      <c r="Q32" s="57"/>
      <c r="R32" s="57"/>
      <c r="S32" s="57"/>
      <c r="T32" s="57"/>
      <c r="U32" s="57"/>
      <c r="V32" s="57" t="s">
        <v>871</v>
      </c>
      <c r="W32" s="57"/>
      <c r="X32" s="57"/>
      <c r="Y32" s="57" t="s">
        <v>871</v>
      </c>
      <c r="Z32" s="57"/>
      <c r="AA32" s="57" t="s">
        <v>871</v>
      </c>
      <c r="AB32" s="57"/>
      <c r="AC32" s="57" t="s">
        <v>871</v>
      </c>
      <c r="AD32" s="57" t="s">
        <v>871</v>
      </c>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256"/>
      <c r="BX32" s="261"/>
      <c r="BY32" s="261"/>
      <c r="BZ32" s="261"/>
      <c r="CA32" s="261"/>
      <c r="CB32" s="261"/>
      <c r="CC32" s="261"/>
      <c r="CD32" s="261"/>
      <c r="CE32" s="261"/>
      <c r="CF32" s="261"/>
      <c r="CG32" s="261"/>
      <c r="CH32" s="261"/>
      <c r="CI32" s="261"/>
      <c r="CJ32" s="261"/>
      <c r="CK32" s="261"/>
    </row>
    <row r="33" spans="1:89" s="85" customFormat="1">
      <c r="A33" s="267" t="s">
        <v>1456</v>
      </c>
      <c r="B33" s="267" t="s">
        <v>542</v>
      </c>
      <c r="C33" s="267" t="str">
        <f>VLOOKUP(B33,tblInstance!$B:$D,3,FALSE)</f>
        <v>POS4</v>
      </c>
      <c r="D33" s="268" t="s">
        <v>235</v>
      </c>
      <c r="E33" s="268" t="s">
        <v>1472</v>
      </c>
      <c r="F33" s="268"/>
      <c r="G33" s="268" t="str">
        <f>VLOOKUP(C33,tblClass!$B:$E,MATCH("Interlock",tblClass!$1:$1,0)-1,FALSE)</f>
        <v>(;
L "idbPOS4".@@INSTANCE@@.STATE;
L "dbCONST".CM.POS4_STATE.@@STATE@@;
==I;
);</v>
      </c>
      <c r="H33" s="267" t="s">
        <v>543</v>
      </c>
      <c r="I33" s="108">
        <f t="shared" si="8"/>
        <v>11</v>
      </c>
      <c r="J33" s="57"/>
      <c r="K33" s="57"/>
      <c r="L33" s="57"/>
      <c r="M33" s="57"/>
      <c r="N33" s="57"/>
      <c r="O33" s="57"/>
      <c r="P33" s="57"/>
      <c r="Q33" s="57"/>
      <c r="R33" s="57"/>
      <c r="S33" s="57"/>
      <c r="T33" s="57"/>
      <c r="U33" s="57"/>
      <c r="V33" s="57" t="s">
        <v>871</v>
      </c>
      <c r="W33" s="57"/>
      <c r="X33" s="57"/>
      <c r="Y33" s="57" t="s">
        <v>871</v>
      </c>
      <c r="Z33" s="57"/>
      <c r="AA33" s="57" t="s">
        <v>871</v>
      </c>
      <c r="AB33" s="57" t="s">
        <v>871</v>
      </c>
      <c r="AC33" s="57"/>
      <c r="AD33" s="57" t="s">
        <v>871</v>
      </c>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256"/>
      <c r="BX33" s="261"/>
      <c r="BY33" s="261"/>
      <c r="BZ33" s="261"/>
      <c r="CA33" s="261"/>
      <c r="CB33" s="261"/>
      <c r="CC33" s="261"/>
      <c r="CD33" s="261"/>
      <c r="CE33" s="261"/>
      <c r="CF33" s="261"/>
      <c r="CG33" s="261"/>
      <c r="CH33" s="261"/>
      <c r="CI33" s="261"/>
      <c r="CJ33" s="261"/>
      <c r="CK33" s="261"/>
    </row>
    <row r="34" spans="1:89" s="85" customFormat="1">
      <c r="A34" s="267" t="s">
        <v>1456</v>
      </c>
      <c r="B34" s="267" t="s">
        <v>544</v>
      </c>
      <c r="C34" s="267" t="str">
        <f>VLOOKUP(B34,tblInstance!$B:$D,3,FALSE)</f>
        <v>POS2</v>
      </c>
      <c r="D34" s="268" t="s">
        <v>235</v>
      </c>
      <c r="E34" s="268" t="s">
        <v>1472</v>
      </c>
      <c r="F34" s="268"/>
      <c r="G34" s="268" t="str">
        <f>VLOOKUP(C34,tblClass!$B:$E,MATCH("Interlock",tblClass!$1:$1,0)-1,FALSE)</f>
        <v>(;
L "idbPOS2".@@INSTANCE@@.STATE;
L "dbCONST".CM.POS2_STATE.@@STATE@@;
==I;
);</v>
      </c>
      <c r="H34" s="267" t="s">
        <v>605</v>
      </c>
      <c r="I34" s="108">
        <v>10</v>
      </c>
      <c r="J34" s="57"/>
      <c r="K34" s="57"/>
      <c r="L34" s="57"/>
      <c r="M34" s="57"/>
      <c r="N34" s="57"/>
      <c r="O34" s="57"/>
      <c r="P34" s="57"/>
      <c r="Q34" s="57"/>
      <c r="R34" s="57"/>
      <c r="S34" s="57"/>
      <c r="T34" s="57"/>
      <c r="U34" s="57"/>
      <c r="V34" s="57" t="s">
        <v>871</v>
      </c>
      <c r="W34" s="57"/>
      <c r="X34" s="57"/>
      <c r="Y34" s="57" t="s">
        <v>871</v>
      </c>
      <c r="Z34" s="57"/>
      <c r="AA34" s="57" t="s">
        <v>871</v>
      </c>
      <c r="AB34" s="57" t="s">
        <v>871</v>
      </c>
      <c r="AC34" s="57" t="s">
        <v>871</v>
      </c>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256"/>
      <c r="BX34" s="261"/>
      <c r="BY34" s="261"/>
      <c r="BZ34" s="261"/>
      <c r="CA34" s="261"/>
      <c r="CB34" s="261"/>
      <c r="CC34" s="261"/>
      <c r="CD34" s="261"/>
      <c r="CE34" s="261"/>
      <c r="CF34" s="261"/>
      <c r="CG34" s="261"/>
      <c r="CH34" s="261"/>
      <c r="CI34" s="261"/>
      <c r="CJ34" s="261"/>
      <c r="CK34" s="261"/>
    </row>
    <row r="35" spans="1:89" s="85" customFormat="1">
      <c r="A35" s="267" t="s">
        <v>1457</v>
      </c>
      <c r="B35" s="267" t="s">
        <v>631</v>
      </c>
      <c r="C35" s="267" t="str">
        <f>VLOOKUP(B35,tblInstance!$B:$D,3,FALSE)</f>
        <v>ZSC2</v>
      </c>
      <c r="D35" s="268" t="s">
        <v>22</v>
      </c>
      <c r="E35" s="268" t="s">
        <v>1471</v>
      </c>
      <c r="F35" s="268"/>
      <c r="G35" s="268" t="str">
        <f>VLOOKUP(C35,tblClass!$B:$E,MATCH("Interlock",tblClass!$1:$1,0)-1,FALSE)</f>
        <v>"idbZSC2".@@INSTANCE@@.DI_PV;</v>
      </c>
      <c r="H35" s="267" t="s">
        <v>921</v>
      </c>
      <c r="I35" s="108">
        <f t="shared" ref="I35:I36" si="9">I34+1</f>
        <v>11</v>
      </c>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t="s">
        <v>871</v>
      </c>
      <c r="BJ35" s="57" t="s">
        <v>871</v>
      </c>
      <c r="BK35" s="57"/>
      <c r="BL35" s="57"/>
      <c r="BM35" s="57"/>
      <c r="BN35" s="57"/>
      <c r="BO35" s="57"/>
      <c r="BP35" s="57"/>
      <c r="BQ35" s="57"/>
      <c r="BR35" s="57"/>
      <c r="BS35" s="57"/>
      <c r="BT35" s="57"/>
      <c r="BU35" s="57"/>
      <c r="BV35" s="256"/>
      <c r="BX35" s="261"/>
      <c r="BY35" s="261"/>
      <c r="BZ35" s="261"/>
      <c r="CA35" s="261"/>
      <c r="CB35" s="261"/>
      <c r="CC35" s="261"/>
      <c r="CD35" s="261"/>
      <c r="CE35" s="261"/>
      <c r="CF35" s="261"/>
      <c r="CG35" s="261"/>
      <c r="CH35" s="261"/>
      <c r="CI35" s="261"/>
      <c r="CJ35" s="261"/>
      <c r="CK35" s="261"/>
    </row>
    <row r="36" spans="1:89" s="85" customFormat="1" ht="15" customHeight="1">
      <c r="A36" s="267" t="s">
        <v>1457</v>
      </c>
      <c r="B36" s="267" t="s">
        <v>632</v>
      </c>
      <c r="C36" s="267" t="str">
        <f>VLOOKUP(B36,tblInstance!$B:$D,3,FALSE)</f>
        <v>ZSC2</v>
      </c>
      <c r="D36" s="268" t="s">
        <v>22</v>
      </c>
      <c r="E36" s="268" t="s">
        <v>1471</v>
      </c>
      <c r="F36" s="268"/>
      <c r="G36" s="268" t="str">
        <f>VLOOKUP(C36,tblClass!$B:$E,MATCH("Interlock",tblClass!$1:$1,0)-1,FALSE)</f>
        <v>"idbZSC2".@@INSTANCE@@.DI_PV;</v>
      </c>
      <c r="H36" s="267" t="s">
        <v>922</v>
      </c>
      <c r="I36" s="108">
        <f t="shared" si="9"/>
        <v>12</v>
      </c>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256"/>
      <c r="BX36" s="261"/>
      <c r="BY36" s="261"/>
      <c r="BZ36" s="261"/>
      <c r="CA36" s="261"/>
      <c r="CB36" s="261"/>
      <c r="CC36" s="261"/>
      <c r="CD36" s="261"/>
      <c r="CE36" s="261"/>
      <c r="CF36" s="261"/>
      <c r="CG36" s="261"/>
      <c r="CH36" s="261"/>
      <c r="CI36" s="261"/>
      <c r="CJ36" s="261"/>
      <c r="CK36" s="261"/>
    </row>
    <row r="37" spans="1:89" s="85" customFormat="1">
      <c r="A37" s="267" t="s">
        <v>1458</v>
      </c>
      <c r="B37" s="267" t="s">
        <v>632</v>
      </c>
      <c r="C37" s="267" t="str">
        <f>VLOOKUP(B37,tblInstance!$B:$D,3,FALSE)</f>
        <v>ZSC2</v>
      </c>
      <c r="D37" s="268" t="s">
        <v>22</v>
      </c>
      <c r="E37" s="268" t="s">
        <v>1471</v>
      </c>
      <c r="F37" s="268"/>
      <c r="G37" s="268" t="str">
        <f>VLOOKUP(C37,tblClass!$B:$E,MATCH("Interlock",tblClass!$1:$1,0)-1,FALSE)</f>
        <v>"idbZSC2".@@INSTANCE@@.DI_PV;</v>
      </c>
      <c r="H37" s="267" t="s">
        <v>922</v>
      </c>
      <c r="I37" s="108">
        <v>11</v>
      </c>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t="s">
        <v>871</v>
      </c>
      <c r="BJ37" s="57"/>
      <c r="BK37" s="57"/>
      <c r="BL37" s="57"/>
      <c r="BM37" s="57"/>
      <c r="BN37" s="57"/>
      <c r="BO37" s="57"/>
      <c r="BP37" s="57"/>
      <c r="BQ37" s="57"/>
      <c r="BR37" s="57"/>
      <c r="BS37" s="57"/>
      <c r="BT37" s="57"/>
      <c r="BU37" s="57"/>
      <c r="BV37" s="52"/>
      <c r="BX37" s="261"/>
      <c r="BY37" s="261"/>
      <c r="BZ37" s="261"/>
      <c r="CA37" s="261"/>
      <c r="CB37" s="261"/>
      <c r="CC37" s="261"/>
      <c r="CD37" s="261"/>
      <c r="CE37" s="261"/>
      <c r="CF37" s="261"/>
      <c r="CG37" s="261"/>
      <c r="CH37" s="261"/>
      <c r="CI37" s="261"/>
      <c r="CJ37" s="261"/>
      <c r="CK37" s="261"/>
    </row>
    <row r="38" spans="1:89" s="85" customFormat="1">
      <c r="A38" s="267" t="s">
        <v>1459</v>
      </c>
      <c r="B38" s="267" t="s">
        <v>570</v>
      </c>
      <c r="C38" s="267" t="str">
        <f>VLOOKUP(B38,tblInstance!$B:$D,3,FALSE)</f>
        <v>ZSC2</v>
      </c>
      <c r="D38" s="268" t="s">
        <v>22</v>
      </c>
      <c r="E38" s="268" t="s">
        <v>1471</v>
      </c>
      <c r="F38" s="268"/>
      <c r="G38" s="268" t="str">
        <f>VLOOKUP(C38,tblClass!$B:$E,MATCH("Interlock",tblClass!$1:$1,0)-1,FALSE)</f>
        <v>"idbZSC2".@@INSTANCE@@.DI_PV;</v>
      </c>
      <c r="H38" s="267" t="s">
        <v>919</v>
      </c>
      <c r="I38" s="108">
        <f t="shared" ref="I38:I39" si="10">I37+1</f>
        <v>12</v>
      </c>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t="s">
        <v>871</v>
      </c>
      <c r="BA38" s="57" t="s">
        <v>871</v>
      </c>
      <c r="BB38" s="57"/>
      <c r="BC38" s="57"/>
      <c r="BD38" s="57"/>
      <c r="BE38" s="57"/>
      <c r="BF38" s="57"/>
      <c r="BG38" s="57"/>
      <c r="BH38" s="57"/>
      <c r="BI38" s="57"/>
      <c r="BJ38" s="57"/>
      <c r="BK38" s="57"/>
      <c r="BL38" s="57"/>
      <c r="BM38" s="57"/>
      <c r="BN38" s="57"/>
      <c r="BO38" s="57"/>
      <c r="BP38" s="57"/>
      <c r="BQ38" s="57"/>
      <c r="BR38" s="57"/>
      <c r="BS38" s="57"/>
      <c r="BT38" s="57"/>
      <c r="BU38" s="57"/>
      <c r="BV38" s="52"/>
      <c r="BX38" s="261"/>
      <c r="BY38" s="261"/>
      <c r="BZ38" s="261"/>
      <c r="CA38" s="261"/>
      <c r="CB38" s="261"/>
      <c r="CC38" s="261"/>
      <c r="CD38" s="261"/>
      <c r="CE38" s="261"/>
      <c r="CF38" s="261"/>
      <c r="CG38" s="261"/>
      <c r="CH38" s="261"/>
      <c r="CI38" s="261"/>
      <c r="CJ38" s="261"/>
      <c r="CK38" s="261"/>
    </row>
    <row r="39" spans="1:89" s="85" customFormat="1" ht="15" customHeight="1">
      <c r="A39" s="267" t="s">
        <v>1459</v>
      </c>
      <c r="B39" s="267" t="s">
        <v>630</v>
      </c>
      <c r="C39" s="267" t="str">
        <f>VLOOKUP(B39,tblInstance!$B:$D,3,FALSE)</f>
        <v>ZSC2</v>
      </c>
      <c r="D39" s="268" t="s">
        <v>22</v>
      </c>
      <c r="E39" s="268" t="s">
        <v>1471</v>
      </c>
      <c r="F39" s="268"/>
      <c r="G39" s="268" t="str">
        <f>VLOOKUP(C39,tblClass!$B:$E,MATCH("Interlock",tblClass!$1:$1,0)-1,FALSE)</f>
        <v>"idbZSC2".@@INSTANCE@@.DI_PV;</v>
      </c>
      <c r="H39" s="267" t="s">
        <v>920</v>
      </c>
      <c r="I39" s="108">
        <f t="shared" si="10"/>
        <v>13</v>
      </c>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2"/>
      <c r="BX39" s="261"/>
      <c r="BY39" s="261"/>
      <c r="BZ39" s="261"/>
      <c r="CA39" s="261"/>
      <c r="CB39" s="261"/>
      <c r="CC39" s="261"/>
      <c r="CD39" s="261"/>
      <c r="CE39" s="261"/>
      <c r="CF39" s="261"/>
      <c r="CG39" s="261"/>
      <c r="CH39" s="261"/>
      <c r="CI39" s="261"/>
      <c r="CJ39" s="261"/>
      <c r="CK39" s="261"/>
    </row>
    <row r="40" spans="1:89" s="85" customFormat="1" ht="15" customHeight="1">
      <c r="A40" s="267" t="s">
        <v>1934</v>
      </c>
      <c r="B40" s="267" t="s">
        <v>1586</v>
      </c>
      <c r="C40" s="267" t="str">
        <f>VLOOKUP(B40,tblInstance!$B:$D,3,FALSE)</f>
        <v>ZSC2</v>
      </c>
      <c r="D40" s="268" t="s">
        <v>22</v>
      </c>
      <c r="E40" s="268" t="s">
        <v>1471</v>
      </c>
      <c r="F40" s="268"/>
      <c r="G40" s="268" t="str">
        <f>VLOOKUP(C40,tblClass!$B:$E,MATCH("Interlock",tblClass!$1:$1,0)-1,FALSE)</f>
        <v>"idbZSC2".@@INSTANCE@@.DI_PV;</v>
      </c>
      <c r="H40" s="267" t="s">
        <v>1587</v>
      </c>
      <c r="I40" s="108">
        <v>12</v>
      </c>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t="s">
        <v>871</v>
      </c>
      <c r="BR40" s="57"/>
      <c r="BS40" s="57"/>
      <c r="BT40" s="57"/>
      <c r="BU40" s="57"/>
      <c r="BV40" s="52"/>
      <c r="BX40" s="261"/>
      <c r="BY40" s="261"/>
      <c r="BZ40" s="261"/>
      <c r="CA40" s="261"/>
      <c r="CB40" s="261"/>
      <c r="CC40" s="261"/>
      <c r="CD40" s="261"/>
      <c r="CE40" s="261"/>
      <c r="CF40" s="261"/>
      <c r="CG40" s="261"/>
      <c r="CH40" s="261"/>
      <c r="CI40" s="261"/>
      <c r="CJ40" s="261"/>
      <c r="CK40" s="261"/>
    </row>
    <row r="41" spans="1:89" s="85" customFormat="1" ht="15" customHeight="1">
      <c r="A41" s="267" t="s">
        <v>1935</v>
      </c>
      <c r="B41" s="267" t="s">
        <v>1589</v>
      </c>
      <c r="C41" s="267" t="str">
        <f>VLOOKUP(B41,tblInstance!$B:$D,3,FALSE)</f>
        <v>ZSC2</v>
      </c>
      <c r="D41" s="268" t="s">
        <v>22</v>
      </c>
      <c r="E41" s="268" t="s">
        <v>1471</v>
      </c>
      <c r="F41" s="268"/>
      <c r="G41" s="268" t="str">
        <f>VLOOKUP(C41,tblClass!$B:$E,MATCH("Interlock",tblClass!$1:$1,0)-1,FALSE)</f>
        <v>"idbZSC2".@@INSTANCE@@.DI_PV;</v>
      </c>
      <c r="H41" s="267" t="s">
        <v>1592</v>
      </c>
      <c r="I41" s="108">
        <f t="shared" ref="I41:I42" si="11">I40+1</f>
        <v>13</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2"/>
      <c r="BX41" s="261"/>
      <c r="BY41" s="261"/>
      <c r="BZ41" s="261"/>
      <c r="CA41" s="261"/>
      <c r="CB41" s="261"/>
      <c r="CC41" s="261"/>
      <c r="CD41" s="261"/>
      <c r="CE41" s="261"/>
      <c r="CF41" s="261"/>
      <c r="CG41" s="261"/>
      <c r="CH41" s="261"/>
      <c r="CI41" s="261"/>
      <c r="CJ41" s="261"/>
      <c r="CK41" s="261"/>
    </row>
    <row r="42" spans="1:89" s="85" customFormat="1" ht="15" customHeight="1">
      <c r="A42" s="267" t="s">
        <v>1936</v>
      </c>
      <c r="B42" s="267" t="s">
        <v>1586</v>
      </c>
      <c r="C42" s="267" t="str">
        <f>VLOOKUP(B42,tblInstance!$B:$D,3,FALSE)</f>
        <v>ZSC2</v>
      </c>
      <c r="D42" s="268" t="s">
        <v>22</v>
      </c>
      <c r="E42" s="268" t="s">
        <v>1471</v>
      </c>
      <c r="F42" s="268"/>
      <c r="G42" s="268" t="str">
        <f>VLOOKUP(C42,tblClass!$B:$E,MATCH("Interlock",tblClass!$1:$1,0)-1,FALSE)</f>
        <v>"idbZSC2".@@INSTANCE@@.DI_PV;</v>
      </c>
      <c r="H42" s="267" t="s">
        <v>1587</v>
      </c>
      <c r="I42" s="108">
        <f t="shared" si="11"/>
        <v>14</v>
      </c>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t="s">
        <v>871</v>
      </c>
      <c r="BB42" s="57"/>
      <c r="BC42" s="57"/>
      <c r="BD42" s="57"/>
      <c r="BE42" s="57"/>
      <c r="BF42" s="57"/>
      <c r="BG42" s="57"/>
      <c r="BH42" s="57"/>
      <c r="BI42" s="57"/>
      <c r="BJ42" s="57"/>
      <c r="BK42" s="57"/>
      <c r="BL42" s="57"/>
      <c r="BM42" s="57"/>
      <c r="BN42" s="57"/>
      <c r="BO42" s="57"/>
      <c r="BP42" s="57"/>
      <c r="BQ42" s="57"/>
      <c r="BR42" s="57"/>
      <c r="BS42" s="57"/>
      <c r="BT42" s="57"/>
      <c r="BU42" s="57"/>
      <c r="BV42" s="52"/>
      <c r="BX42" s="261"/>
      <c r="BY42" s="261"/>
      <c r="BZ42" s="261"/>
      <c r="CA42" s="261"/>
      <c r="CB42" s="261"/>
      <c r="CC42" s="261"/>
      <c r="CD42" s="261"/>
      <c r="CE42" s="261"/>
      <c r="CF42" s="261"/>
      <c r="CG42" s="261"/>
      <c r="CH42" s="261"/>
      <c r="CI42" s="261"/>
      <c r="CJ42" s="261"/>
      <c r="CK42" s="261"/>
    </row>
    <row r="43" spans="1:89" s="85" customFormat="1" ht="15" customHeight="1">
      <c r="A43" s="267" t="s">
        <v>1936</v>
      </c>
      <c r="B43" s="267" t="s">
        <v>1937</v>
      </c>
      <c r="C43" s="267" t="str">
        <f>VLOOKUP(B43,tblInstance!$B:$D,3,FALSE)</f>
        <v>ZSC2</v>
      </c>
      <c r="D43" s="268" t="s">
        <v>22</v>
      </c>
      <c r="E43" s="268" t="s">
        <v>1471</v>
      </c>
      <c r="F43" s="268"/>
      <c r="G43" s="268" t="str">
        <f>VLOOKUP(C43,tblClass!$B:$E,MATCH("Interlock",tblClass!$1:$1,0)-1,FALSE)</f>
        <v>"idbZSC2".@@INSTANCE@@.DI_PV;</v>
      </c>
      <c r="H43" s="267" t="s">
        <v>1588</v>
      </c>
      <c r="I43" s="108">
        <v>13</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2"/>
      <c r="BX43" s="261"/>
      <c r="BY43" s="261"/>
      <c r="BZ43" s="261"/>
      <c r="CA43" s="261"/>
      <c r="CB43" s="261"/>
      <c r="CC43" s="261"/>
      <c r="CD43" s="261"/>
      <c r="CE43" s="261"/>
      <c r="CF43" s="261"/>
      <c r="CG43" s="261"/>
      <c r="CH43" s="261"/>
      <c r="CI43" s="261"/>
      <c r="CJ43" s="261"/>
      <c r="CK43" s="261"/>
    </row>
    <row r="44" spans="1:89" s="85" customFormat="1" ht="15" customHeight="1">
      <c r="A44" s="267" t="s">
        <v>1938</v>
      </c>
      <c r="B44" s="267" t="s">
        <v>1586</v>
      </c>
      <c r="C44" s="267" t="str">
        <f>VLOOKUP(B44,tblInstance!$B:$D,3,FALSE)</f>
        <v>ZSC2</v>
      </c>
      <c r="D44" s="268" t="s">
        <v>22</v>
      </c>
      <c r="E44" s="268" t="s">
        <v>1471</v>
      </c>
      <c r="F44" s="268"/>
      <c r="G44" s="268" t="str">
        <f>VLOOKUP(C44,tblClass!$B:$E,MATCH("Interlock",tblClass!$1:$1,0)-1,FALSE)</f>
        <v>"idbZSC2".@@INSTANCE@@.DI_PV;</v>
      </c>
      <c r="H44" s="267" t="s">
        <v>1587</v>
      </c>
      <c r="I44" s="108">
        <f t="shared" ref="I44:I45" si="12">I43+1</f>
        <v>14</v>
      </c>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t="s">
        <v>871</v>
      </c>
      <c r="BB44" s="57"/>
      <c r="BC44" s="57"/>
      <c r="BD44" s="57"/>
      <c r="BE44" s="57"/>
      <c r="BF44" s="57"/>
      <c r="BG44" s="57"/>
      <c r="BH44" s="57"/>
      <c r="BI44" s="57"/>
      <c r="BJ44" s="57"/>
      <c r="BK44" s="57"/>
      <c r="BL44" s="57"/>
      <c r="BM44" s="57"/>
      <c r="BN44" s="57"/>
      <c r="BO44" s="57"/>
      <c r="BP44" s="57"/>
      <c r="BQ44" s="57" t="s">
        <v>871</v>
      </c>
      <c r="BR44" s="57"/>
      <c r="BS44" s="57"/>
      <c r="BT44" s="57"/>
      <c r="BU44" s="57"/>
      <c r="BV44" s="52"/>
      <c r="BX44" s="261"/>
      <c r="BY44" s="261"/>
      <c r="BZ44" s="261"/>
      <c r="CA44" s="261"/>
      <c r="CB44" s="261"/>
      <c r="CC44" s="261"/>
      <c r="CD44" s="261"/>
      <c r="CE44" s="261"/>
      <c r="CF44" s="261"/>
      <c r="CG44" s="261"/>
      <c r="CH44" s="261"/>
      <c r="CI44" s="261"/>
      <c r="CJ44" s="261"/>
      <c r="CK44" s="261"/>
    </row>
    <row r="45" spans="1:89" s="85" customFormat="1" ht="15" customHeight="1">
      <c r="A45" s="267" t="s">
        <v>1938</v>
      </c>
      <c r="B45" s="267" t="s">
        <v>1589</v>
      </c>
      <c r="C45" s="267" t="str">
        <f>VLOOKUP(B45,tblInstance!$B:$D,3,FALSE)</f>
        <v>ZSC2</v>
      </c>
      <c r="D45" s="268" t="s">
        <v>22</v>
      </c>
      <c r="E45" s="268" t="s">
        <v>1471</v>
      </c>
      <c r="F45" s="268"/>
      <c r="G45" s="268" t="str">
        <f>VLOOKUP(C45,tblClass!$B:$E,MATCH("Interlock",tblClass!$1:$1,0)-1,FALSE)</f>
        <v>"idbZSC2".@@INSTANCE@@.DI_PV;</v>
      </c>
      <c r="H45" s="267" t="s">
        <v>1592</v>
      </c>
      <c r="I45" s="108">
        <f t="shared" si="12"/>
        <v>15</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2"/>
      <c r="BX45" s="261"/>
      <c r="BY45" s="261"/>
      <c r="BZ45" s="261"/>
      <c r="CA45" s="261"/>
      <c r="CB45" s="261"/>
      <c r="CC45" s="261"/>
      <c r="CD45" s="261"/>
      <c r="CE45" s="261"/>
      <c r="CF45" s="261"/>
      <c r="CG45" s="261"/>
      <c r="CH45" s="261"/>
      <c r="CI45" s="261"/>
      <c r="CJ45" s="261"/>
      <c r="CK45" s="261"/>
    </row>
    <row r="46" spans="1:89" s="85" customFormat="1" ht="15" customHeight="1">
      <c r="A46" s="267" t="s">
        <v>1938</v>
      </c>
      <c r="B46" s="267" t="s">
        <v>1937</v>
      </c>
      <c r="C46" s="267" t="str">
        <f>VLOOKUP(B46,tblInstance!$B:$D,3,FALSE)</f>
        <v>ZSC2</v>
      </c>
      <c r="D46" s="268" t="s">
        <v>22</v>
      </c>
      <c r="E46" s="268" t="s">
        <v>1471</v>
      </c>
      <c r="F46" s="268"/>
      <c r="G46" s="268" t="str">
        <f>VLOOKUP(C46,tblClass!$B:$E,MATCH("Interlock",tblClass!$1:$1,0)-1,FALSE)</f>
        <v>"idbZSC2".@@INSTANCE@@.DI_PV;</v>
      </c>
      <c r="H46" s="267" t="s">
        <v>1588</v>
      </c>
      <c r="I46" s="108">
        <v>14</v>
      </c>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2"/>
      <c r="BX46" s="261"/>
      <c r="BY46" s="261"/>
      <c r="BZ46" s="261"/>
      <c r="CA46" s="261"/>
      <c r="CB46" s="261"/>
      <c r="CC46" s="261"/>
      <c r="CD46" s="261"/>
      <c r="CE46" s="261"/>
      <c r="CF46" s="261"/>
      <c r="CG46" s="261"/>
      <c r="CH46" s="261"/>
      <c r="CI46" s="261"/>
      <c r="CJ46" s="261"/>
      <c r="CK46" s="261"/>
    </row>
    <row r="47" spans="1:89" s="85" customFormat="1" ht="15" customHeight="1">
      <c r="A47" s="267" t="s">
        <v>1956</v>
      </c>
      <c r="B47" s="267" t="s">
        <v>1357</v>
      </c>
      <c r="C47" s="267" t="str">
        <f>VLOOKUP(B47,tblInstance!$B:$D,3,FALSE)</f>
        <v>ZSC2</v>
      </c>
      <c r="D47" s="268" t="s">
        <v>22</v>
      </c>
      <c r="E47" s="268" t="s">
        <v>1471</v>
      </c>
      <c r="F47" s="268"/>
      <c r="G47" s="268" t="str">
        <f>VLOOKUP(C47,tblClass!$B:$E,MATCH("Interlock",tblClass!$1:$1,0)-1,FALSE)</f>
        <v>"idbZSC2".@@INSTANCE@@.DI_PV;</v>
      </c>
      <c r="H47" s="267" t="s">
        <v>1360</v>
      </c>
      <c r="I47" s="108">
        <f t="shared" ref="I47:I48" si="13">I46+1</f>
        <v>15</v>
      </c>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t="s">
        <v>871</v>
      </c>
      <c r="BT47" s="57"/>
      <c r="BU47" s="57"/>
      <c r="BV47" s="52"/>
      <c r="BX47" s="261"/>
      <c r="BY47" s="261"/>
      <c r="BZ47" s="261"/>
      <c r="CA47" s="261"/>
      <c r="CB47" s="261"/>
      <c r="CC47" s="261"/>
      <c r="CD47" s="261"/>
      <c r="CE47" s="261"/>
      <c r="CF47" s="261"/>
      <c r="CG47" s="261"/>
      <c r="CH47" s="261"/>
      <c r="CI47" s="261"/>
      <c r="CJ47" s="261"/>
      <c r="CK47" s="261"/>
    </row>
    <row r="48" spans="1:89" s="85" customFormat="1" ht="15" customHeight="1">
      <c r="A48" s="267" t="s">
        <v>1956</v>
      </c>
      <c r="B48" s="267" t="s">
        <v>1359</v>
      </c>
      <c r="C48" s="267" t="str">
        <f>VLOOKUP(B48,tblInstance!$B:$D,3,FALSE)</f>
        <v>ZSC2</v>
      </c>
      <c r="D48" s="268" t="s">
        <v>22</v>
      </c>
      <c r="E48" s="268" t="s">
        <v>1471</v>
      </c>
      <c r="F48" s="268"/>
      <c r="G48" s="268" t="str">
        <f>VLOOKUP(C48,tblClass!$B:$E,MATCH("Interlock",tblClass!$1:$1,0)-1,FALSE)</f>
        <v>"idbZSC2".@@INSTANCE@@.DI_PV;</v>
      </c>
      <c r="H48" s="267" t="s">
        <v>1361</v>
      </c>
      <c r="I48" s="108">
        <f t="shared" si="13"/>
        <v>16</v>
      </c>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2"/>
      <c r="BX48" s="261"/>
      <c r="BY48" s="261"/>
      <c r="BZ48" s="261"/>
      <c r="CA48" s="261"/>
      <c r="CB48" s="261"/>
      <c r="CC48" s="261"/>
      <c r="CD48" s="261"/>
      <c r="CE48" s="261"/>
      <c r="CF48" s="261"/>
      <c r="CG48" s="261"/>
      <c r="CH48" s="261"/>
      <c r="CI48" s="261"/>
      <c r="CJ48" s="261"/>
      <c r="CK48" s="261"/>
    </row>
    <row r="49" spans="1:89" s="85" customFormat="1" ht="15" customHeight="1">
      <c r="A49" s="267" t="s">
        <v>1939</v>
      </c>
      <c r="B49" s="267" t="s">
        <v>523</v>
      </c>
      <c r="C49" s="267" t="str">
        <f>VLOOKUP(B49,tblInstance!$B:$D,3,FALSE)</f>
        <v>ZSC1</v>
      </c>
      <c r="D49" s="268" t="s">
        <v>22</v>
      </c>
      <c r="E49" s="268" t="s">
        <v>1471</v>
      </c>
      <c r="F49" s="268"/>
      <c r="G49" s="268" t="str">
        <f>VLOOKUP(C49,tblClass!$B:$E,MATCH("Interlock",tblClass!$1:$1,0)-1,FALSE)</f>
        <v>"idbZSC1".@@INSTANCE@@.DI_PV;</v>
      </c>
      <c r="H49" s="267" t="s">
        <v>598</v>
      </c>
      <c r="I49" s="108">
        <v>15</v>
      </c>
      <c r="J49" s="57" t="s">
        <v>90</v>
      </c>
      <c r="K49" s="57"/>
      <c r="L49" s="57"/>
      <c r="M49" s="57" t="s">
        <v>871</v>
      </c>
      <c r="N49" s="57" t="s">
        <v>871</v>
      </c>
      <c r="O49" s="57" t="s">
        <v>90</v>
      </c>
      <c r="P49" s="57" t="s">
        <v>871</v>
      </c>
      <c r="Q49" s="57" t="s">
        <v>871</v>
      </c>
      <c r="R49" s="57" t="s">
        <v>871</v>
      </c>
      <c r="S49" s="57" t="s">
        <v>871</v>
      </c>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2"/>
      <c r="BX49" s="261"/>
      <c r="BY49" s="261"/>
      <c r="BZ49" s="261"/>
      <c r="CA49" s="261"/>
      <c r="CB49" s="261"/>
      <c r="CC49" s="261"/>
      <c r="CD49" s="261"/>
      <c r="CE49" s="261"/>
      <c r="CF49" s="261"/>
      <c r="CG49" s="261"/>
      <c r="CH49" s="261"/>
      <c r="CI49" s="261"/>
      <c r="CJ49" s="261"/>
      <c r="CK49" s="261"/>
    </row>
    <row r="50" spans="1:89" s="85" customFormat="1" ht="15" customHeight="1">
      <c r="A50" s="267" t="s">
        <v>1940</v>
      </c>
      <c r="B50" s="267" t="s">
        <v>545</v>
      </c>
      <c r="C50" s="267" t="str">
        <f>VLOOKUP(B50,tblInstance!$B:$D,3,FALSE)</f>
        <v>ZSC1</v>
      </c>
      <c r="D50" s="268" t="s">
        <v>22</v>
      </c>
      <c r="E50" s="268" t="s">
        <v>1471</v>
      </c>
      <c r="F50" s="268"/>
      <c r="G50" s="268" t="str">
        <f>VLOOKUP(C50,tblClass!$B:$E,MATCH("Interlock",tblClass!$1:$1,0)-1,FALSE)</f>
        <v>"idbZSC1".@@INSTANCE@@.DI_PV;</v>
      </c>
      <c r="H50" s="267" t="s">
        <v>612</v>
      </c>
      <c r="I50" s="108">
        <f t="shared" ref="I50:I51" si="14">I49+1</f>
        <v>16</v>
      </c>
      <c r="J50" s="57"/>
      <c r="K50" s="57"/>
      <c r="L50" s="57"/>
      <c r="M50" s="57"/>
      <c r="N50" s="57"/>
      <c r="O50" s="57"/>
      <c r="P50" s="57"/>
      <c r="Q50" s="57"/>
      <c r="R50" s="57"/>
      <c r="S50" s="57"/>
      <c r="T50" s="57"/>
      <c r="U50" s="57"/>
      <c r="V50" s="57"/>
      <c r="W50" s="57" t="s">
        <v>871</v>
      </c>
      <c r="X50" s="57" t="s">
        <v>871</v>
      </c>
      <c r="Y50" s="57" t="s">
        <v>90</v>
      </c>
      <c r="Z50" s="57"/>
      <c r="AA50" s="57" t="s">
        <v>871</v>
      </c>
      <c r="AB50" s="57" t="s">
        <v>871</v>
      </c>
      <c r="AC50" s="57" t="s">
        <v>871</v>
      </c>
      <c r="AD50" s="57" t="s">
        <v>871</v>
      </c>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2"/>
      <c r="BX50" s="261"/>
      <c r="BY50" s="261"/>
      <c r="BZ50" s="261"/>
      <c r="CA50" s="261"/>
      <c r="CB50" s="261"/>
      <c r="CC50" s="261"/>
      <c r="CD50" s="261"/>
      <c r="CE50" s="261"/>
      <c r="CF50" s="261"/>
      <c r="CG50" s="261"/>
      <c r="CH50" s="261"/>
      <c r="CI50" s="261"/>
      <c r="CJ50" s="261"/>
      <c r="CK50" s="261"/>
    </row>
    <row r="51" spans="1:89" s="85" customFormat="1" ht="15" customHeight="1">
      <c r="A51" s="267" t="s">
        <v>1941</v>
      </c>
      <c r="B51" s="267" t="s">
        <v>926</v>
      </c>
      <c r="C51" s="267" t="str">
        <f>VLOOKUP(B51,tblInstance!$B:$D,3,FALSE)</f>
        <v>POS4</v>
      </c>
      <c r="D51" s="268" t="s">
        <v>235</v>
      </c>
      <c r="E51" s="268" t="s">
        <v>1942</v>
      </c>
      <c r="F51" s="268"/>
      <c r="G51" s="268" t="str">
        <f>VLOOKUP(C51,tblClass!$B:$E,MATCH("Interlock",tblClass!$1:$1,0)-1,FALSE)</f>
        <v>(;
L "idbPOS4".@@INSTANCE@@.STATE;
L "dbCONST".CM.POS4_STATE.@@STATE@@;
==I;
);</v>
      </c>
      <c r="H51" s="267" t="s">
        <v>1232</v>
      </c>
      <c r="I51" s="108">
        <f t="shared" si="14"/>
        <v>17</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t="s">
        <v>871</v>
      </c>
      <c r="AL51" s="57" t="s">
        <v>871</v>
      </c>
      <c r="AM51" s="57"/>
      <c r="AN51" s="57"/>
      <c r="AO51" s="57" t="s">
        <v>871</v>
      </c>
      <c r="AP51" s="57" t="s">
        <v>871</v>
      </c>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2"/>
      <c r="BX51" s="261"/>
      <c r="BY51" s="261"/>
      <c r="BZ51" s="261"/>
      <c r="CA51" s="261"/>
      <c r="CB51" s="261"/>
      <c r="CC51" s="261"/>
      <c r="CD51" s="261"/>
      <c r="CE51" s="261"/>
      <c r="CF51" s="261"/>
      <c r="CG51" s="261"/>
      <c r="CH51" s="261"/>
      <c r="CI51" s="261"/>
      <c r="CJ51" s="261"/>
      <c r="CK51" s="261"/>
    </row>
    <row r="52" spans="1:89" s="85" customFormat="1" ht="15" customHeight="1">
      <c r="A52" s="267" t="s">
        <v>1941</v>
      </c>
      <c r="B52" s="267" t="s">
        <v>927</v>
      </c>
      <c r="C52" s="267" t="str">
        <f>VLOOKUP(B52,tblInstance!$B:$D,3,FALSE)</f>
        <v>POS4</v>
      </c>
      <c r="D52" s="268" t="s">
        <v>235</v>
      </c>
      <c r="E52" s="268" t="s">
        <v>1943</v>
      </c>
      <c r="F52" s="268"/>
      <c r="G52" s="268" t="str">
        <f>VLOOKUP(C52,tblClass!$B:$E,MATCH("Interlock",tblClass!$1:$1,0)-1,FALSE)</f>
        <v>(;
L "idbPOS4".@@INSTANCE@@.STATE;
L "dbCONST".CM.POS4_STATE.@@STATE@@;
==I;
);</v>
      </c>
      <c r="H52" s="267" t="s">
        <v>1233</v>
      </c>
      <c r="I52" s="108">
        <v>16</v>
      </c>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2"/>
      <c r="BX52" s="261"/>
      <c r="BY52" s="261"/>
      <c r="BZ52" s="261"/>
      <c r="CA52" s="261"/>
      <c r="CB52" s="261"/>
      <c r="CC52" s="261"/>
      <c r="CD52" s="261"/>
      <c r="CE52" s="261"/>
      <c r="CF52" s="261"/>
      <c r="CG52" s="261"/>
      <c r="CH52" s="261"/>
      <c r="CI52" s="261"/>
      <c r="CJ52" s="261"/>
      <c r="CK52" s="261"/>
    </row>
    <row r="53" spans="1:89" s="85" customFormat="1" ht="15" customHeight="1">
      <c r="A53" s="267" t="s">
        <v>1944</v>
      </c>
      <c r="B53" s="267" t="s">
        <v>840</v>
      </c>
      <c r="C53" s="267" t="str">
        <f>VLOOKUP(B53,tblInstance!$B:$D,3,FALSE)</f>
        <v>DI1</v>
      </c>
      <c r="D53" s="268" t="s">
        <v>1417</v>
      </c>
      <c r="E53" s="268" t="s">
        <v>1942</v>
      </c>
      <c r="F53" s="268"/>
      <c r="G53" s="268" t="str">
        <f>VLOOKUP(C53,tblClass!$B:$E,MATCH("Interlock",tblClass!$1:$1,0)-1,FALSE)</f>
        <v>"idbDI1".@@INSTANCE@@.DI_PV;</v>
      </c>
      <c r="H53" s="267" t="s">
        <v>929</v>
      </c>
      <c r="I53" s="108">
        <f t="shared" ref="I53:I54" si="15">I52+1</f>
        <v>17</v>
      </c>
      <c r="J53" s="57" t="s">
        <v>871</v>
      </c>
      <c r="K53" s="57" t="s">
        <v>871</v>
      </c>
      <c r="L53" s="57" t="s">
        <v>871</v>
      </c>
      <c r="M53" s="57" t="s">
        <v>871</v>
      </c>
      <c r="N53" s="57" t="s">
        <v>871</v>
      </c>
      <c r="O53" s="57" t="s">
        <v>871</v>
      </c>
      <c r="P53" s="57" t="s">
        <v>871</v>
      </c>
      <c r="Q53" s="57" t="s">
        <v>871</v>
      </c>
      <c r="R53" s="57" t="s">
        <v>871</v>
      </c>
      <c r="S53" s="57" t="s">
        <v>871</v>
      </c>
      <c r="T53" s="57" t="s">
        <v>871</v>
      </c>
      <c r="U53" s="57"/>
      <c r="V53" s="57"/>
      <c r="W53" s="57"/>
      <c r="X53" s="57"/>
      <c r="Y53" s="57"/>
      <c r="Z53" s="57"/>
      <c r="AA53" s="57"/>
      <c r="AB53" s="57"/>
      <c r="AC53" s="57"/>
      <c r="AD53" s="57"/>
      <c r="AE53" s="57"/>
      <c r="AF53" s="57" t="s">
        <v>871</v>
      </c>
      <c r="AG53" s="57" t="s">
        <v>871</v>
      </c>
      <c r="AH53" s="57"/>
      <c r="AI53" s="57"/>
      <c r="AJ53" s="57" t="s">
        <v>871</v>
      </c>
      <c r="AK53" s="57" t="s">
        <v>871</v>
      </c>
      <c r="AL53" s="57" t="s">
        <v>871</v>
      </c>
      <c r="AM53" s="57" t="s">
        <v>871</v>
      </c>
      <c r="AN53" s="57" t="s">
        <v>871</v>
      </c>
      <c r="AO53" s="57" t="s">
        <v>871</v>
      </c>
      <c r="AP53" s="57"/>
      <c r="AQ53" s="57" t="s">
        <v>871</v>
      </c>
      <c r="AR53" s="57" t="s">
        <v>871</v>
      </c>
      <c r="AS53" s="57" t="s">
        <v>871</v>
      </c>
      <c r="AT53" s="57"/>
      <c r="AU53" s="57"/>
      <c r="AV53" s="57"/>
      <c r="AW53" s="57" t="s">
        <v>871</v>
      </c>
      <c r="AX53" s="57" t="s">
        <v>871</v>
      </c>
      <c r="AY53" s="57"/>
      <c r="AZ53" s="57" t="s">
        <v>871</v>
      </c>
      <c r="BA53" s="57" t="s">
        <v>871</v>
      </c>
      <c r="BB53" s="57"/>
      <c r="BC53" s="57"/>
      <c r="BD53" s="57"/>
      <c r="BE53" s="57"/>
      <c r="BF53" s="57" t="s">
        <v>871</v>
      </c>
      <c r="BG53" s="57" t="s">
        <v>871</v>
      </c>
      <c r="BH53" s="57"/>
      <c r="BI53" s="57" t="s">
        <v>871</v>
      </c>
      <c r="BJ53" s="57" t="s">
        <v>871</v>
      </c>
      <c r="BK53" s="57"/>
      <c r="BL53" s="57"/>
      <c r="BM53" s="57"/>
      <c r="BN53" s="57"/>
      <c r="BO53" s="57"/>
      <c r="BP53" s="57"/>
      <c r="BQ53" s="57"/>
      <c r="BR53" s="57"/>
      <c r="BS53" s="57"/>
      <c r="BT53" s="57"/>
      <c r="BU53" s="57" t="s">
        <v>871</v>
      </c>
      <c r="BV53" s="52"/>
      <c r="BX53" s="261"/>
      <c r="BY53" s="261"/>
      <c r="BZ53" s="261"/>
      <c r="CA53" s="261"/>
      <c r="CB53" s="261"/>
      <c r="CC53" s="261"/>
      <c r="CD53" s="261"/>
      <c r="CE53" s="261"/>
      <c r="CF53" s="261"/>
      <c r="CG53" s="261"/>
      <c r="CH53" s="261"/>
      <c r="CI53" s="261"/>
      <c r="CJ53" s="261"/>
      <c r="CK53" s="261"/>
    </row>
    <row r="54" spans="1:89" s="85" customFormat="1" ht="15" customHeight="1">
      <c r="A54" s="267" t="s">
        <v>1944</v>
      </c>
      <c r="B54" s="267" t="s">
        <v>842</v>
      </c>
      <c r="C54" s="267" t="str">
        <f>VLOOKUP(B54,tblInstance!$B:$D,3,FALSE)</f>
        <v>DI1</v>
      </c>
      <c r="D54" s="268" t="s">
        <v>1417</v>
      </c>
      <c r="E54" s="268" t="s">
        <v>1943</v>
      </c>
      <c r="F54" s="268"/>
      <c r="G54" s="268" t="str">
        <f>VLOOKUP(C54,tblClass!$B:$E,MATCH("Interlock",tblClass!$1:$1,0)-1,FALSE)</f>
        <v>"idbDI1".@@INSTANCE@@.DI_PV;</v>
      </c>
      <c r="H54" s="267" t="s">
        <v>932</v>
      </c>
      <c r="I54" s="108">
        <f t="shared" si="15"/>
        <v>18</v>
      </c>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2"/>
      <c r="BX54" s="261"/>
      <c r="BY54" s="261"/>
      <c r="BZ54" s="261"/>
      <c r="CA54" s="261"/>
      <c r="CB54" s="261"/>
      <c r="CC54" s="261"/>
      <c r="CD54" s="261"/>
      <c r="CE54" s="261"/>
      <c r="CF54" s="261"/>
      <c r="CG54" s="261"/>
      <c r="CH54" s="261"/>
      <c r="CI54" s="261"/>
      <c r="CJ54" s="261"/>
      <c r="CK54" s="261"/>
    </row>
    <row r="55" spans="1:89" s="85" customFormat="1" ht="15" customHeight="1">
      <c r="A55" s="267" t="s">
        <v>1945</v>
      </c>
      <c r="B55" s="267" t="s">
        <v>841</v>
      </c>
      <c r="C55" s="267" t="str">
        <f>VLOOKUP(B55,tblInstance!$B:$D,3,FALSE)</f>
        <v>DI1</v>
      </c>
      <c r="D55" s="268" t="s">
        <v>1417</v>
      </c>
      <c r="E55" s="268" t="s">
        <v>1471</v>
      </c>
      <c r="F55" s="268"/>
      <c r="G55" s="268" t="str">
        <f>VLOOKUP(C55,tblClass!$B:$E,MATCH("Interlock",tblClass!$1:$1,0)-1,FALSE)</f>
        <v>"idbDI1".@@INSTANCE@@.DI_PV;</v>
      </c>
      <c r="H55" s="267" t="s">
        <v>930</v>
      </c>
      <c r="I55" s="108">
        <v>17</v>
      </c>
      <c r="J55" s="57"/>
      <c r="K55" s="57"/>
      <c r="L55" s="57"/>
      <c r="M55" s="57"/>
      <c r="N55" s="57"/>
      <c r="O55" s="57"/>
      <c r="P55" s="57"/>
      <c r="Q55" s="57"/>
      <c r="R55" s="57"/>
      <c r="S55" s="57"/>
      <c r="T55" s="57"/>
      <c r="U55" s="57" t="s">
        <v>871</v>
      </c>
      <c r="V55" s="57" t="s">
        <v>871</v>
      </c>
      <c r="W55" s="57" t="s">
        <v>871</v>
      </c>
      <c r="X55" s="57" t="s">
        <v>871</v>
      </c>
      <c r="Y55" s="57" t="s">
        <v>871</v>
      </c>
      <c r="Z55" s="57" t="s">
        <v>871</v>
      </c>
      <c r="AA55" s="57" t="s">
        <v>871</v>
      </c>
      <c r="AB55" s="57" t="s">
        <v>871</v>
      </c>
      <c r="AC55" s="57" t="s">
        <v>871</v>
      </c>
      <c r="AD55" s="57" t="s">
        <v>871</v>
      </c>
      <c r="AE55" s="57"/>
      <c r="AF55" s="57"/>
      <c r="AG55" s="57"/>
      <c r="AH55" s="57" t="s">
        <v>871</v>
      </c>
      <c r="AI55" s="57" t="s">
        <v>871</v>
      </c>
      <c r="AJ55" s="57"/>
      <c r="AK55" s="57"/>
      <c r="AL55" s="57"/>
      <c r="AM55" s="57"/>
      <c r="AN55" s="57"/>
      <c r="AO55" s="57"/>
      <c r="AP55" s="57"/>
      <c r="AQ55" s="57"/>
      <c r="AR55" s="57"/>
      <c r="AS55" s="57"/>
      <c r="AT55" s="57" t="s">
        <v>871</v>
      </c>
      <c r="AU55" s="57" t="s">
        <v>871</v>
      </c>
      <c r="AV55" s="57" t="s">
        <v>871</v>
      </c>
      <c r="AW55" s="57"/>
      <c r="AX55" s="57"/>
      <c r="AY55" s="57"/>
      <c r="AZ55" s="57"/>
      <c r="BA55" s="57"/>
      <c r="BB55" s="57"/>
      <c r="BC55" s="57"/>
      <c r="BD55" s="57"/>
      <c r="BE55" s="57"/>
      <c r="BF55" s="57"/>
      <c r="BG55" s="57"/>
      <c r="BH55" s="57"/>
      <c r="BI55" s="57"/>
      <c r="BJ55" s="57"/>
      <c r="BK55" s="57"/>
      <c r="BL55" s="57"/>
      <c r="BM55" s="57" t="s">
        <v>871</v>
      </c>
      <c r="BN55" s="57" t="s">
        <v>871</v>
      </c>
      <c r="BO55" s="57"/>
      <c r="BP55" s="57" t="s">
        <v>871</v>
      </c>
      <c r="BQ55" s="57" t="s">
        <v>871</v>
      </c>
      <c r="BR55" s="57" t="s">
        <v>871</v>
      </c>
      <c r="BS55" s="57" t="s">
        <v>871</v>
      </c>
      <c r="BT55" s="57"/>
      <c r="BU55" s="57"/>
      <c r="BV55" s="52"/>
      <c r="BX55" s="261"/>
      <c r="BY55" s="261"/>
      <c r="BZ55" s="261"/>
      <c r="CA55" s="261"/>
      <c r="CB55" s="261"/>
      <c r="CC55" s="261"/>
      <c r="CD55" s="261"/>
      <c r="CE55" s="261"/>
      <c r="CF55" s="261"/>
      <c r="CG55" s="261"/>
      <c r="CH55" s="261"/>
      <c r="CI55" s="261"/>
      <c r="CJ55" s="261"/>
      <c r="CK55" s="261"/>
    </row>
    <row r="56" spans="1:89" s="85" customFormat="1" ht="15" customHeight="1">
      <c r="A56" s="267" t="s">
        <v>1946</v>
      </c>
      <c r="B56" s="267" t="s">
        <v>582</v>
      </c>
      <c r="C56" s="267" t="str">
        <f>VLOOKUP(B56,tblInstance!$B:$D,3,FALSE)</f>
        <v>DI2</v>
      </c>
      <c r="D56" s="268" t="s">
        <v>1417</v>
      </c>
      <c r="E56" s="268" t="s">
        <v>1471</v>
      </c>
      <c r="F56" s="268"/>
      <c r="G56" s="268" t="str">
        <f>VLOOKUP(C56,tblClass!$B:$E,MATCH("Interlock",tblClass!$1:$1,0)-1,FALSE)</f>
        <v>"idbDI2".@@INSTANCE@@.DI_PV;</v>
      </c>
      <c r="H56" s="267" t="s">
        <v>634</v>
      </c>
      <c r="I56" s="108">
        <f t="shared" ref="I56:I57" si="16">I55+1</f>
        <v>18</v>
      </c>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t="s">
        <v>871</v>
      </c>
      <c r="BT56" s="57"/>
      <c r="BU56" s="57"/>
      <c r="BV56" s="52"/>
      <c r="BX56" s="261"/>
      <c r="BY56" s="261"/>
      <c r="BZ56" s="261"/>
      <c r="CA56" s="261"/>
      <c r="CB56" s="261"/>
      <c r="CC56" s="261"/>
      <c r="CD56" s="261"/>
      <c r="CE56" s="261"/>
      <c r="CF56" s="261"/>
      <c r="CG56" s="261"/>
      <c r="CH56" s="261"/>
      <c r="CI56" s="261"/>
      <c r="CJ56" s="261"/>
      <c r="CK56" s="261"/>
    </row>
    <row r="57" spans="1:89" s="85" customFormat="1" ht="15" customHeight="1">
      <c r="A57" s="267" t="s">
        <v>1947</v>
      </c>
      <c r="B57" s="267" t="s">
        <v>1311</v>
      </c>
      <c r="C57" s="267" t="str">
        <f>VLOOKUP(B57,tblInstance!$B:$D,3,FALSE)</f>
        <v>PI1</v>
      </c>
      <c r="D57" s="268" t="s">
        <v>1368</v>
      </c>
      <c r="E57" s="268" t="s">
        <v>1471</v>
      </c>
      <c r="F57" s="268"/>
      <c r="G57" s="268" t="str">
        <f>VLOOKUP(C57,tblClass!$B:$E,MATCH("Interlock",tblClass!$1:$1,0)-1,FALSE)</f>
        <v>#INTERLOCK;</v>
      </c>
      <c r="H57" s="267" t="s">
        <v>1544</v>
      </c>
      <c r="I57" s="108">
        <f t="shared" si="16"/>
        <v>19</v>
      </c>
      <c r="J57" s="57" t="s">
        <v>90</v>
      </c>
      <c r="K57" s="57" t="s">
        <v>871</v>
      </c>
      <c r="L57" s="57" t="s">
        <v>871</v>
      </c>
      <c r="M57" s="57" t="s">
        <v>871</v>
      </c>
      <c r="N57" s="57" t="s">
        <v>871</v>
      </c>
      <c r="O57" s="57" t="s">
        <v>871</v>
      </c>
      <c r="P57" s="57" t="s">
        <v>871</v>
      </c>
      <c r="Q57" s="57" t="s">
        <v>871</v>
      </c>
      <c r="R57" s="57" t="s">
        <v>871</v>
      </c>
      <c r="S57" s="57" t="s">
        <v>871</v>
      </c>
      <c r="T57" s="57"/>
      <c r="U57" s="57"/>
      <c r="V57" s="57"/>
      <c r="W57" s="57"/>
      <c r="X57" s="57"/>
      <c r="Y57" s="57"/>
      <c r="Z57" s="57"/>
      <c r="AA57" s="57"/>
      <c r="AB57" s="57"/>
      <c r="AC57" s="57"/>
      <c r="AD57" s="57"/>
      <c r="AE57" s="57"/>
      <c r="AF57" s="57" t="s">
        <v>871</v>
      </c>
      <c r="AG57" s="57" t="s">
        <v>871</v>
      </c>
      <c r="AH57" s="57"/>
      <c r="AI57" s="57"/>
      <c r="AJ57" s="57" t="s">
        <v>871</v>
      </c>
      <c r="AK57" s="57" t="s">
        <v>871</v>
      </c>
      <c r="AL57" s="57" t="s">
        <v>871</v>
      </c>
      <c r="AM57" s="57" t="s">
        <v>871</v>
      </c>
      <c r="AN57" s="57" t="s">
        <v>871</v>
      </c>
      <c r="AO57" s="57" t="s">
        <v>871</v>
      </c>
      <c r="AP57" s="57" t="s">
        <v>871</v>
      </c>
      <c r="AQ57" s="57" t="s">
        <v>871</v>
      </c>
      <c r="AR57" s="57" t="s">
        <v>871</v>
      </c>
      <c r="AS57" s="57" t="s">
        <v>871</v>
      </c>
      <c r="AT57" s="57"/>
      <c r="AU57" s="57"/>
      <c r="AV57" s="57"/>
      <c r="AW57" s="57" t="s">
        <v>871</v>
      </c>
      <c r="AX57" s="57" t="s">
        <v>871</v>
      </c>
      <c r="AY57" s="57"/>
      <c r="AZ57" s="57" t="s">
        <v>871</v>
      </c>
      <c r="BA57" s="57" t="s">
        <v>871</v>
      </c>
      <c r="BB57" s="57" t="s">
        <v>871</v>
      </c>
      <c r="BC57" s="57" t="s">
        <v>871</v>
      </c>
      <c r="BD57" s="57" t="s">
        <v>871</v>
      </c>
      <c r="BE57" s="57" t="s">
        <v>871</v>
      </c>
      <c r="BF57" s="57" t="s">
        <v>871</v>
      </c>
      <c r="BG57" s="57" t="s">
        <v>871</v>
      </c>
      <c r="BH57" s="57"/>
      <c r="BI57" s="57" t="s">
        <v>871</v>
      </c>
      <c r="BJ57" s="57" t="s">
        <v>871</v>
      </c>
      <c r="BK57" s="57"/>
      <c r="BL57" s="57"/>
      <c r="BM57" s="57"/>
      <c r="BN57" s="57"/>
      <c r="BO57" s="57"/>
      <c r="BP57" s="57"/>
      <c r="BQ57" s="57"/>
      <c r="BR57" s="57"/>
      <c r="BS57" s="57"/>
      <c r="BT57" s="57"/>
      <c r="BU57" s="57"/>
      <c r="BV57" s="52"/>
      <c r="BX57" s="261"/>
      <c r="BY57" s="261"/>
      <c r="BZ57" s="261"/>
      <c r="CA57" s="261"/>
      <c r="CB57" s="261"/>
      <c r="CC57" s="261"/>
      <c r="CD57" s="261"/>
      <c r="CE57" s="261"/>
      <c r="CF57" s="261"/>
      <c r="CG57" s="261"/>
      <c r="CH57" s="261"/>
      <c r="CI57" s="261"/>
      <c r="CJ57" s="261"/>
      <c r="CK57" s="261"/>
    </row>
    <row r="58" spans="1:89" s="85" customFormat="1" ht="15" customHeight="1">
      <c r="A58" s="267" t="s">
        <v>1948</v>
      </c>
      <c r="B58" s="267" t="s">
        <v>1313</v>
      </c>
      <c r="C58" s="267" t="str">
        <f>VLOOKUP(B58,tblInstance!$B:$D,3,FALSE)</f>
        <v>PI1</v>
      </c>
      <c r="D58" s="268" t="s">
        <v>1368</v>
      </c>
      <c r="E58" s="268" t="s">
        <v>1471</v>
      </c>
      <c r="F58" s="268"/>
      <c r="G58" s="268" t="str">
        <f>VLOOKUP(C58,tblClass!$B:$E,MATCH("Interlock",tblClass!$1:$1,0)-1,FALSE)</f>
        <v>#INTERLOCK;</v>
      </c>
      <c r="H58" s="267" t="s">
        <v>873</v>
      </c>
      <c r="I58" s="108">
        <v>18</v>
      </c>
      <c r="J58" s="57"/>
      <c r="K58" s="57"/>
      <c r="L58" s="57"/>
      <c r="M58" s="57"/>
      <c r="N58" s="57"/>
      <c r="O58" s="57"/>
      <c r="P58" s="57"/>
      <c r="Q58" s="57"/>
      <c r="R58" s="57"/>
      <c r="S58" s="57"/>
      <c r="T58" s="57"/>
      <c r="U58" s="57" t="s">
        <v>871</v>
      </c>
      <c r="V58" s="57" t="s">
        <v>871</v>
      </c>
      <c r="W58" s="57" t="s">
        <v>871</v>
      </c>
      <c r="X58" s="57" t="s">
        <v>871</v>
      </c>
      <c r="Y58" s="57" t="s">
        <v>871</v>
      </c>
      <c r="Z58" s="57" t="s">
        <v>871</v>
      </c>
      <c r="AA58" s="57" t="s">
        <v>871</v>
      </c>
      <c r="AB58" s="57" t="s">
        <v>871</v>
      </c>
      <c r="AC58" s="57" t="s">
        <v>871</v>
      </c>
      <c r="AD58" s="57" t="s">
        <v>871</v>
      </c>
      <c r="AE58" s="57"/>
      <c r="AF58" s="57"/>
      <c r="AG58" s="57"/>
      <c r="AH58" s="57" t="s">
        <v>871</v>
      </c>
      <c r="AI58" s="57" t="s">
        <v>871</v>
      </c>
      <c r="AJ58" s="57"/>
      <c r="AK58" s="57"/>
      <c r="AL58" s="57"/>
      <c r="AM58" s="57"/>
      <c r="AN58" s="57"/>
      <c r="AO58" s="57"/>
      <c r="AP58" s="57"/>
      <c r="AQ58" s="57"/>
      <c r="AR58" s="57"/>
      <c r="AS58" s="57"/>
      <c r="AT58" s="57" t="s">
        <v>871</v>
      </c>
      <c r="AU58" s="57" t="s">
        <v>871</v>
      </c>
      <c r="AV58" s="57" t="s">
        <v>871</v>
      </c>
      <c r="AW58" s="57"/>
      <c r="AX58" s="57"/>
      <c r="AY58" s="57"/>
      <c r="AZ58" s="57"/>
      <c r="BA58" s="57"/>
      <c r="BB58" s="57"/>
      <c r="BC58" s="57"/>
      <c r="BD58" s="57"/>
      <c r="BE58" s="57"/>
      <c r="BF58" s="57"/>
      <c r="BG58" s="57"/>
      <c r="BH58" s="57"/>
      <c r="BI58" s="57"/>
      <c r="BJ58" s="57"/>
      <c r="BK58" s="57"/>
      <c r="BL58" s="57"/>
      <c r="BM58" s="57" t="s">
        <v>871</v>
      </c>
      <c r="BN58" s="57" t="s">
        <v>871</v>
      </c>
      <c r="BO58" s="57"/>
      <c r="BP58" s="57" t="s">
        <v>871</v>
      </c>
      <c r="BQ58" s="57" t="s">
        <v>871</v>
      </c>
      <c r="BR58" s="57" t="s">
        <v>871</v>
      </c>
      <c r="BS58" s="57" t="s">
        <v>871</v>
      </c>
      <c r="BT58" s="57"/>
      <c r="BU58" s="57"/>
      <c r="BV58" s="52"/>
      <c r="BX58" s="261"/>
      <c r="BY58" s="261"/>
      <c r="BZ58" s="261"/>
      <c r="CA58" s="261"/>
      <c r="CB58" s="261"/>
      <c r="CC58" s="261"/>
      <c r="CD58" s="261"/>
      <c r="CE58" s="261"/>
      <c r="CF58" s="261"/>
      <c r="CG58" s="261"/>
      <c r="CH58" s="261"/>
      <c r="CI58" s="261"/>
      <c r="CJ58" s="261"/>
      <c r="CK58" s="261"/>
    </row>
    <row r="59" spans="1:89" s="85" customFormat="1" ht="15" customHeight="1">
      <c r="A59" s="267" t="s">
        <v>1949</v>
      </c>
      <c r="B59" s="267" t="s">
        <v>532</v>
      </c>
      <c r="C59" s="267" t="str">
        <f>VLOOKUP(B59,tblInstance!$B:$D,3,FALSE)</f>
        <v>MI1</v>
      </c>
      <c r="D59" s="268" t="s">
        <v>1368</v>
      </c>
      <c r="E59" s="268" t="s">
        <v>1471</v>
      </c>
      <c r="F59" s="268"/>
      <c r="G59" s="268" t="str">
        <f>VLOOKUP(C59,tblClass!$B:$E,MATCH("Interlock",tblClass!$1:$1,0)-1,FALSE)</f>
        <v>#INTERLOCK;</v>
      </c>
      <c r="H59" s="267" t="s">
        <v>216</v>
      </c>
      <c r="I59" s="108">
        <f t="shared" ref="I59:I60" si="17">I58+1</f>
        <v>19</v>
      </c>
      <c r="J59" s="57" t="s">
        <v>871</v>
      </c>
      <c r="K59" s="57"/>
      <c r="L59" s="57"/>
      <c r="M59" s="57" t="s">
        <v>90</v>
      </c>
      <c r="N59" s="57" t="s">
        <v>90</v>
      </c>
      <c r="O59" s="57" t="s">
        <v>871</v>
      </c>
      <c r="P59" s="57" t="s">
        <v>871</v>
      </c>
      <c r="Q59" s="57" t="s">
        <v>871</v>
      </c>
      <c r="R59" s="57" t="s">
        <v>871</v>
      </c>
      <c r="S59" s="57" t="s">
        <v>871</v>
      </c>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2"/>
      <c r="BX59" s="261"/>
      <c r="BY59" s="261"/>
      <c r="BZ59" s="261"/>
      <c r="CA59" s="261"/>
      <c r="CB59" s="261"/>
      <c r="CC59" s="261"/>
      <c r="CD59" s="261"/>
      <c r="CE59" s="261"/>
      <c r="CF59" s="261"/>
      <c r="CG59" s="261"/>
      <c r="CH59" s="261"/>
      <c r="CI59" s="261"/>
      <c r="CJ59" s="261"/>
      <c r="CK59" s="261"/>
    </row>
    <row r="60" spans="1:89" s="85" customFormat="1" ht="15" customHeight="1">
      <c r="A60" s="267" t="s">
        <v>1950</v>
      </c>
      <c r="B60" s="267" t="s">
        <v>631</v>
      </c>
      <c r="C60" s="267" t="str">
        <f>VLOOKUP(B60,tblInstance!$B:$D,3,FALSE)</f>
        <v>ZSC2</v>
      </c>
      <c r="D60" s="268" t="s">
        <v>21</v>
      </c>
      <c r="E60" s="268" t="s">
        <v>1471</v>
      </c>
      <c r="F60" s="268"/>
      <c r="G60" s="268" t="str">
        <f>VLOOKUP(C60,tblClass!$B:$E,MATCH("Interlock",tblClass!$1:$1,0)-1,FALSE)</f>
        <v>"idbZSC2".@@INSTANCE@@.DI_PV;</v>
      </c>
      <c r="H60" s="267" t="s">
        <v>921</v>
      </c>
      <c r="I60" s="108">
        <f t="shared" si="17"/>
        <v>20</v>
      </c>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t="s">
        <v>90</v>
      </c>
      <c r="BB60" s="57"/>
      <c r="BC60" s="57"/>
      <c r="BD60" s="57"/>
      <c r="BE60" s="57"/>
      <c r="BF60" s="57"/>
      <c r="BG60" s="57"/>
      <c r="BH60" s="57"/>
      <c r="BI60" s="57"/>
      <c r="BJ60" s="57"/>
      <c r="BK60" s="57"/>
      <c r="BL60" s="57"/>
      <c r="BM60" s="57"/>
      <c r="BN60" s="57"/>
      <c r="BO60" s="57"/>
      <c r="BP60" s="57"/>
      <c r="BQ60" s="57"/>
      <c r="BR60" s="57"/>
      <c r="BS60" s="57"/>
      <c r="BT60" s="57"/>
      <c r="BU60" s="57"/>
      <c r="BV60" s="52"/>
      <c r="BX60" s="261"/>
      <c r="BY60" s="261"/>
      <c r="BZ60" s="261"/>
      <c r="CA60" s="261"/>
      <c r="CB60" s="261"/>
      <c r="CC60" s="261"/>
      <c r="CD60" s="261"/>
      <c r="CE60" s="261"/>
      <c r="CF60" s="261"/>
      <c r="CG60" s="261"/>
      <c r="CH60" s="261"/>
      <c r="CI60" s="261"/>
      <c r="CJ60" s="261"/>
      <c r="CK60" s="261"/>
    </row>
    <row r="61" spans="1:89" s="85" customFormat="1" ht="15" customHeight="1">
      <c r="A61" s="267" t="s">
        <v>1950</v>
      </c>
      <c r="B61" s="267" t="s">
        <v>570</v>
      </c>
      <c r="C61" s="267" t="str">
        <f>VLOOKUP(B61,tblInstance!$B:$D,3,FALSE)</f>
        <v>ZSC2</v>
      </c>
      <c r="D61" s="268" t="s">
        <v>21</v>
      </c>
      <c r="E61" s="268" t="s">
        <v>1471</v>
      </c>
      <c r="F61" s="268"/>
      <c r="G61" s="268" t="str">
        <f>VLOOKUP(C61,tblClass!$B:$E,MATCH("Interlock",tblClass!$1:$1,0)-1,FALSE)</f>
        <v>"idbZSC2".@@INSTANCE@@.DI_PV;</v>
      </c>
      <c r="H61" s="267" t="s">
        <v>919</v>
      </c>
      <c r="I61" s="108">
        <v>19</v>
      </c>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2"/>
      <c r="BX61" s="261"/>
      <c r="BY61" s="261"/>
      <c r="BZ61" s="261"/>
      <c r="CA61" s="261"/>
      <c r="CB61" s="261"/>
      <c r="CC61" s="261"/>
      <c r="CD61" s="261"/>
      <c r="CE61" s="261"/>
      <c r="CF61" s="261"/>
      <c r="CG61" s="261"/>
      <c r="CH61" s="261"/>
      <c r="CI61" s="261"/>
      <c r="CJ61" s="261"/>
      <c r="CK61" s="261"/>
    </row>
    <row r="62" spans="1:89" s="85" customFormat="1" ht="15" customHeight="1">
      <c r="A62" s="267" t="s">
        <v>1950</v>
      </c>
      <c r="B62" s="267" t="s">
        <v>1328</v>
      </c>
      <c r="C62" s="267" t="str">
        <f>VLOOKUP(B62,tblInstance!$B:$D,3,FALSE)</f>
        <v>TI1</v>
      </c>
      <c r="D62" s="268" t="s">
        <v>1368</v>
      </c>
      <c r="E62" s="268" t="s">
        <v>1471</v>
      </c>
      <c r="F62" s="268"/>
      <c r="G62" s="268" t="str">
        <f>VLOOKUP(C62,tblClass!$B:$E,MATCH("Interlock",tblClass!$1:$1,0)-1,FALSE)</f>
        <v>#INTERLOCK;</v>
      </c>
      <c r="H62" s="267" t="s">
        <v>1329</v>
      </c>
      <c r="I62" s="108">
        <f t="shared" ref="I62:I63" si="18">I61+1</f>
        <v>20</v>
      </c>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2"/>
      <c r="BX62" s="261"/>
      <c r="BY62" s="261"/>
      <c r="BZ62" s="261"/>
      <c r="CA62" s="261"/>
      <c r="CB62" s="261"/>
      <c r="CC62" s="261"/>
      <c r="CD62" s="261"/>
      <c r="CE62" s="261"/>
      <c r="CF62" s="261"/>
      <c r="CG62" s="261"/>
      <c r="CH62" s="261"/>
      <c r="CI62" s="261"/>
      <c r="CJ62" s="261"/>
      <c r="CK62" s="261"/>
    </row>
    <row r="63" spans="1:89" s="85" customFormat="1" ht="15" customHeight="1">
      <c r="A63" s="267" t="s">
        <v>1951</v>
      </c>
      <c r="B63" s="267" t="s">
        <v>1510</v>
      </c>
      <c r="C63" s="267" t="str">
        <f>VLOOKUP(B63,tblInstance!$B:$D,3,FALSE)</f>
        <v>DI1</v>
      </c>
      <c r="D63" s="268" t="s">
        <v>1427</v>
      </c>
      <c r="E63" s="268" t="s">
        <v>1471</v>
      </c>
      <c r="F63" s="268"/>
      <c r="G63" s="268" t="str">
        <f>VLOOKUP(C63,tblClass!$B:$E,MATCH("Interlock",tblClass!$1:$1,0)-1,FALSE)</f>
        <v>"idbDI1".@@INSTANCE@@.DI_PV;</v>
      </c>
      <c r="H63" s="267" t="s">
        <v>1952</v>
      </c>
      <c r="I63" s="108">
        <f t="shared" si="18"/>
        <v>21</v>
      </c>
      <c r="J63" s="57"/>
      <c r="K63" s="57"/>
      <c r="L63" s="57"/>
      <c r="M63" s="57"/>
      <c r="N63" s="57"/>
      <c r="O63" s="57"/>
      <c r="P63" s="57"/>
      <c r="Q63" s="57"/>
      <c r="R63" s="57"/>
      <c r="S63" s="57"/>
      <c r="T63" s="57"/>
      <c r="U63" s="57" t="s">
        <v>871</v>
      </c>
      <c r="V63" s="57" t="s">
        <v>871</v>
      </c>
      <c r="W63" s="57" t="s">
        <v>871</v>
      </c>
      <c r="X63" s="57" t="s">
        <v>871</v>
      </c>
      <c r="Y63" s="57" t="s">
        <v>871</v>
      </c>
      <c r="Z63" s="57" t="s">
        <v>871</v>
      </c>
      <c r="AA63" s="57" t="s">
        <v>871</v>
      </c>
      <c r="AB63" s="57" t="s">
        <v>871</v>
      </c>
      <c r="AC63" s="57" t="s">
        <v>871</v>
      </c>
      <c r="AD63" s="57" t="s">
        <v>871</v>
      </c>
      <c r="AE63" s="57"/>
      <c r="AF63" s="57"/>
      <c r="AG63" s="57"/>
      <c r="AH63" s="57" t="s">
        <v>871</v>
      </c>
      <c r="AI63" s="57" t="s">
        <v>871</v>
      </c>
      <c r="AJ63" s="57"/>
      <c r="AK63" s="57"/>
      <c r="AL63" s="57"/>
      <c r="AM63" s="57"/>
      <c r="AN63" s="57"/>
      <c r="AO63" s="57"/>
      <c r="AP63" s="57"/>
      <c r="AQ63" s="57"/>
      <c r="AR63" s="57"/>
      <c r="AS63" s="57"/>
      <c r="AT63" s="57" t="s">
        <v>871</v>
      </c>
      <c r="AU63" s="57" t="s">
        <v>871</v>
      </c>
      <c r="AV63" s="57" t="s">
        <v>871</v>
      </c>
      <c r="AW63" s="57"/>
      <c r="AX63" s="57"/>
      <c r="AY63" s="57"/>
      <c r="AZ63" s="57"/>
      <c r="BA63" s="57"/>
      <c r="BB63" s="57"/>
      <c r="BC63" s="57"/>
      <c r="BD63" s="57"/>
      <c r="BE63" s="57"/>
      <c r="BF63" s="57"/>
      <c r="BG63" s="57"/>
      <c r="BH63" s="57"/>
      <c r="BI63" s="57"/>
      <c r="BJ63" s="57"/>
      <c r="BK63" s="57"/>
      <c r="BL63" s="57"/>
      <c r="BM63" s="57" t="s">
        <v>871</v>
      </c>
      <c r="BN63" s="57" t="s">
        <v>871</v>
      </c>
      <c r="BO63" s="57"/>
      <c r="BP63" s="57" t="s">
        <v>871</v>
      </c>
      <c r="BQ63" s="57" t="s">
        <v>871</v>
      </c>
      <c r="BR63" s="57" t="s">
        <v>871</v>
      </c>
      <c r="BS63" s="57" t="s">
        <v>871</v>
      </c>
      <c r="BT63" s="57"/>
      <c r="BU63" s="57"/>
      <c r="BV63" s="52"/>
      <c r="BX63" s="261"/>
      <c r="BY63" s="261"/>
      <c r="BZ63" s="261"/>
      <c r="CA63" s="261"/>
      <c r="CB63" s="261"/>
      <c r="CC63" s="261"/>
      <c r="CD63" s="261"/>
      <c r="CE63" s="261"/>
      <c r="CF63" s="261"/>
      <c r="CG63" s="261"/>
      <c r="CH63" s="261"/>
      <c r="CI63" s="261"/>
      <c r="CJ63" s="261"/>
      <c r="CK63" s="261"/>
    </row>
    <row r="64" spans="1:89" s="85" customFormat="1" ht="15" customHeight="1">
      <c r="A64" s="118" t="s">
        <v>1953</v>
      </c>
      <c r="B64" s="98" t="s">
        <v>1305</v>
      </c>
      <c r="C64" s="98" t="str">
        <f>VLOOKUP(B64,tblInstance!$B:$D,3,FALSE)</f>
        <v>DI1</v>
      </c>
      <c r="D64" s="83" t="s">
        <v>1427</v>
      </c>
      <c r="E64" s="83" t="s">
        <v>1471</v>
      </c>
      <c r="F64" s="83"/>
      <c r="G64" s="83" t="str">
        <f>VLOOKUP(C64,tblClass!$B:$E,MATCH("Interlock",tblClass!$1:$1,0)-1,FALSE)</f>
        <v>"idbDI1".@@INSTANCE@@.DI_PV;</v>
      </c>
      <c r="H64" s="99" t="s">
        <v>1954</v>
      </c>
      <c r="I64" s="86">
        <v>20</v>
      </c>
      <c r="J64" s="57" t="s">
        <v>871</v>
      </c>
      <c r="K64" s="57" t="s">
        <v>871</v>
      </c>
      <c r="L64" s="57" t="s">
        <v>871</v>
      </c>
      <c r="M64" s="57" t="s">
        <v>871</v>
      </c>
      <c r="N64" s="57" t="s">
        <v>871</v>
      </c>
      <c r="O64" s="57" t="s">
        <v>871</v>
      </c>
      <c r="P64" s="57" t="s">
        <v>871</v>
      </c>
      <c r="Q64" s="57" t="s">
        <v>871</v>
      </c>
      <c r="R64" s="57" t="s">
        <v>871</v>
      </c>
      <c r="S64" s="57" t="s">
        <v>871</v>
      </c>
      <c r="T64" s="57" t="s">
        <v>871</v>
      </c>
      <c r="U64" s="57"/>
      <c r="V64" s="57"/>
      <c r="W64" s="57"/>
      <c r="X64" s="57"/>
      <c r="Y64" s="57"/>
      <c r="Z64" s="57"/>
      <c r="AA64" s="57"/>
      <c r="AB64" s="57"/>
      <c r="AC64" s="57"/>
      <c r="AD64" s="57"/>
      <c r="AE64" s="57"/>
      <c r="AF64" s="57" t="s">
        <v>871</v>
      </c>
      <c r="AG64" s="57" t="s">
        <v>871</v>
      </c>
      <c r="AH64" s="57"/>
      <c r="AI64" s="57"/>
      <c r="AJ64" s="57" t="s">
        <v>871</v>
      </c>
      <c r="AK64" s="57" t="s">
        <v>871</v>
      </c>
      <c r="AL64" s="57" t="s">
        <v>871</v>
      </c>
      <c r="AM64" s="57" t="s">
        <v>871</v>
      </c>
      <c r="AN64" s="57" t="s">
        <v>871</v>
      </c>
      <c r="AO64" s="57" t="s">
        <v>871</v>
      </c>
      <c r="AP64" s="57"/>
      <c r="AQ64" s="57" t="s">
        <v>871</v>
      </c>
      <c r="AR64" s="57" t="s">
        <v>871</v>
      </c>
      <c r="AS64" s="57" t="s">
        <v>871</v>
      </c>
      <c r="AT64" s="57"/>
      <c r="AU64" s="57"/>
      <c r="AV64" s="57"/>
      <c r="AW64" s="57" t="s">
        <v>871</v>
      </c>
      <c r="AX64" s="57" t="s">
        <v>871</v>
      </c>
      <c r="AY64" s="57"/>
      <c r="AZ64" s="57" t="s">
        <v>871</v>
      </c>
      <c r="BA64" s="57" t="s">
        <v>871</v>
      </c>
      <c r="BB64" s="57"/>
      <c r="BC64" s="57"/>
      <c r="BD64" s="57"/>
      <c r="BE64" s="57"/>
      <c r="BF64" s="57" t="s">
        <v>871</v>
      </c>
      <c r="BG64" s="57" t="s">
        <v>871</v>
      </c>
      <c r="BH64" s="57"/>
      <c r="BI64" s="57" t="s">
        <v>871</v>
      </c>
      <c r="BJ64" s="57" t="s">
        <v>871</v>
      </c>
      <c r="BK64" s="57"/>
      <c r="BL64" s="57"/>
      <c r="BM64" s="57"/>
      <c r="BN64" s="57"/>
      <c r="BO64" s="57"/>
      <c r="BP64" s="57"/>
      <c r="BQ64" s="57"/>
      <c r="BR64" s="57"/>
      <c r="BS64" s="57"/>
      <c r="BT64" s="57"/>
      <c r="BU64" s="57" t="s">
        <v>871</v>
      </c>
      <c r="BV64" s="52"/>
      <c r="BX64" s="261"/>
      <c r="BY64" s="261"/>
      <c r="BZ64" s="261"/>
      <c r="CA64" s="261"/>
      <c r="CB64" s="261"/>
      <c r="CC64" s="261"/>
      <c r="CD64" s="261"/>
      <c r="CE64" s="261"/>
      <c r="CF64" s="261"/>
      <c r="CG64" s="261"/>
      <c r="CH64" s="261"/>
      <c r="CI64" s="261"/>
      <c r="CJ64" s="261"/>
      <c r="CK64" s="261"/>
    </row>
    <row r="65" spans="1:89" s="85" customFormat="1" ht="15" customHeight="1">
      <c r="A65" s="118" t="s">
        <v>2196</v>
      </c>
      <c r="B65" s="98" t="s">
        <v>555</v>
      </c>
      <c r="C65" s="267" t="str">
        <f>VLOOKUP(B65,tblInstance!$B:$D,3,FALSE)</f>
        <v>TI1</v>
      </c>
      <c r="D65" s="268" t="s">
        <v>1368</v>
      </c>
      <c r="E65" s="268" t="s">
        <v>1471</v>
      </c>
      <c r="F65" s="268"/>
      <c r="G65" s="268" t="str">
        <f>VLOOKUP(C65,tblClass!$B:$E,MATCH("Interlock",tblClass!$1:$1,0)-1,FALSE)</f>
        <v>#INTERLOCK;</v>
      </c>
      <c r="H65" s="267" t="s">
        <v>214</v>
      </c>
      <c r="I65" s="108">
        <f t="shared" ref="I65" si="19">I64+1</f>
        <v>21</v>
      </c>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t="s">
        <v>90</v>
      </c>
      <c r="AU65" s="57"/>
      <c r="AV65" s="57"/>
      <c r="AW65" s="57"/>
      <c r="AX65" s="57"/>
      <c r="AY65" s="57"/>
      <c r="AZ65" s="57"/>
      <c r="BA65" s="57"/>
      <c r="BB65" s="57"/>
      <c r="BC65" s="57"/>
      <c r="BD65" s="57"/>
      <c r="BE65" s="57"/>
      <c r="BF65" s="57"/>
      <c r="BG65" s="57"/>
      <c r="BH65" s="57"/>
      <c r="BI65" s="57"/>
      <c r="BJ65" s="57"/>
      <c r="BK65" s="57"/>
      <c r="BL65" s="57"/>
      <c r="BM65" s="57"/>
      <c r="BN65" s="57"/>
      <c r="BO65" s="57"/>
      <c r="BP65" s="57" t="s">
        <v>90</v>
      </c>
      <c r="BQ65" s="57"/>
      <c r="BR65" s="57"/>
      <c r="BS65" s="57"/>
      <c r="BT65" s="57"/>
      <c r="BU65" s="57"/>
      <c r="BV65" s="52"/>
      <c r="BX65" s="261"/>
      <c r="BY65" s="261"/>
      <c r="BZ65" s="261"/>
      <c r="CA65" s="261"/>
      <c r="CB65" s="261"/>
      <c r="CC65" s="261"/>
      <c r="CD65" s="261"/>
      <c r="CE65" s="261"/>
      <c r="CF65" s="261"/>
      <c r="CG65" s="261"/>
      <c r="CH65" s="261"/>
      <c r="CI65" s="261"/>
      <c r="CJ65" s="261"/>
      <c r="CK65" s="261"/>
    </row>
    <row r="66" spans="1:89" s="85" customFormat="1" ht="15" customHeight="1">
      <c r="A66" s="118" t="s">
        <v>2196</v>
      </c>
      <c r="B66" s="98" t="s">
        <v>1586</v>
      </c>
      <c r="C66" s="267" t="str">
        <f>VLOOKUP(B66,tblInstance!$B:$D,3,FALSE)</f>
        <v>ZSC2</v>
      </c>
      <c r="D66" s="268" t="s">
        <v>22</v>
      </c>
      <c r="E66" s="268" t="s">
        <v>1473</v>
      </c>
      <c r="F66" s="268"/>
      <c r="G66" s="268" t="str">
        <f>VLOOKUP(C66,tblClass!$B:$E,MATCH("Interlock",tblClass!$1:$1,0)-1,FALSE)</f>
        <v>"idbZSC2".@@INSTANCE@@.DI_PV;</v>
      </c>
      <c r="H66" s="59" t="s">
        <v>1957</v>
      </c>
      <c r="I66" s="108">
        <v>18</v>
      </c>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2"/>
      <c r="BX66" s="261"/>
      <c r="BY66" s="261"/>
      <c r="BZ66" s="261"/>
      <c r="CA66" s="261"/>
      <c r="CB66" s="261"/>
      <c r="CC66" s="261"/>
      <c r="CD66" s="261"/>
      <c r="CE66" s="261"/>
      <c r="CF66" s="261"/>
      <c r="CG66" s="261"/>
      <c r="CH66" s="261"/>
      <c r="CI66" s="261"/>
      <c r="CJ66" s="261"/>
      <c r="CK66" s="261"/>
    </row>
    <row r="67" spans="1:89" s="85" customFormat="1" ht="15" customHeight="1">
      <c r="A67" s="118" t="s">
        <v>2196</v>
      </c>
      <c r="B67" s="98" t="s">
        <v>1589</v>
      </c>
      <c r="C67" s="267" t="str">
        <f>VLOOKUP(B67,tblInstance!$B:$D,3,FALSE)</f>
        <v>ZSC2</v>
      </c>
      <c r="D67" s="268" t="s">
        <v>22</v>
      </c>
      <c r="E67" s="268" t="s">
        <v>1943</v>
      </c>
      <c r="F67" s="268"/>
      <c r="G67" s="268" t="str">
        <f>VLOOKUP(C67,tblClass!$B:$E,MATCH("Interlock",tblClass!$1:$1,0)-1,FALSE)</f>
        <v>"idbZSC2".@@INSTANCE@@.DI_PV;</v>
      </c>
      <c r="H67" s="59" t="s">
        <v>1958</v>
      </c>
      <c r="I67" s="108">
        <f t="shared" ref="I67:I68" si="20">I66+1</f>
        <v>19</v>
      </c>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2"/>
      <c r="BX67" s="261"/>
      <c r="BY67" s="261"/>
      <c r="BZ67" s="261"/>
      <c r="CA67" s="261"/>
      <c r="CB67" s="261"/>
      <c r="CC67" s="261"/>
      <c r="CD67" s="261"/>
      <c r="CE67" s="261"/>
      <c r="CF67" s="261"/>
      <c r="CG67" s="261"/>
      <c r="CH67" s="261"/>
      <c r="CI67" s="261"/>
      <c r="CJ67" s="261"/>
      <c r="CK67" s="261"/>
    </row>
    <row r="68" spans="1:89" s="85" customFormat="1" ht="15" customHeight="1">
      <c r="A68" s="118" t="s">
        <v>2196</v>
      </c>
      <c r="B68" s="98" t="s">
        <v>1357</v>
      </c>
      <c r="C68" s="267" t="str">
        <f>VLOOKUP(B68,tblInstance!$B:$D,3,FALSE)</f>
        <v>ZSC2</v>
      </c>
      <c r="D68" s="268" t="s">
        <v>2197</v>
      </c>
      <c r="E68" s="268" t="s">
        <v>1473</v>
      </c>
      <c r="F68" s="268"/>
      <c r="G68" s="268" t="str">
        <f>VLOOKUP(C68,tblClass!$B:$E,MATCH("Interlock",tblClass!$1:$1,0)-1,FALSE)</f>
        <v>"idbZSC2".@@INSTANCE@@.DI_PV;</v>
      </c>
      <c r="H68" s="59" t="s">
        <v>1360</v>
      </c>
      <c r="I68" s="108">
        <f t="shared" si="20"/>
        <v>20</v>
      </c>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2"/>
      <c r="BX68" s="261"/>
      <c r="BY68" s="261"/>
      <c r="BZ68" s="261"/>
      <c r="CA68" s="261"/>
      <c r="CB68" s="261"/>
      <c r="CC68" s="261"/>
      <c r="CD68" s="261"/>
      <c r="CE68" s="261"/>
      <c r="CF68" s="261"/>
      <c r="CG68" s="261"/>
      <c r="CH68" s="261"/>
      <c r="CI68" s="261"/>
      <c r="CJ68" s="261"/>
      <c r="CK68" s="261"/>
    </row>
    <row r="69" spans="1:89" s="85" customFormat="1" ht="15" customHeight="1">
      <c r="A69" s="118" t="s">
        <v>2196</v>
      </c>
      <c r="B69" s="98" t="s">
        <v>1359</v>
      </c>
      <c r="C69" s="267" t="str">
        <f>VLOOKUP(B69,tblInstance!$B:$D,3,FALSE)</f>
        <v>ZSC2</v>
      </c>
      <c r="D69" s="268" t="s">
        <v>21</v>
      </c>
      <c r="E69" s="268" t="s">
        <v>1943</v>
      </c>
      <c r="F69" s="268"/>
      <c r="G69" s="268" t="str">
        <f>VLOOKUP(C69,tblClass!$B:$E,MATCH("Interlock",tblClass!$1:$1,0)-1,FALSE)</f>
        <v>"idbZSC2".@@INSTANCE@@.DI_PV;</v>
      </c>
      <c r="H69" s="59" t="s">
        <v>1361</v>
      </c>
      <c r="I69" s="108">
        <v>19</v>
      </c>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2"/>
      <c r="BX69" s="261"/>
      <c r="BY69" s="261"/>
      <c r="BZ69" s="261"/>
      <c r="CA69" s="261"/>
      <c r="CB69" s="261"/>
      <c r="CC69" s="261"/>
      <c r="CD69" s="261"/>
      <c r="CE69" s="261"/>
      <c r="CF69" s="261"/>
      <c r="CG69" s="261"/>
      <c r="CH69" s="261"/>
      <c r="CI69" s="261"/>
      <c r="CJ69" s="261"/>
      <c r="CK69" s="261"/>
    </row>
    <row r="70" spans="1:89" s="85" customFormat="1" ht="30">
      <c r="A70" s="118"/>
      <c r="B70" s="98"/>
      <c r="C70" s="107"/>
      <c r="D70" s="251"/>
      <c r="E70" s="252"/>
      <c r="F70" s="83"/>
      <c r="G70" s="83"/>
      <c r="H70" s="254" t="s">
        <v>1955</v>
      </c>
      <c r="I70" s="108"/>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2"/>
      <c r="BX70" s="261"/>
      <c r="BY70" s="261"/>
      <c r="BZ70" s="261"/>
      <c r="CA70" s="261"/>
      <c r="CB70" s="261"/>
      <c r="CC70" s="261"/>
      <c r="CD70" s="261"/>
      <c r="CE70" s="261"/>
      <c r="CF70" s="261"/>
      <c r="CG70" s="261"/>
      <c r="CH70" s="261"/>
      <c r="CI70" s="261"/>
      <c r="CJ70" s="261"/>
      <c r="CK70" s="261"/>
    </row>
    <row r="71" spans="1:89" s="85" customFormat="1" ht="15" customHeight="1">
      <c r="A71" s="118"/>
      <c r="B71" s="98"/>
      <c r="C71" s="107"/>
      <c r="D71" s="251"/>
      <c r="E71" s="252"/>
      <c r="F71" s="83"/>
      <c r="G71" s="83"/>
      <c r="H71" s="255"/>
      <c r="I71" s="108"/>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2"/>
      <c r="BX71" s="261"/>
      <c r="BY71" s="261"/>
      <c r="BZ71" s="261"/>
      <c r="CA71" s="261"/>
      <c r="CB71" s="261"/>
      <c r="CC71" s="261"/>
      <c r="CD71" s="261"/>
      <c r="CE71" s="261"/>
      <c r="CF71" s="261"/>
      <c r="CG71" s="261"/>
      <c r="CH71" s="261"/>
      <c r="CI71" s="261"/>
      <c r="CJ71" s="261"/>
      <c r="CK71" s="261"/>
    </row>
    <row r="72" spans="1:89" s="85" customFormat="1" ht="15" customHeight="1">
      <c r="A72" s="118"/>
      <c r="B72" s="98"/>
      <c r="C72" s="107"/>
      <c r="D72" s="251"/>
      <c r="E72" s="252"/>
      <c r="F72" s="83"/>
      <c r="G72" s="83"/>
      <c r="H72" s="255"/>
      <c r="I72" s="108"/>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2"/>
      <c r="BX72" s="261"/>
      <c r="BY72" s="261"/>
      <c r="BZ72" s="261"/>
      <c r="CA72" s="261"/>
      <c r="CB72" s="261"/>
      <c r="CC72" s="261"/>
      <c r="CD72" s="261"/>
      <c r="CE72" s="261"/>
      <c r="CF72" s="261"/>
      <c r="CG72" s="261"/>
      <c r="CH72" s="261"/>
      <c r="CI72" s="261"/>
      <c r="CJ72" s="261"/>
      <c r="CK72" s="261"/>
    </row>
    <row r="73" spans="1:89" s="90" customFormat="1">
      <c r="A73" s="119"/>
      <c r="B73" s="96" t="s">
        <v>1420</v>
      </c>
      <c r="C73" s="95"/>
      <c r="D73" s="94"/>
      <c r="E73" s="94"/>
      <c r="F73" s="113"/>
      <c r="G73" s="113"/>
      <c r="H73" s="93"/>
      <c r="I73" s="92"/>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122"/>
      <c r="BV73" s="52"/>
      <c r="BX73" s="262"/>
      <c r="BY73" s="262"/>
      <c r="BZ73" s="262"/>
      <c r="CA73" s="262"/>
      <c r="CB73" s="262"/>
      <c r="CC73" s="262"/>
      <c r="CD73" s="262"/>
      <c r="CE73" s="262"/>
      <c r="CF73" s="262"/>
      <c r="CG73" s="262"/>
      <c r="CH73" s="262"/>
      <c r="CI73" s="262"/>
      <c r="CJ73" s="262"/>
      <c r="CK73" s="262"/>
    </row>
    <row r="74" spans="1:89" s="85" customFormat="1" ht="15" customHeight="1">
      <c r="A74" s="118"/>
      <c r="B74" s="98"/>
      <c r="C74" s="253"/>
      <c r="D74" s="251"/>
      <c r="E74" s="252"/>
      <c r="F74" s="83"/>
      <c r="G74" s="83"/>
      <c r="H74" s="59"/>
      <c r="I74" s="108"/>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2"/>
      <c r="BX74" s="261"/>
      <c r="BY74" s="261"/>
      <c r="BZ74" s="261"/>
      <c r="CA74" s="261"/>
      <c r="CB74" s="261"/>
      <c r="CC74" s="261"/>
      <c r="CD74" s="261"/>
      <c r="CE74" s="261"/>
      <c r="CF74" s="261"/>
      <c r="CG74" s="261"/>
      <c r="CH74" s="261"/>
      <c r="CI74" s="261"/>
      <c r="CJ74" s="261"/>
      <c r="CK74" s="261"/>
    </row>
    <row r="75" spans="1:89" s="85" customFormat="1">
      <c r="A75" s="118" t="s">
        <v>1460</v>
      </c>
      <c r="B75" s="102" t="s">
        <v>635</v>
      </c>
      <c r="C75" s="102" t="e">
        <f>VLOOKUP(B75,tblInstance!$B:$D,3,FALSE)</f>
        <v>#N/A</v>
      </c>
      <c r="D75" s="110" t="s">
        <v>22</v>
      </c>
      <c r="E75" s="109" t="s">
        <v>1471</v>
      </c>
      <c r="F75" s="83"/>
      <c r="G75" s="83" t="e">
        <f>VLOOKUP(C75,tblClass!$B:$E,MATCH("Interlock",tblClass!$1:$1,0)-1,FALSE)</f>
        <v>#N/A</v>
      </c>
      <c r="H75" s="100" t="s">
        <v>1415</v>
      </c>
      <c r="I75" s="108">
        <v>25</v>
      </c>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t="s">
        <v>871</v>
      </c>
      <c r="BB75" s="57"/>
      <c r="BC75" s="57"/>
      <c r="BD75" s="57"/>
      <c r="BE75" s="57"/>
      <c r="BF75" s="57"/>
      <c r="BG75" s="57"/>
      <c r="BH75" s="57"/>
      <c r="BI75" s="57"/>
      <c r="BJ75" s="57"/>
      <c r="BK75" s="57"/>
      <c r="BL75" s="57"/>
      <c r="BM75" s="57"/>
      <c r="BN75" s="57"/>
      <c r="BO75" s="57"/>
      <c r="BP75" s="57"/>
      <c r="BQ75" s="57" t="s">
        <v>871</v>
      </c>
      <c r="BR75" s="57"/>
      <c r="BS75" s="57"/>
      <c r="BT75" s="57"/>
      <c r="BU75" s="122"/>
      <c r="BV75" s="52"/>
      <c r="BX75" s="261"/>
      <c r="BY75" s="261"/>
      <c r="BZ75" s="261"/>
      <c r="CA75" s="261"/>
      <c r="CB75" s="261"/>
      <c r="CC75" s="261"/>
      <c r="CD75" s="261"/>
      <c r="CE75" s="261"/>
      <c r="CF75" s="261"/>
      <c r="CG75" s="261"/>
      <c r="CH75" s="261"/>
      <c r="CI75" s="261"/>
      <c r="CJ75" s="261"/>
      <c r="CK75" s="261"/>
    </row>
    <row r="76" spans="1:89" s="85" customFormat="1" ht="15" customHeight="1">
      <c r="A76" s="118" t="s">
        <v>1460</v>
      </c>
      <c r="B76" s="107" t="s">
        <v>636</v>
      </c>
      <c r="C76" s="107" t="e">
        <f>VLOOKUP(B76,tblInstance!$B:$D,3,FALSE)</f>
        <v>#N/A</v>
      </c>
      <c r="D76" s="106" t="s">
        <v>22</v>
      </c>
      <c r="E76" s="105" t="s">
        <v>1471</v>
      </c>
      <c r="F76" s="83"/>
      <c r="G76" s="83" t="e">
        <f>VLOOKUP(C76,tblClass!$B:$E,MATCH("Interlock",tblClass!$1:$1,0)-1,FALSE)</f>
        <v>#N/A</v>
      </c>
      <c r="H76" s="104" t="s">
        <v>1414</v>
      </c>
      <c r="I76" s="86"/>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122"/>
      <c r="BV76" s="52"/>
      <c r="BX76" s="261"/>
      <c r="BY76" s="261"/>
      <c r="BZ76" s="261"/>
      <c r="CA76" s="261"/>
      <c r="CB76" s="261"/>
      <c r="CC76" s="261"/>
      <c r="CD76" s="261"/>
      <c r="CE76" s="261"/>
      <c r="CF76" s="261"/>
      <c r="CG76" s="261"/>
      <c r="CH76" s="261"/>
      <c r="CI76" s="261"/>
      <c r="CJ76" s="261"/>
      <c r="CK76" s="261"/>
    </row>
    <row r="77" spans="1:89" s="85" customFormat="1" ht="15" customHeight="1">
      <c r="A77" s="118" t="s">
        <v>1461</v>
      </c>
      <c r="B77" s="102" t="s">
        <v>635</v>
      </c>
      <c r="C77" s="102" t="e">
        <f>VLOOKUP(B77,tblInstance!$B:$D,3,FALSE)</f>
        <v>#N/A</v>
      </c>
      <c r="D77" s="110" t="s">
        <v>22</v>
      </c>
      <c r="E77" s="109" t="s">
        <v>1471</v>
      </c>
      <c r="F77" s="83"/>
      <c r="G77" s="83" t="e">
        <f>VLOOKUP(C77,tblClass!$B:$E,MATCH("Interlock",tblClass!$1:$1,0)-1,FALSE)</f>
        <v>#N/A</v>
      </c>
      <c r="H77" s="100" t="s">
        <v>1415</v>
      </c>
      <c r="I77" s="108">
        <v>26</v>
      </c>
      <c r="J77" s="57" t="s">
        <v>1416</v>
      </c>
      <c r="K77" s="57" t="s">
        <v>1416</v>
      </c>
      <c r="L77" s="57" t="s">
        <v>1416</v>
      </c>
      <c r="M77" s="57" t="s">
        <v>1416</v>
      </c>
      <c r="N77" s="57" t="s">
        <v>1416</v>
      </c>
      <c r="O77" s="57" t="s">
        <v>1416</v>
      </c>
      <c r="P77" s="57" t="s">
        <v>1416</v>
      </c>
      <c r="Q77" s="57" t="s">
        <v>1416</v>
      </c>
      <c r="R77" s="57" t="s">
        <v>1416</v>
      </c>
      <c r="S77" s="57" t="s">
        <v>1416</v>
      </c>
      <c r="T77" s="57" t="s">
        <v>1416</v>
      </c>
      <c r="U77" s="57" t="s">
        <v>1416</v>
      </c>
      <c r="V77" s="57" t="s">
        <v>1416</v>
      </c>
      <c r="W77" s="57" t="s">
        <v>1416</v>
      </c>
      <c r="X77" s="57" t="s">
        <v>1416</v>
      </c>
      <c r="Y77" s="57" t="s">
        <v>1416</v>
      </c>
      <c r="Z77" s="57" t="s">
        <v>1416</v>
      </c>
      <c r="AA77" s="57" t="s">
        <v>1416</v>
      </c>
      <c r="AB77" s="57" t="s">
        <v>1416</v>
      </c>
      <c r="AC77" s="57" t="s">
        <v>1416</v>
      </c>
      <c r="AD77" s="57" t="s">
        <v>1416</v>
      </c>
      <c r="AE77" s="57" t="s">
        <v>1416</v>
      </c>
      <c r="AF77" s="57" t="s">
        <v>1416</v>
      </c>
      <c r="AG77" s="57" t="s">
        <v>1416</v>
      </c>
      <c r="AH77" s="57" t="s">
        <v>1416</v>
      </c>
      <c r="AI77" s="57" t="s">
        <v>1416</v>
      </c>
      <c r="AJ77" s="57" t="s">
        <v>1416</v>
      </c>
      <c r="AK77" s="57" t="s">
        <v>1416</v>
      </c>
      <c r="AL77" s="57" t="s">
        <v>1416</v>
      </c>
      <c r="AM77" s="57" t="s">
        <v>1416</v>
      </c>
      <c r="AN77" s="57" t="s">
        <v>1416</v>
      </c>
      <c r="AO77" s="57" t="s">
        <v>1416</v>
      </c>
      <c r="AP77" s="57" t="s">
        <v>1416</v>
      </c>
      <c r="AQ77" s="57" t="s">
        <v>1416</v>
      </c>
      <c r="AR77" s="57" t="s">
        <v>1416</v>
      </c>
      <c r="AS77" s="57" t="s">
        <v>1416</v>
      </c>
      <c r="AT77" s="57" t="s">
        <v>1416</v>
      </c>
      <c r="AU77" s="57" t="s">
        <v>1416</v>
      </c>
      <c r="AV77" s="57" t="s">
        <v>1416</v>
      </c>
      <c r="AW77" s="57" t="s">
        <v>1416</v>
      </c>
      <c r="AX77" s="57" t="s">
        <v>1416</v>
      </c>
      <c r="AY77" s="57" t="s">
        <v>1416</v>
      </c>
      <c r="AZ77" s="249" t="s">
        <v>1416</v>
      </c>
      <c r="BA77" s="249" t="s">
        <v>1416</v>
      </c>
      <c r="BB77" s="57" t="s">
        <v>1416</v>
      </c>
      <c r="BC77" s="57" t="s">
        <v>1416</v>
      </c>
      <c r="BD77" s="57" t="s">
        <v>1416</v>
      </c>
      <c r="BE77" s="57" t="s">
        <v>1416</v>
      </c>
      <c r="BF77" s="57" t="s">
        <v>1416</v>
      </c>
      <c r="BG77" s="57" t="s">
        <v>1416</v>
      </c>
      <c r="BH77" s="57" t="s">
        <v>1416</v>
      </c>
      <c r="BI77" s="57" t="s">
        <v>1416</v>
      </c>
      <c r="BJ77" s="57" t="s">
        <v>1416</v>
      </c>
      <c r="BK77" s="57" t="s">
        <v>1416</v>
      </c>
      <c r="BL77" s="57" t="s">
        <v>1416</v>
      </c>
      <c r="BM77" s="57" t="s">
        <v>1416</v>
      </c>
      <c r="BN77" s="57" t="s">
        <v>1416</v>
      </c>
      <c r="BO77" s="57" t="s">
        <v>1416</v>
      </c>
      <c r="BP77" s="57" t="s">
        <v>1416</v>
      </c>
      <c r="BQ77" s="321" t="s">
        <v>871</v>
      </c>
      <c r="BR77" s="57" t="s">
        <v>1416</v>
      </c>
      <c r="BS77" s="57" t="s">
        <v>1416</v>
      </c>
      <c r="BT77" s="57" t="s">
        <v>1416</v>
      </c>
      <c r="BU77" s="122"/>
      <c r="BV77" s="52"/>
      <c r="BX77" s="261"/>
      <c r="BY77" s="261"/>
      <c r="BZ77" s="261"/>
      <c r="CA77" s="261"/>
      <c r="CB77" s="261"/>
      <c r="CC77" s="261"/>
      <c r="CD77" s="261"/>
      <c r="CE77" s="261"/>
      <c r="CF77" s="261"/>
      <c r="CG77" s="261"/>
      <c r="CH77" s="261"/>
      <c r="CI77" s="261"/>
      <c r="CJ77" s="261"/>
      <c r="CK77" s="261"/>
    </row>
    <row r="78" spans="1:89" s="85" customFormat="1" ht="15" customHeight="1">
      <c r="A78" s="118" t="s">
        <v>1461</v>
      </c>
      <c r="B78" s="107" t="s">
        <v>1425</v>
      </c>
      <c r="C78" s="107" t="e">
        <f>VLOOKUP(B78,tblInstance!$B:$D,3,FALSE)</f>
        <v>#N/A</v>
      </c>
      <c r="D78" s="106" t="s">
        <v>22</v>
      </c>
      <c r="E78" s="105" t="s">
        <v>1471</v>
      </c>
      <c r="F78" s="83"/>
      <c r="G78" s="83" t="e">
        <f>VLOOKUP(C78,tblClass!$B:$E,MATCH("Interlock",tblClass!$1:$1,0)-1,FALSE)</f>
        <v>#N/A</v>
      </c>
      <c r="H78" s="104" t="s">
        <v>1414</v>
      </c>
      <c r="I78" s="86"/>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103"/>
      <c r="BA78" s="250"/>
      <c r="BB78" s="57"/>
      <c r="BC78" s="57"/>
      <c r="BD78" s="57"/>
      <c r="BE78" s="57"/>
      <c r="BF78" s="57"/>
      <c r="BG78" s="57"/>
      <c r="BH78" s="57"/>
      <c r="BI78" s="57"/>
      <c r="BJ78" s="57"/>
      <c r="BK78" s="57"/>
      <c r="BL78" s="57"/>
      <c r="BM78" s="57"/>
      <c r="BN78" s="57"/>
      <c r="BO78" s="57"/>
      <c r="BP78" s="57"/>
      <c r="BQ78" s="322"/>
      <c r="BR78" s="57"/>
      <c r="BS78" s="57"/>
      <c r="BT78" s="57"/>
      <c r="BU78" s="122"/>
      <c r="BV78" s="52"/>
      <c r="BX78" s="261"/>
      <c r="BY78" s="261"/>
      <c r="BZ78" s="261"/>
      <c r="CA78" s="261"/>
      <c r="CB78" s="261"/>
      <c r="CC78" s="261"/>
      <c r="CD78" s="261"/>
      <c r="CE78" s="261"/>
      <c r="CF78" s="261"/>
      <c r="CG78" s="261"/>
      <c r="CH78" s="261"/>
      <c r="CI78" s="261"/>
      <c r="CJ78" s="261"/>
      <c r="CK78" s="261"/>
    </row>
    <row r="79" spans="1:89" s="85" customFormat="1" ht="15" customHeight="1">
      <c r="A79" s="118" t="s">
        <v>1462</v>
      </c>
      <c r="B79" s="102" t="s">
        <v>532</v>
      </c>
      <c r="C79" s="102" t="str">
        <f>VLOOKUP(B79,tblInstance!$B:$D,3,FALSE)</f>
        <v>MI1</v>
      </c>
      <c r="D79" s="101" t="s">
        <v>872</v>
      </c>
      <c r="E79" s="101" t="s">
        <v>1471</v>
      </c>
      <c r="F79" s="83"/>
      <c r="G79" s="83" t="str">
        <f>VLOOKUP(C79,tblClass!$B:$E,MATCH("Interlock",tblClass!$1:$1,0)-1,FALSE)</f>
        <v>#INTERLOCK;</v>
      </c>
      <c r="H79" s="100" t="s">
        <v>216</v>
      </c>
      <c r="I79" s="86">
        <v>25</v>
      </c>
      <c r="J79" s="57" t="s">
        <v>871</v>
      </c>
      <c r="K79" s="57" t="s">
        <v>1416</v>
      </c>
      <c r="L79" s="57" t="s">
        <v>1416</v>
      </c>
      <c r="M79" s="57" t="s">
        <v>1416</v>
      </c>
      <c r="N79" s="57" t="s">
        <v>1416</v>
      </c>
      <c r="O79" s="57" t="s">
        <v>1416</v>
      </c>
      <c r="P79" s="57" t="s">
        <v>1416</v>
      </c>
      <c r="Q79" s="57" t="s">
        <v>1416</v>
      </c>
      <c r="R79" s="57" t="s">
        <v>1416</v>
      </c>
      <c r="S79" s="57" t="s">
        <v>1416</v>
      </c>
      <c r="T79" s="57" t="s">
        <v>1416</v>
      </c>
      <c r="U79" s="57" t="s">
        <v>1416</v>
      </c>
      <c r="V79" s="57" t="s">
        <v>1416</v>
      </c>
      <c r="W79" s="57" t="s">
        <v>1416</v>
      </c>
      <c r="X79" s="57" t="s">
        <v>1416</v>
      </c>
      <c r="Y79" s="57" t="s">
        <v>1416</v>
      </c>
      <c r="Z79" s="57" t="s">
        <v>1416</v>
      </c>
      <c r="AA79" s="57" t="s">
        <v>1416</v>
      </c>
      <c r="AB79" s="57" t="s">
        <v>1416</v>
      </c>
      <c r="AC79" s="57" t="s">
        <v>1416</v>
      </c>
      <c r="AD79" s="57" t="s">
        <v>1416</v>
      </c>
      <c r="AE79" s="57" t="s">
        <v>1416</v>
      </c>
      <c r="AF79" s="57" t="s">
        <v>1416</v>
      </c>
      <c r="AG79" s="57" t="s">
        <v>1416</v>
      </c>
      <c r="AH79" s="57" t="s">
        <v>1416</v>
      </c>
      <c r="AI79" s="57" t="s">
        <v>1416</v>
      </c>
      <c r="AJ79" s="57" t="s">
        <v>1416</v>
      </c>
      <c r="AK79" s="57" t="s">
        <v>1416</v>
      </c>
      <c r="AL79" s="57" t="s">
        <v>1416</v>
      </c>
      <c r="AM79" s="57" t="s">
        <v>1416</v>
      </c>
      <c r="AN79" s="57" t="s">
        <v>1416</v>
      </c>
      <c r="AO79" s="57" t="s">
        <v>1416</v>
      </c>
      <c r="AP79" s="57" t="s">
        <v>1416</v>
      </c>
      <c r="AQ79" s="57" t="s">
        <v>1416</v>
      </c>
      <c r="AR79" s="57" t="s">
        <v>1416</v>
      </c>
      <c r="AS79" s="57" t="s">
        <v>1416</v>
      </c>
      <c r="AT79" s="57" t="s">
        <v>1416</v>
      </c>
      <c r="AU79" s="57" t="s">
        <v>1416</v>
      </c>
      <c r="AV79" s="57" t="s">
        <v>1416</v>
      </c>
      <c r="AW79" s="57" t="s">
        <v>1416</v>
      </c>
      <c r="AX79" s="57" t="s">
        <v>1416</v>
      </c>
      <c r="AY79" s="57" t="s">
        <v>1416</v>
      </c>
      <c r="AZ79" s="249" t="s">
        <v>1416</v>
      </c>
      <c r="BA79" s="249" t="s">
        <v>1416</v>
      </c>
      <c r="BB79" s="57" t="s">
        <v>1416</v>
      </c>
      <c r="BC79" s="57" t="s">
        <v>1416</v>
      </c>
      <c r="BD79" s="57" t="s">
        <v>1416</v>
      </c>
      <c r="BE79" s="57" t="s">
        <v>1416</v>
      </c>
      <c r="BF79" s="57" t="s">
        <v>1416</v>
      </c>
      <c r="BG79" s="57" t="s">
        <v>1416</v>
      </c>
      <c r="BH79" s="57" t="s">
        <v>1416</v>
      </c>
      <c r="BI79" s="57" t="s">
        <v>1416</v>
      </c>
      <c r="BJ79" s="57" t="s">
        <v>1416</v>
      </c>
      <c r="BK79" s="57" t="s">
        <v>1416</v>
      </c>
      <c r="BL79" s="57" t="s">
        <v>1416</v>
      </c>
      <c r="BM79" s="57" t="s">
        <v>1416</v>
      </c>
      <c r="BN79" s="57" t="s">
        <v>1416</v>
      </c>
      <c r="BO79" s="57" t="s">
        <v>1416</v>
      </c>
      <c r="BP79" s="57" t="s">
        <v>1416</v>
      </c>
      <c r="BQ79" s="250" t="s">
        <v>1416</v>
      </c>
      <c r="BR79" s="57" t="s">
        <v>1416</v>
      </c>
      <c r="BS79" s="57" t="s">
        <v>1416</v>
      </c>
      <c r="BT79" s="57" t="s">
        <v>1416</v>
      </c>
      <c r="BU79" s="122"/>
      <c r="BV79" s="52"/>
      <c r="BX79" s="261"/>
      <c r="BY79" s="261"/>
      <c r="BZ79" s="261"/>
      <c r="CA79" s="261"/>
      <c r="CB79" s="261"/>
      <c r="CC79" s="261"/>
      <c r="CD79" s="261"/>
      <c r="CE79" s="261"/>
      <c r="CF79" s="261"/>
      <c r="CG79" s="261"/>
      <c r="CH79" s="261"/>
      <c r="CI79" s="261"/>
      <c r="CJ79" s="261"/>
      <c r="CK79" s="261"/>
    </row>
    <row r="80" spans="1:89" s="85" customFormat="1" ht="15" customHeight="1">
      <c r="A80" s="118" t="s">
        <v>1462</v>
      </c>
      <c r="B80" s="98" t="s">
        <v>532</v>
      </c>
      <c r="C80" s="98" t="str">
        <f>VLOOKUP(B80,tblInstance!$B:$D,3,FALSE)</f>
        <v>MI1</v>
      </c>
      <c r="D80" s="83" t="s">
        <v>1423</v>
      </c>
      <c r="E80" s="83" t="s">
        <v>1471</v>
      </c>
      <c r="F80" s="83"/>
      <c r="G80" s="83" t="str">
        <f>VLOOKUP(C80,tblClass!$B:$E,MATCH("Interlock",tblClass!$1:$1,0)-1,FALSE)</f>
        <v>#INTERLOCK;</v>
      </c>
      <c r="H80" s="99" t="s">
        <v>216</v>
      </c>
      <c r="I80" s="86">
        <v>26</v>
      </c>
      <c r="J80" s="57" t="s">
        <v>871</v>
      </c>
      <c r="K80" s="57" t="s">
        <v>1416</v>
      </c>
      <c r="L80" s="57" t="s">
        <v>1416</v>
      </c>
      <c r="M80" s="57" t="s">
        <v>1416</v>
      </c>
      <c r="N80" s="57" t="s">
        <v>1416</v>
      </c>
      <c r="O80" s="57" t="s">
        <v>1416</v>
      </c>
      <c r="P80" s="57" t="s">
        <v>1416</v>
      </c>
      <c r="Q80" s="57" t="s">
        <v>1416</v>
      </c>
      <c r="R80" s="57" t="s">
        <v>1416</v>
      </c>
      <c r="S80" s="57" t="s">
        <v>1416</v>
      </c>
      <c r="T80" s="57" t="s">
        <v>1416</v>
      </c>
      <c r="U80" s="57" t="s">
        <v>1416</v>
      </c>
      <c r="V80" s="57" t="s">
        <v>1416</v>
      </c>
      <c r="W80" s="57" t="s">
        <v>1416</v>
      </c>
      <c r="X80" s="57" t="s">
        <v>1416</v>
      </c>
      <c r="Y80" s="57" t="s">
        <v>1416</v>
      </c>
      <c r="Z80" s="57" t="s">
        <v>1416</v>
      </c>
      <c r="AA80" s="57" t="s">
        <v>1416</v>
      </c>
      <c r="AB80" s="57" t="s">
        <v>1416</v>
      </c>
      <c r="AC80" s="57" t="s">
        <v>1416</v>
      </c>
      <c r="AD80" s="57" t="s">
        <v>1416</v>
      </c>
      <c r="AE80" s="57" t="s">
        <v>1416</v>
      </c>
      <c r="AF80" s="57" t="s">
        <v>1416</v>
      </c>
      <c r="AG80" s="57" t="s">
        <v>1416</v>
      </c>
      <c r="AH80" s="57" t="s">
        <v>1416</v>
      </c>
      <c r="AI80" s="57" t="s">
        <v>1416</v>
      </c>
      <c r="AJ80" s="57" t="s">
        <v>1416</v>
      </c>
      <c r="AK80" s="57" t="s">
        <v>1416</v>
      </c>
      <c r="AL80" s="57" t="s">
        <v>1416</v>
      </c>
      <c r="AM80" s="57" t="s">
        <v>1416</v>
      </c>
      <c r="AN80" s="57" t="s">
        <v>1416</v>
      </c>
      <c r="AO80" s="57" t="s">
        <v>1416</v>
      </c>
      <c r="AP80" s="57" t="s">
        <v>1416</v>
      </c>
      <c r="AQ80" s="57" t="s">
        <v>1416</v>
      </c>
      <c r="AR80" s="57" t="s">
        <v>1416</v>
      </c>
      <c r="AS80" s="57" t="s">
        <v>1416</v>
      </c>
      <c r="AT80" s="57" t="s">
        <v>1416</v>
      </c>
      <c r="AU80" s="57" t="s">
        <v>1416</v>
      </c>
      <c r="AV80" s="57" t="s">
        <v>1416</v>
      </c>
      <c r="AW80" s="57" t="s">
        <v>1416</v>
      </c>
      <c r="AX80" s="57" t="s">
        <v>1416</v>
      </c>
      <c r="AY80" s="57" t="s">
        <v>1416</v>
      </c>
      <c r="AZ80" s="249" t="s">
        <v>1416</v>
      </c>
      <c r="BA80" s="249" t="s">
        <v>1416</v>
      </c>
      <c r="BB80" s="57" t="s">
        <v>1416</v>
      </c>
      <c r="BC80" s="57" t="s">
        <v>1416</v>
      </c>
      <c r="BD80" s="57" t="s">
        <v>1416</v>
      </c>
      <c r="BE80" s="57" t="s">
        <v>1416</v>
      </c>
      <c r="BF80" s="57" t="s">
        <v>1416</v>
      </c>
      <c r="BG80" s="57" t="s">
        <v>1416</v>
      </c>
      <c r="BH80" s="57" t="s">
        <v>1416</v>
      </c>
      <c r="BI80" s="57" t="s">
        <v>1416</v>
      </c>
      <c r="BJ80" s="57" t="s">
        <v>1416</v>
      </c>
      <c r="BK80" s="57" t="s">
        <v>1416</v>
      </c>
      <c r="BL80" s="57" t="s">
        <v>1416</v>
      </c>
      <c r="BM80" s="57" t="s">
        <v>1416</v>
      </c>
      <c r="BN80" s="57" t="s">
        <v>1416</v>
      </c>
      <c r="BO80" s="57" t="s">
        <v>1416</v>
      </c>
      <c r="BP80" s="57" t="s">
        <v>1416</v>
      </c>
      <c r="BQ80" s="250" t="s">
        <v>1416</v>
      </c>
      <c r="BR80" s="57" t="s">
        <v>1416</v>
      </c>
      <c r="BS80" s="57" t="s">
        <v>1416</v>
      </c>
      <c r="BT80" s="57" t="s">
        <v>1416</v>
      </c>
      <c r="BU80" s="57"/>
      <c r="BV80" s="52"/>
      <c r="BX80" s="261"/>
      <c r="BY80" s="261"/>
      <c r="BZ80" s="261"/>
      <c r="CA80" s="261"/>
      <c r="CB80" s="261"/>
      <c r="CC80" s="261"/>
      <c r="CD80" s="261"/>
      <c r="CE80" s="261"/>
      <c r="CF80" s="261"/>
      <c r="CG80" s="261"/>
      <c r="CH80" s="261"/>
      <c r="CI80" s="261"/>
      <c r="CJ80" s="261"/>
      <c r="CK80" s="261"/>
    </row>
    <row r="81" spans="1:89" s="85" customFormat="1" ht="15" customHeight="1">
      <c r="A81" s="118" t="s">
        <v>1462</v>
      </c>
      <c r="B81" s="98" t="s">
        <v>532</v>
      </c>
      <c r="C81" s="98" t="str">
        <f>VLOOKUP(B81,tblInstance!$B:$D,3,FALSE)</f>
        <v>MI1</v>
      </c>
      <c r="D81" s="83" t="s">
        <v>1368</v>
      </c>
      <c r="E81" s="83" t="s">
        <v>1471</v>
      </c>
      <c r="F81" s="83"/>
      <c r="G81" s="83" t="str">
        <f>VLOOKUP(C81,tblClass!$B:$E,MATCH("Interlock",tblClass!$1:$1,0)-1,FALSE)</f>
        <v>#INTERLOCK;</v>
      </c>
      <c r="H81" s="99" t="s">
        <v>216</v>
      </c>
      <c r="I81" s="86">
        <f>I80+1</f>
        <v>27</v>
      </c>
      <c r="J81" s="57" t="s">
        <v>1416</v>
      </c>
      <c r="K81" s="57" t="s">
        <v>1416</v>
      </c>
      <c r="L81" s="57" t="s">
        <v>1416</v>
      </c>
      <c r="M81" s="57" t="s">
        <v>1416</v>
      </c>
      <c r="N81" s="57" t="s">
        <v>1416</v>
      </c>
      <c r="O81" s="57" t="s">
        <v>1416</v>
      </c>
      <c r="P81" s="57" t="s">
        <v>871</v>
      </c>
      <c r="Q81" s="57" t="s">
        <v>871</v>
      </c>
      <c r="R81" s="57" t="s">
        <v>871</v>
      </c>
      <c r="S81" s="57" t="s">
        <v>871</v>
      </c>
      <c r="T81" s="57" t="s">
        <v>1416</v>
      </c>
      <c r="U81" s="57" t="s">
        <v>1416</v>
      </c>
      <c r="V81" s="57" t="s">
        <v>1416</v>
      </c>
      <c r="W81" s="57" t="s">
        <v>1416</v>
      </c>
      <c r="X81" s="57" t="s">
        <v>1416</v>
      </c>
      <c r="Y81" s="57" t="s">
        <v>1416</v>
      </c>
      <c r="Z81" s="57" t="s">
        <v>1416</v>
      </c>
      <c r="AA81" s="57" t="s">
        <v>1416</v>
      </c>
      <c r="AB81" s="57" t="s">
        <v>1416</v>
      </c>
      <c r="AC81" s="57" t="s">
        <v>1416</v>
      </c>
      <c r="AD81" s="57" t="s">
        <v>1416</v>
      </c>
      <c r="AE81" s="57" t="s">
        <v>1416</v>
      </c>
      <c r="AF81" s="57" t="s">
        <v>1416</v>
      </c>
      <c r="AG81" s="57" t="s">
        <v>1416</v>
      </c>
      <c r="AH81" s="57" t="s">
        <v>1416</v>
      </c>
      <c r="AI81" s="57" t="s">
        <v>1416</v>
      </c>
      <c r="AJ81" s="57" t="s">
        <v>1416</v>
      </c>
      <c r="AK81" s="57" t="s">
        <v>1416</v>
      </c>
      <c r="AL81" s="57" t="s">
        <v>1416</v>
      </c>
      <c r="AM81" s="57" t="s">
        <v>1416</v>
      </c>
      <c r="AN81" s="57" t="s">
        <v>1416</v>
      </c>
      <c r="AO81" s="57" t="s">
        <v>1416</v>
      </c>
      <c r="AP81" s="57" t="s">
        <v>1416</v>
      </c>
      <c r="AQ81" s="57" t="s">
        <v>1416</v>
      </c>
      <c r="AR81" s="57" t="s">
        <v>1416</v>
      </c>
      <c r="AS81" s="57" t="s">
        <v>1416</v>
      </c>
      <c r="AT81" s="57" t="s">
        <v>1416</v>
      </c>
      <c r="AU81" s="57" t="s">
        <v>1416</v>
      </c>
      <c r="AV81" s="57" t="s">
        <v>1416</v>
      </c>
      <c r="AW81" s="57" t="s">
        <v>1416</v>
      </c>
      <c r="AX81" s="57" t="s">
        <v>1416</v>
      </c>
      <c r="AY81" s="57" t="s">
        <v>1416</v>
      </c>
      <c r="AZ81" s="249" t="s">
        <v>1416</v>
      </c>
      <c r="BA81" s="249" t="s">
        <v>1416</v>
      </c>
      <c r="BB81" s="57" t="s">
        <v>1416</v>
      </c>
      <c r="BC81" s="57" t="s">
        <v>1416</v>
      </c>
      <c r="BD81" s="57" t="s">
        <v>1416</v>
      </c>
      <c r="BE81" s="57" t="s">
        <v>1416</v>
      </c>
      <c r="BF81" s="57" t="s">
        <v>1416</v>
      </c>
      <c r="BG81" s="57" t="s">
        <v>1416</v>
      </c>
      <c r="BH81" s="57" t="s">
        <v>1416</v>
      </c>
      <c r="BI81" s="57" t="s">
        <v>1416</v>
      </c>
      <c r="BJ81" s="57" t="s">
        <v>1416</v>
      </c>
      <c r="BK81" s="57" t="s">
        <v>1416</v>
      </c>
      <c r="BL81" s="57" t="s">
        <v>1416</v>
      </c>
      <c r="BM81" s="57" t="s">
        <v>1416</v>
      </c>
      <c r="BN81" s="57" t="s">
        <v>1416</v>
      </c>
      <c r="BO81" s="57" t="s">
        <v>1416</v>
      </c>
      <c r="BP81" s="57" t="s">
        <v>1416</v>
      </c>
      <c r="BQ81" s="250" t="s">
        <v>1416</v>
      </c>
      <c r="BR81" s="57" t="s">
        <v>1416</v>
      </c>
      <c r="BS81" s="57" t="s">
        <v>1416</v>
      </c>
      <c r="BT81" s="57" t="s">
        <v>1416</v>
      </c>
      <c r="BU81" s="57"/>
      <c r="BV81" s="52"/>
      <c r="BX81" s="261"/>
      <c r="BY81" s="261"/>
      <c r="BZ81" s="261"/>
      <c r="CA81" s="261"/>
      <c r="CB81" s="261"/>
      <c r="CC81" s="261"/>
      <c r="CD81" s="261"/>
      <c r="CE81" s="261"/>
      <c r="CF81" s="261"/>
      <c r="CG81" s="261"/>
      <c r="CH81" s="261"/>
      <c r="CI81" s="261"/>
      <c r="CJ81" s="261"/>
      <c r="CK81" s="261"/>
    </row>
    <row r="82" spans="1:89" s="85" customFormat="1" ht="15" customHeight="1">
      <c r="A82" s="118" t="s">
        <v>1462</v>
      </c>
      <c r="B82" s="98" t="s">
        <v>1311</v>
      </c>
      <c r="C82" s="98" t="str">
        <f>VLOOKUP(B82,tblInstance!$B:$D,3,FALSE)</f>
        <v>PI1</v>
      </c>
      <c r="D82" s="83" t="s">
        <v>1368</v>
      </c>
      <c r="E82" s="83" t="s">
        <v>1471</v>
      </c>
      <c r="F82" s="83"/>
      <c r="G82" s="83" t="str">
        <f>VLOOKUP(C82,tblClass!$B:$E,MATCH("Interlock",tblClass!$1:$1,0)-1,FALSE)</f>
        <v>#INTERLOCK;</v>
      </c>
      <c r="H82" s="99" t="s">
        <v>1424</v>
      </c>
      <c r="I82" s="86">
        <f>I81+1</f>
        <v>28</v>
      </c>
      <c r="J82" s="57" t="s">
        <v>1416</v>
      </c>
      <c r="K82" s="57" t="s">
        <v>1416</v>
      </c>
      <c r="L82" s="57" t="s">
        <v>1416</v>
      </c>
      <c r="M82" s="57" t="s">
        <v>871</v>
      </c>
      <c r="N82" s="57" t="s">
        <v>871</v>
      </c>
      <c r="O82" s="57" t="s">
        <v>1416</v>
      </c>
      <c r="P82" s="57" t="s">
        <v>871</v>
      </c>
      <c r="Q82" s="57" t="s">
        <v>871</v>
      </c>
      <c r="R82" s="57" t="s">
        <v>871</v>
      </c>
      <c r="S82" s="57" t="s">
        <v>871</v>
      </c>
      <c r="T82" s="57" t="s">
        <v>1416</v>
      </c>
      <c r="U82" s="57" t="s">
        <v>1416</v>
      </c>
      <c r="V82" s="57" t="s">
        <v>1416</v>
      </c>
      <c r="W82" s="57" t="s">
        <v>1416</v>
      </c>
      <c r="X82" s="57" t="s">
        <v>1416</v>
      </c>
      <c r="Y82" s="57" t="s">
        <v>1416</v>
      </c>
      <c r="Z82" s="57" t="s">
        <v>1416</v>
      </c>
      <c r="AA82" s="57" t="s">
        <v>1416</v>
      </c>
      <c r="AB82" s="57" t="s">
        <v>1416</v>
      </c>
      <c r="AC82" s="57" t="s">
        <v>1416</v>
      </c>
      <c r="AD82" s="57" t="s">
        <v>1416</v>
      </c>
      <c r="AE82" s="57" t="s">
        <v>1416</v>
      </c>
      <c r="AF82" s="57" t="s">
        <v>1416</v>
      </c>
      <c r="AG82" s="57" t="s">
        <v>1416</v>
      </c>
      <c r="AH82" s="57" t="s">
        <v>1416</v>
      </c>
      <c r="AI82" s="57" t="s">
        <v>1416</v>
      </c>
      <c r="AJ82" s="57" t="s">
        <v>1416</v>
      </c>
      <c r="AK82" s="57" t="s">
        <v>1416</v>
      </c>
      <c r="AL82" s="57" t="s">
        <v>1416</v>
      </c>
      <c r="AM82" s="57" t="s">
        <v>1416</v>
      </c>
      <c r="AN82" s="57" t="s">
        <v>1416</v>
      </c>
      <c r="AO82" s="57" t="s">
        <v>1416</v>
      </c>
      <c r="AP82" s="57" t="s">
        <v>1416</v>
      </c>
      <c r="AQ82" s="57" t="s">
        <v>1416</v>
      </c>
      <c r="AR82" s="57" t="s">
        <v>1416</v>
      </c>
      <c r="AS82" s="57" t="s">
        <v>1416</v>
      </c>
      <c r="AT82" s="57" t="s">
        <v>1416</v>
      </c>
      <c r="AU82" s="57" t="s">
        <v>1416</v>
      </c>
      <c r="AV82" s="57" t="s">
        <v>1416</v>
      </c>
      <c r="AW82" s="57" t="s">
        <v>1416</v>
      </c>
      <c r="AX82" s="57" t="s">
        <v>1416</v>
      </c>
      <c r="AY82" s="57" t="s">
        <v>1416</v>
      </c>
      <c r="AZ82" s="249" t="s">
        <v>1416</v>
      </c>
      <c r="BA82" s="249" t="s">
        <v>1416</v>
      </c>
      <c r="BB82" s="57" t="s">
        <v>1416</v>
      </c>
      <c r="BC82" s="57" t="s">
        <v>1416</v>
      </c>
      <c r="BD82" s="57" t="s">
        <v>1416</v>
      </c>
      <c r="BE82" s="57" t="s">
        <v>1416</v>
      </c>
      <c r="BF82" s="57" t="s">
        <v>1416</v>
      </c>
      <c r="BG82" s="57" t="s">
        <v>1416</v>
      </c>
      <c r="BH82" s="57" t="s">
        <v>1416</v>
      </c>
      <c r="BI82" s="57" t="s">
        <v>1416</v>
      </c>
      <c r="BJ82" s="57" t="s">
        <v>1416</v>
      </c>
      <c r="BK82" s="57" t="s">
        <v>1416</v>
      </c>
      <c r="BL82" s="57" t="s">
        <v>1416</v>
      </c>
      <c r="BM82" s="57" t="s">
        <v>1416</v>
      </c>
      <c r="BN82" s="57" t="s">
        <v>1416</v>
      </c>
      <c r="BO82" s="57" t="s">
        <v>1416</v>
      </c>
      <c r="BP82" s="57" t="s">
        <v>1416</v>
      </c>
      <c r="BQ82" s="250" t="s">
        <v>1416</v>
      </c>
      <c r="BR82" s="57" t="s">
        <v>1416</v>
      </c>
      <c r="BS82" s="57" t="s">
        <v>1416</v>
      </c>
      <c r="BT82" s="57" t="s">
        <v>1416</v>
      </c>
      <c r="BU82" s="57"/>
      <c r="BV82" s="52"/>
      <c r="BX82" s="261"/>
      <c r="BY82" s="261"/>
      <c r="BZ82" s="261"/>
      <c r="CA82" s="261"/>
      <c r="CB82" s="261"/>
      <c r="CC82" s="261"/>
      <c r="CD82" s="261"/>
      <c r="CE82" s="261"/>
      <c r="CF82" s="261"/>
      <c r="CG82" s="261"/>
      <c r="CH82" s="261"/>
      <c r="CI82" s="261"/>
      <c r="CJ82" s="261"/>
      <c r="CK82" s="261"/>
    </row>
    <row r="83" spans="1:89" s="85" customFormat="1" ht="15" customHeight="1">
      <c r="A83" s="118" t="s">
        <v>1462</v>
      </c>
      <c r="B83" s="98" t="s">
        <v>1311</v>
      </c>
      <c r="C83" s="98" t="str">
        <f>VLOOKUP(B83,tblInstance!$B:$D,3,FALSE)</f>
        <v>PI1</v>
      </c>
      <c r="D83" s="83" t="s">
        <v>1423</v>
      </c>
      <c r="E83" s="83" t="s">
        <v>1471</v>
      </c>
      <c r="F83" s="83"/>
      <c r="G83" s="83" t="str">
        <f>VLOOKUP(C83,tblClass!$B:$E,MATCH("Interlock",tblClass!$1:$1,0)-1,FALSE)</f>
        <v>#INTERLOCK;</v>
      </c>
      <c r="H83" s="99" t="s">
        <v>1424</v>
      </c>
      <c r="I83" s="86">
        <v>29</v>
      </c>
      <c r="J83" s="57" t="s">
        <v>1416</v>
      </c>
      <c r="K83" s="57" t="s">
        <v>1416</v>
      </c>
      <c r="L83" s="57" t="s">
        <v>1416</v>
      </c>
      <c r="M83" s="57" t="s">
        <v>871</v>
      </c>
      <c r="N83" s="57" t="s">
        <v>871</v>
      </c>
      <c r="O83" s="57" t="s">
        <v>1416</v>
      </c>
      <c r="P83" s="57" t="s">
        <v>871</v>
      </c>
      <c r="Q83" s="57" t="s">
        <v>871</v>
      </c>
      <c r="R83" s="57" t="s">
        <v>871</v>
      </c>
      <c r="S83" s="57" t="s">
        <v>871</v>
      </c>
      <c r="T83" s="57" t="s">
        <v>1416</v>
      </c>
      <c r="U83" s="57" t="s">
        <v>1416</v>
      </c>
      <c r="V83" s="57" t="s">
        <v>1416</v>
      </c>
      <c r="W83" s="57" t="s">
        <v>1416</v>
      </c>
      <c r="X83" s="57" t="s">
        <v>1416</v>
      </c>
      <c r="Y83" s="57" t="s">
        <v>1416</v>
      </c>
      <c r="Z83" s="57" t="s">
        <v>1416</v>
      </c>
      <c r="AA83" s="57" t="s">
        <v>1416</v>
      </c>
      <c r="AB83" s="57" t="s">
        <v>1416</v>
      </c>
      <c r="AC83" s="57" t="s">
        <v>1416</v>
      </c>
      <c r="AD83" s="57" t="s">
        <v>1416</v>
      </c>
      <c r="AE83" s="57" t="s">
        <v>1416</v>
      </c>
      <c r="AF83" s="57" t="s">
        <v>1416</v>
      </c>
      <c r="AG83" s="57" t="s">
        <v>1416</v>
      </c>
      <c r="AH83" s="57" t="s">
        <v>1416</v>
      </c>
      <c r="AI83" s="57" t="s">
        <v>1416</v>
      </c>
      <c r="AJ83" s="57" t="s">
        <v>1416</v>
      </c>
      <c r="AK83" s="57" t="s">
        <v>1416</v>
      </c>
      <c r="AL83" s="57" t="s">
        <v>1416</v>
      </c>
      <c r="AM83" s="57" t="s">
        <v>1416</v>
      </c>
      <c r="AN83" s="57" t="s">
        <v>1416</v>
      </c>
      <c r="AO83" s="57" t="s">
        <v>1416</v>
      </c>
      <c r="AP83" s="57" t="s">
        <v>1416</v>
      </c>
      <c r="AQ83" s="57" t="s">
        <v>1416</v>
      </c>
      <c r="AR83" s="57" t="s">
        <v>1416</v>
      </c>
      <c r="AS83" s="57" t="s">
        <v>1416</v>
      </c>
      <c r="AT83" s="57" t="s">
        <v>1416</v>
      </c>
      <c r="AU83" s="57" t="s">
        <v>1416</v>
      </c>
      <c r="AV83" s="57" t="s">
        <v>1416</v>
      </c>
      <c r="AW83" s="57" t="s">
        <v>1416</v>
      </c>
      <c r="AX83" s="57" t="s">
        <v>1416</v>
      </c>
      <c r="AY83" s="57" t="s">
        <v>1416</v>
      </c>
      <c r="AZ83" s="249" t="s">
        <v>1416</v>
      </c>
      <c r="BA83" s="249" t="s">
        <v>1416</v>
      </c>
      <c r="BB83" s="57" t="s">
        <v>1416</v>
      </c>
      <c r="BC83" s="57" t="s">
        <v>1416</v>
      </c>
      <c r="BD83" s="57" t="s">
        <v>1416</v>
      </c>
      <c r="BE83" s="57" t="s">
        <v>1416</v>
      </c>
      <c r="BF83" s="57" t="s">
        <v>1416</v>
      </c>
      <c r="BG83" s="57" t="s">
        <v>1416</v>
      </c>
      <c r="BH83" s="57" t="s">
        <v>1416</v>
      </c>
      <c r="BI83" s="57" t="s">
        <v>1416</v>
      </c>
      <c r="BJ83" s="57" t="s">
        <v>1416</v>
      </c>
      <c r="BK83" s="57" t="s">
        <v>1416</v>
      </c>
      <c r="BL83" s="57" t="s">
        <v>1416</v>
      </c>
      <c r="BM83" s="57" t="s">
        <v>1416</v>
      </c>
      <c r="BN83" s="57" t="s">
        <v>1416</v>
      </c>
      <c r="BO83" s="57" t="s">
        <v>1416</v>
      </c>
      <c r="BP83" s="57" t="s">
        <v>1416</v>
      </c>
      <c r="BQ83" s="250" t="s">
        <v>1416</v>
      </c>
      <c r="BR83" s="57" t="s">
        <v>1416</v>
      </c>
      <c r="BS83" s="57" t="s">
        <v>1416</v>
      </c>
      <c r="BT83" s="57" t="s">
        <v>1416</v>
      </c>
      <c r="BU83" s="57"/>
      <c r="BV83" s="52"/>
      <c r="BX83" s="261"/>
      <c r="BY83" s="261"/>
      <c r="BZ83" s="261"/>
      <c r="CA83" s="261"/>
      <c r="CB83" s="261"/>
      <c r="CC83" s="261"/>
      <c r="CD83" s="261"/>
      <c r="CE83" s="261"/>
      <c r="CF83" s="261"/>
      <c r="CG83" s="261"/>
      <c r="CH83" s="261"/>
      <c r="CI83" s="261"/>
      <c r="CJ83" s="261"/>
      <c r="CK83" s="261"/>
    </row>
    <row r="84" spans="1:89" s="85" customFormat="1" ht="15" customHeight="1">
      <c r="A84" s="118" t="s">
        <v>1463</v>
      </c>
      <c r="B84" s="98" t="s">
        <v>1313</v>
      </c>
      <c r="C84" s="98" t="str">
        <f>VLOOKUP(B84,tblInstance!$B:$D,3,FALSE)</f>
        <v>PI1</v>
      </c>
      <c r="D84" s="83" t="s">
        <v>1368</v>
      </c>
      <c r="E84" s="83" t="s">
        <v>1471</v>
      </c>
      <c r="F84" s="83"/>
      <c r="G84" s="83" t="str">
        <f>VLOOKUP(C84,tblClass!$B:$E,MATCH("Interlock",tblClass!$1:$1,0)-1,FALSE)</f>
        <v>#INTERLOCK;</v>
      </c>
      <c r="H84" s="99" t="s">
        <v>1422</v>
      </c>
      <c r="I84" s="86">
        <v>30</v>
      </c>
      <c r="J84" s="57" t="s">
        <v>1416</v>
      </c>
      <c r="K84" s="57" t="s">
        <v>1416</v>
      </c>
      <c r="L84" s="57" t="s">
        <v>1416</v>
      </c>
      <c r="M84" s="57" t="s">
        <v>1416</v>
      </c>
      <c r="N84" s="57" t="s">
        <v>1416</v>
      </c>
      <c r="O84" s="57" t="s">
        <v>1416</v>
      </c>
      <c r="P84" s="57" t="s">
        <v>1416</v>
      </c>
      <c r="Q84" s="57" t="s">
        <v>1416</v>
      </c>
      <c r="R84" s="57" t="s">
        <v>1416</v>
      </c>
      <c r="S84" s="57" t="s">
        <v>1416</v>
      </c>
      <c r="T84" s="57" t="s">
        <v>1416</v>
      </c>
      <c r="U84" s="57" t="s">
        <v>1416</v>
      </c>
      <c r="V84" s="57" t="s">
        <v>1416</v>
      </c>
      <c r="W84" s="57" t="s">
        <v>871</v>
      </c>
      <c r="X84" s="57" t="s">
        <v>871</v>
      </c>
      <c r="Y84" s="57" t="s">
        <v>1416</v>
      </c>
      <c r="Z84" s="57" t="s">
        <v>1416</v>
      </c>
      <c r="AA84" s="57" t="s">
        <v>871</v>
      </c>
      <c r="AB84" s="57" t="s">
        <v>871</v>
      </c>
      <c r="AC84" s="57" t="s">
        <v>871</v>
      </c>
      <c r="AD84" s="57" t="s">
        <v>871</v>
      </c>
      <c r="AE84" s="57" t="s">
        <v>1416</v>
      </c>
      <c r="AF84" s="57" t="s">
        <v>1416</v>
      </c>
      <c r="AG84" s="57" t="s">
        <v>1416</v>
      </c>
      <c r="AH84" s="57" t="s">
        <v>1416</v>
      </c>
      <c r="AI84" s="57" t="s">
        <v>1416</v>
      </c>
      <c r="AJ84" s="57" t="s">
        <v>1416</v>
      </c>
      <c r="AK84" s="57" t="s">
        <v>1416</v>
      </c>
      <c r="AL84" s="57" t="s">
        <v>1416</v>
      </c>
      <c r="AM84" s="57" t="s">
        <v>1416</v>
      </c>
      <c r="AN84" s="57" t="s">
        <v>1416</v>
      </c>
      <c r="AO84" s="57" t="s">
        <v>1416</v>
      </c>
      <c r="AP84" s="57" t="s">
        <v>1416</v>
      </c>
      <c r="AQ84" s="57" t="s">
        <v>1416</v>
      </c>
      <c r="AR84" s="57" t="s">
        <v>1416</v>
      </c>
      <c r="AS84" s="57" t="s">
        <v>1416</v>
      </c>
      <c r="AT84" s="57" t="s">
        <v>1416</v>
      </c>
      <c r="AU84" s="57" t="s">
        <v>1416</v>
      </c>
      <c r="AV84" s="57" t="s">
        <v>1416</v>
      </c>
      <c r="AW84" s="57" t="s">
        <v>1416</v>
      </c>
      <c r="AX84" s="57" t="s">
        <v>1416</v>
      </c>
      <c r="AY84" s="57" t="s">
        <v>1416</v>
      </c>
      <c r="AZ84" s="249" t="s">
        <v>1416</v>
      </c>
      <c r="BA84" s="249" t="s">
        <v>1416</v>
      </c>
      <c r="BB84" s="57" t="s">
        <v>1416</v>
      </c>
      <c r="BC84" s="57" t="s">
        <v>1416</v>
      </c>
      <c r="BD84" s="57" t="s">
        <v>1416</v>
      </c>
      <c r="BE84" s="57" t="s">
        <v>1416</v>
      </c>
      <c r="BF84" s="57" t="s">
        <v>1416</v>
      </c>
      <c r="BG84" s="57" t="s">
        <v>1416</v>
      </c>
      <c r="BH84" s="57" t="s">
        <v>1416</v>
      </c>
      <c r="BI84" s="57" t="s">
        <v>1416</v>
      </c>
      <c r="BJ84" s="57" t="s">
        <v>1416</v>
      </c>
      <c r="BK84" s="57" t="s">
        <v>1416</v>
      </c>
      <c r="BL84" s="57" t="s">
        <v>1416</v>
      </c>
      <c r="BM84" s="57" t="s">
        <v>1416</v>
      </c>
      <c r="BN84" s="57" t="s">
        <v>1416</v>
      </c>
      <c r="BO84" s="57" t="s">
        <v>1416</v>
      </c>
      <c r="BP84" s="57" t="s">
        <v>1416</v>
      </c>
      <c r="BQ84" s="250" t="s">
        <v>1416</v>
      </c>
      <c r="BR84" s="57" t="s">
        <v>1416</v>
      </c>
      <c r="BS84" s="57" t="s">
        <v>1416</v>
      </c>
      <c r="BT84" s="57" t="s">
        <v>1416</v>
      </c>
      <c r="BU84" s="57"/>
      <c r="BV84" s="52"/>
      <c r="BX84" s="261"/>
      <c r="BY84" s="261"/>
      <c r="BZ84" s="261"/>
      <c r="CA84" s="261"/>
      <c r="CB84" s="261"/>
      <c r="CC84" s="261"/>
      <c r="CD84" s="261"/>
      <c r="CE84" s="261"/>
      <c r="CF84" s="261"/>
      <c r="CG84" s="261"/>
      <c r="CH84" s="261"/>
      <c r="CI84" s="261"/>
      <c r="CJ84" s="261"/>
      <c r="CK84" s="261"/>
    </row>
    <row r="85" spans="1:89" s="85" customFormat="1" ht="15" customHeight="1">
      <c r="A85" s="118" t="s">
        <v>1463</v>
      </c>
      <c r="B85" s="98" t="s">
        <v>1313</v>
      </c>
      <c r="C85" s="98" t="str">
        <f>VLOOKUP(B85,tblInstance!$B:$D,3,FALSE)</f>
        <v>PI1</v>
      </c>
      <c r="D85" s="83" t="s">
        <v>1423</v>
      </c>
      <c r="E85" s="83" t="s">
        <v>1471</v>
      </c>
      <c r="F85" s="83"/>
      <c r="G85" s="83" t="str">
        <f>VLOOKUP(C85,tblClass!$B:$E,MATCH("Interlock",tblClass!$1:$1,0)-1,FALSE)</f>
        <v>#INTERLOCK;</v>
      </c>
      <c r="H85" s="99" t="s">
        <v>1422</v>
      </c>
      <c r="I85" s="86">
        <f>I84+1</f>
        <v>31</v>
      </c>
      <c r="J85" s="57" t="s">
        <v>1416</v>
      </c>
      <c r="K85" s="57" t="s">
        <v>1416</v>
      </c>
      <c r="L85" s="57" t="s">
        <v>1416</v>
      </c>
      <c r="M85" s="57" t="s">
        <v>1416</v>
      </c>
      <c r="N85" s="57" t="s">
        <v>1416</v>
      </c>
      <c r="O85" s="57" t="s">
        <v>1416</v>
      </c>
      <c r="P85" s="57" t="s">
        <v>1416</v>
      </c>
      <c r="Q85" s="57" t="s">
        <v>1416</v>
      </c>
      <c r="R85" s="57" t="s">
        <v>1416</v>
      </c>
      <c r="S85" s="57" t="s">
        <v>1416</v>
      </c>
      <c r="T85" s="57" t="s">
        <v>1416</v>
      </c>
      <c r="U85" s="57" t="s">
        <v>1416</v>
      </c>
      <c r="V85" s="57" t="s">
        <v>1416</v>
      </c>
      <c r="W85" s="57" t="s">
        <v>871</v>
      </c>
      <c r="X85" s="57" t="s">
        <v>871</v>
      </c>
      <c r="Y85" s="57" t="s">
        <v>1416</v>
      </c>
      <c r="Z85" s="57" t="s">
        <v>1416</v>
      </c>
      <c r="AA85" s="57" t="s">
        <v>871</v>
      </c>
      <c r="AB85" s="57" t="s">
        <v>871</v>
      </c>
      <c r="AC85" s="57" t="s">
        <v>871</v>
      </c>
      <c r="AD85" s="57" t="s">
        <v>871</v>
      </c>
      <c r="AE85" s="57" t="s">
        <v>1416</v>
      </c>
      <c r="AF85" s="57" t="s">
        <v>1416</v>
      </c>
      <c r="AG85" s="57" t="s">
        <v>1416</v>
      </c>
      <c r="AH85" s="57" t="s">
        <v>1416</v>
      </c>
      <c r="AI85" s="57" t="s">
        <v>1416</v>
      </c>
      <c r="AJ85" s="57" t="s">
        <v>1416</v>
      </c>
      <c r="AK85" s="57" t="s">
        <v>1416</v>
      </c>
      <c r="AL85" s="57" t="s">
        <v>1416</v>
      </c>
      <c r="AM85" s="57" t="s">
        <v>1416</v>
      </c>
      <c r="AN85" s="57" t="s">
        <v>1416</v>
      </c>
      <c r="AO85" s="57" t="s">
        <v>1416</v>
      </c>
      <c r="AP85" s="57" t="s">
        <v>1416</v>
      </c>
      <c r="AQ85" s="57" t="s">
        <v>1416</v>
      </c>
      <c r="AR85" s="57" t="s">
        <v>1416</v>
      </c>
      <c r="AS85" s="57" t="s">
        <v>1416</v>
      </c>
      <c r="AT85" s="57" t="s">
        <v>1416</v>
      </c>
      <c r="AU85" s="57" t="s">
        <v>1416</v>
      </c>
      <c r="AV85" s="57" t="s">
        <v>1416</v>
      </c>
      <c r="AW85" s="57" t="s">
        <v>1416</v>
      </c>
      <c r="AX85" s="57" t="s">
        <v>1416</v>
      </c>
      <c r="AY85" s="57" t="s">
        <v>1416</v>
      </c>
      <c r="AZ85" s="249" t="s">
        <v>1416</v>
      </c>
      <c r="BA85" s="249" t="s">
        <v>1416</v>
      </c>
      <c r="BB85" s="57" t="s">
        <v>1416</v>
      </c>
      <c r="BC85" s="57" t="s">
        <v>1416</v>
      </c>
      <c r="BD85" s="57" t="s">
        <v>1416</v>
      </c>
      <c r="BE85" s="57" t="s">
        <v>1416</v>
      </c>
      <c r="BF85" s="57" t="s">
        <v>1416</v>
      </c>
      <c r="BG85" s="57" t="s">
        <v>1416</v>
      </c>
      <c r="BH85" s="57" t="s">
        <v>1416</v>
      </c>
      <c r="BI85" s="57" t="s">
        <v>1416</v>
      </c>
      <c r="BJ85" s="57" t="s">
        <v>1416</v>
      </c>
      <c r="BK85" s="57" t="s">
        <v>1416</v>
      </c>
      <c r="BL85" s="57" t="s">
        <v>1416</v>
      </c>
      <c r="BM85" s="57" t="s">
        <v>1416</v>
      </c>
      <c r="BN85" s="57" t="s">
        <v>1416</v>
      </c>
      <c r="BO85" s="57" t="s">
        <v>1416</v>
      </c>
      <c r="BP85" s="57" t="s">
        <v>1416</v>
      </c>
      <c r="BQ85" s="250" t="s">
        <v>1416</v>
      </c>
      <c r="BR85" s="57" t="s">
        <v>1416</v>
      </c>
      <c r="BS85" s="57" t="s">
        <v>1416</v>
      </c>
      <c r="BT85" s="57" t="s">
        <v>1416</v>
      </c>
      <c r="BU85" s="57"/>
      <c r="BV85" s="52"/>
      <c r="BX85" s="261"/>
      <c r="BY85" s="261"/>
      <c r="BZ85" s="261"/>
      <c r="CA85" s="261"/>
      <c r="CB85" s="261"/>
      <c r="CC85" s="261"/>
      <c r="CD85" s="261"/>
      <c r="CE85" s="261"/>
      <c r="CF85" s="261"/>
      <c r="CG85" s="261"/>
      <c r="CH85" s="261"/>
      <c r="CI85" s="261"/>
      <c r="CJ85" s="261"/>
      <c r="CK85" s="261"/>
    </row>
    <row r="86" spans="1:89" s="85" customFormat="1">
      <c r="A86" s="118" t="s">
        <v>1464</v>
      </c>
      <c r="B86" s="98" t="s">
        <v>840</v>
      </c>
      <c r="C86" s="98" t="str">
        <f>VLOOKUP(B86,tblInstance!$B:$D,3,FALSE)</f>
        <v>DI1</v>
      </c>
      <c r="D86" s="84" t="s">
        <v>1417</v>
      </c>
      <c r="E86" s="84" t="s">
        <v>359</v>
      </c>
      <c r="F86" s="83"/>
      <c r="G86" s="83" t="str">
        <f>VLOOKUP(C86,tblClass!$B:$E,MATCH("Interlock",tblClass!$1:$1,0)-1,FALSE)</f>
        <v>"idbDI1".@@INSTANCE@@.DI_PV;</v>
      </c>
      <c r="H86" s="97" t="s">
        <v>929</v>
      </c>
      <c r="I86" s="86">
        <v>30</v>
      </c>
      <c r="J86" s="57" t="s">
        <v>871</v>
      </c>
      <c r="K86" s="57" t="s">
        <v>871</v>
      </c>
      <c r="L86" s="57" t="s">
        <v>1416</v>
      </c>
      <c r="M86" s="57" t="s">
        <v>871</v>
      </c>
      <c r="N86" s="57" t="s">
        <v>871</v>
      </c>
      <c r="O86" s="57" t="s">
        <v>871</v>
      </c>
      <c r="P86" s="57" t="s">
        <v>871</v>
      </c>
      <c r="Q86" s="57" t="s">
        <v>871</v>
      </c>
      <c r="R86" s="57" t="s">
        <v>871</v>
      </c>
      <c r="S86" s="57" t="s">
        <v>871</v>
      </c>
      <c r="T86" s="57" t="s">
        <v>1416</v>
      </c>
      <c r="U86" s="57" t="s">
        <v>1416</v>
      </c>
      <c r="V86" s="57" t="s">
        <v>1416</v>
      </c>
      <c r="W86" s="57" t="s">
        <v>1416</v>
      </c>
      <c r="X86" s="57" t="s">
        <v>1416</v>
      </c>
      <c r="Y86" s="57" t="s">
        <v>1416</v>
      </c>
      <c r="Z86" s="57" t="s">
        <v>1416</v>
      </c>
      <c r="AA86" s="57" t="s">
        <v>1416</v>
      </c>
      <c r="AB86" s="57" t="s">
        <v>1416</v>
      </c>
      <c r="AC86" s="57" t="s">
        <v>1416</v>
      </c>
      <c r="AD86" s="57" t="s">
        <v>1416</v>
      </c>
      <c r="AE86" s="57" t="s">
        <v>1416</v>
      </c>
      <c r="AF86" s="57" t="s">
        <v>871</v>
      </c>
      <c r="AG86" s="57" t="s">
        <v>871</v>
      </c>
      <c r="AH86" s="57" t="s">
        <v>871</v>
      </c>
      <c r="AI86" s="57" t="s">
        <v>1416</v>
      </c>
      <c r="AJ86" s="57" t="s">
        <v>871</v>
      </c>
      <c r="AK86" s="57" t="s">
        <v>871</v>
      </c>
      <c r="AL86" s="57" t="s">
        <v>871</v>
      </c>
      <c r="AM86" s="57" t="s">
        <v>871</v>
      </c>
      <c r="AN86" s="57" t="s">
        <v>871</v>
      </c>
      <c r="AO86" s="57" t="s">
        <v>871</v>
      </c>
      <c r="AP86" s="57" t="s">
        <v>871</v>
      </c>
      <c r="AQ86" s="57" t="s">
        <v>871</v>
      </c>
      <c r="AR86" s="57" t="s">
        <v>871</v>
      </c>
      <c r="AS86" s="57" t="s">
        <v>871</v>
      </c>
      <c r="AT86" s="57" t="s">
        <v>1416</v>
      </c>
      <c r="AU86" s="57" t="s">
        <v>1416</v>
      </c>
      <c r="AV86" s="57" t="s">
        <v>1416</v>
      </c>
      <c r="AW86" s="57" t="s">
        <v>871</v>
      </c>
      <c r="AX86" s="57" t="s">
        <v>871</v>
      </c>
      <c r="AY86" s="57" t="s">
        <v>871</v>
      </c>
      <c r="AZ86" s="57" t="s">
        <v>871</v>
      </c>
      <c r="BA86" s="57" t="s">
        <v>871</v>
      </c>
      <c r="BB86" s="57" t="s">
        <v>871</v>
      </c>
      <c r="BC86" s="57" t="s">
        <v>871</v>
      </c>
      <c r="BD86" s="57" t="s">
        <v>871</v>
      </c>
      <c r="BE86" s="57" t="s">
        <v>871</v>
      </c>
      <c r="BF86" s="57" t="s">
        <v>871</v>
      </c>
      <c r="BG86" s="57" t="s">
        <v>871</v>
      </c>
      <c r="BH86" s="57" t="s">
        <v>871</v>
      </c>
      <c r="BI86" s="57" t="s">
        <v>871</v>
      </c>
      <c r="BJ86" s="57" t="s">
        <v>871</v>
      </c>
      <c r="BK86" s="57" t="s">
        <v>871</v>
      </c>
      <c r="BL86" s="57" t="s">
        <v>871</v>
      </c>
      <c r="BM86" s="57" t="s">
        <v>1416</v>
      </c>
      <c r="BN86" s="57" t="s">
        <v>1416</v>
      </c>
      <c r="BO86" s="57" t="s">
        <v>1416</v>
      </c>
      <c r="BP86" s="57" t="s">
        <v>1416</v>
      </c>
      <c r="BQ86" s="57" t="s">
        <v>1416</v>
      </c>
      <c r="BR86" s="57" t="s">
        <v>1416</v>
      </c>
      <c r="BS86" s="57" t="s">
        <v>1416</v>
      </c>
      <c r="BT86" s="57" t="s">
        <v>1416</v>
      </c>
      <c r="BU86" s="57"/>
      <c r="BV86" s="52"/>
      <c r="BX86" s="261"/>
      <c r="BY86" s="261"/>
      <c r="BZ86" s="261"/>
      <c r="CA86" s="261"/>
      <c r="CB86" s="261"/>
      <c r="CC86" s="261"/>
      <c r="CD86" s="261"/>
      <c r="CE86" s="261"/>
      <c r="CF86" s="261"/>
      <c r="CG86" s="261"/>
      <c r="CH86" s="261"/>
      <c r="CI86" s="261"/>
      <c r="CJ86" s="261"/>
      <c r="CK86" s="261"/>
    </row>
    <row r="87" spans="1:89" s="85" customFormat="1">
      <c r="A87" s="118" t="s">
        <v>1465</v>
      </c>
      <c r="B87" s="98" t="s">
        <v>842</v>
      </c>
      <c r="C87" s="98" t="str">
        <f>VLOOKUP(B87,tblInstance!$B:$D,3,FALSE)</f>
        <v>DI1</v>
      </c>
      <c r="D87" s="84" t="s">
        <v>1417</v>
      </c>
      <c r="E87" s="84" t="s">
        <v>359</v>
      </c>
      <c r="F87" s="83"/>
      <c r="G87" s="83" t="str">
        <f>VLOOKUP(C87,tblClass!$B:$E,MATCH("Interlock",tblClass!$1:$1,0)-1,FALSE)</f>
        <v>"idbDI1".@@INSTANCE@@.DI_PV;</v>
      </c>
      <c r="H87" s="97" t="s">
        <v>932</v>
      </c>
      <c r="I87" s="86">
        <f>I86+1</f>
        <v>31</v>
      </c>
      <c r="J87" s="57" t="s">
        <v>871</v>
      </c>
      <c r="K87" s="57" t="s">
        <v>871</v>
      </c>
      <c r="L87" s="57" t="s">
        <v>1416</v>
      </c>
      <c r="M87" s="57" t="s">
        <v>871</v>
      </c>
      <c r="N87" s="57" t="s">
        <v>871</v>
      </c>
      <c r="O87" s="57" t="s">
        <v>871</v>
      </c>
      <c r="P87" s="57" t="s">
        <v>871</v>
      </c>
      <c r="Q87" s="57" t="s">
        <v>871</v>
      </c>
      <c r="R87" s="57" t="s">
        <v>871</v>
      </c>
      <c r="S87" s="57" t="s">
        <v>871</v>
      </c>
      <c r="T87" s="57" t="s">
        <v>1416</v>
      </c>
      <c r="U87" s="57" t="s">
        <v>1416</v>
      </c>
      <c r="V87" s="57" t="s">
        <v>1416</v>
      </c>
      <c r="W87" s="57" t="s">
        <v>1416</v>
      </c>
      <c r="X87" s="57" t="s">
        <v>1416</v>
      </c>
      <c r="Y87" s="57" t="s">
        <v>1416</v>
      </c>
      <c r="Z87" s="57" t="s">
        <v>1416</v>
      </c>
      <c r="AA87" s="57" t="s">
        <v>1416</v>
      </c>
      <c r="AB87" s="57" t="s">
        <v>1416</v>
      </c>
      <c r="AC87" s="57" t="s">
        <v>1416</v>
      </c>
      <c r="AD87" s="57" t="s">
        <v>1416</v>
      </c>
      <c r="AE87" s="57" t="s">
        <v>1416</v>
      </c>
      <c r="AF87" s="57" t="s">
        <v>871</v>
      </c>
      <c r="AG87" s="57" t="s">
        <v>871</v>
      </c>
      <c r="AH87" s="57" t="s">
        <v>871</v>
      </c>
      <c r="AI87" s="57" t="s">
        <v>1416</v>
      </c>
      <c r="AJ87" s="57" t="s">
        <v>871</v>
      </c>
      <c r="AK87" s="57" t="s">
        <v>871</v>
      </c>
      <c r="AL87" s="57" t="s">
        <v>871</v>
      </c>
      <c r="AM87" s="57" t="s">
        <v>871</v>
      </c>
      <c r="AN87" s="57" t="s">
        <v>871</v>
      </c>
      <c r="AO87" s="57" t="s">
        <v>871</v>
      </c>
      <c r="AP87" s="57" t="s">
        <v>871</v>
      </c>
      <c r="AQ87" s="57" t="s">
        <v>871</v>
      </c>
      <c r="AR87" s="57" t="s">
        <v>871</v>
      </c>
      <c r="AS87" s="57" t="s">
        <v>871</v>
      </c>
      <c r="AT87" s="57" t="s">
        <v>1416</v>
      </c>
      <c r="AU87" s="57" t="s">
        <v>1416</v>
      </c>
      <c r="AV87" s="57" t="s">
        <v>1416</v>
      </c>
      <c r="AW87" s="57" t="s">
        <v>871</v>
      </c>
      <c r="AX87" s="57" t="s">
        <v>871</v>
      </c>
      <c r="AY87" s="57" t="s">
        <v>871</v>
      </c>
      <c r="AZ87" s="57" t="s">
        <v>871</v>
      </c>
      <c r="BA87" s="57" t="s">
        <v>871</v>
      </c>
      <c r="BB87" s="57" t="s">
        <v>871</v>
      </c>
      <c r="BC87" s="57" t="s">
        <v>871</v>
      </c>
      <c r="BD87" s="57" t="s">
        <v>871</v>
      </c>
      <c r="BE87" s="57" t="s">
        <v>871</v>
      </c>
      <c r="BF87" s="57" t="s">
        <v>871</v>
      </c>
      <c r="BG87" s="57" t="s">
        <v>871</v>
      </c>
      <c r="BH87" s="57" t="s">
        <v>871</v>
      </c>
      <c r="BI87" s="57" t="s">
        <v>871</v>
      </c>
      <c r="BJ87" s="57" t="s">
        <v>871</v>
      </c>
      <c r="BK87" s="57" t="s">
        <v>871</v>
      </c>
      <c r="BL87" s="57" t="s">
        <v>871</v>
      </c>
      <c r="BM87" s="57" t="s">
        <v>1416</v>
      </c>
      <c r="BN87" s="57" t="s">
        <v>1416</v>
      </c>
      <c r="BO87" s="57" t="s">
        <v>1416</v>
      </c>
      <c r="BP87" s="57" t="s">
        <v>1416</v>
      </c>
      <c r="BQ87" s="57" t="s">
        <v>1416</v>
      </c>
      <c r="BR87" s="57" t="s">
        <v>1416</v>
      </c>
      <c r="BS87" s="57" t="s">
        <v>1416</v>
      </c>
      <c r="BT87" s="57" t="s">
        <v>1416</v>
      </c>
      <c r="BU87" s="57"/>
      <c r="BV87" s="52"/>
      <c r="BX87" s="261"/>
      <c r="BY87" s="261"/>
      <c r="BZ87" s="261"/>
      <c r="CA87" s="261"/>
      <c r="CB87" s="261"/>
      <c r="CC87" s="261"/>
      <c r="CD87" s="261"/>
      <c r="CE87" s="261"/>
      <c r="CF87" s="261"/>
      <c r="CG87" s="261"/>
      <c r="CH87" s="261"/>
      <c r="CI87" s="261"/>
      <c r="CJ87" s="261"/>
      <c r="CK87" s="261"/>
    </row>
    <row r="88" spans="1:89" s="85" customFormat="1">
      <c r="A88" s="118" t="s">
        <v>1466</v>
      </c>
      <c r="B88" s="98" t="s">
        <v>841</v>
      </c>
      <c r="C88" s="98" t="str">
        <f>VLOOKUP(B88,tblInstance!$B:$D,3,FALSE)</f>
        <v>DI1</v>
      </c>
      <c r="D88" s="84" t="s">
        <v>1417</v>
      </c>
      <c r="E88" s="84" t="s">
        <v>359</v>
      </c>
      <c r="F88" s="83"/>
      <c r="G88" s="83" t="str">
        <f>VLOOKUP(C88,tblClass!$B:$E,MATCH("Interlock",tblClass!$1:$1,0)-1,FALSE)</f>
        <v>"idbDI1".@@INSTANCE@@.DI_PV;</v>
      </c>
      <c r="H88" s="97" t="s">
        <v>1421</v>
      </c>
      <c r="I88" s="86">
        <f>I87+1</f>
        <v>32</v>
      </c>
      <c r="J88" s="57" t="s">
        <v>1416</v>
      </c>
      <c r="K88" s="57" t="s">
        <v>1416</v>
      </c>
      <c r="L88" s="57" t="s">
        <v>1416</v>
      </c>
      <c r="M88" s="57" t="s">
        <v>1416</v>
      </c>
      <c r="N88" s="57" t="s">
        <v>1416</v>
      </c>
      <c r="O88" s="57" t="s">
        <v>1416</v>
      </c>
      <c r="P88" s="57" t="s">
        <v>1416</v>
      </c>
      <c r="Q88" s="57" t="s">
        <v>1416</v>
      </c>
      <c r="R88" s="57" t="s">
        <v>1416</v>
      </c>
      <c r="S88" s="57" t="s">
        <v>1416</v>
      </c>
      <c r="T88" s="57" t="s">
        <v>1416</v>
      </c>
      <c r="U88" s="57" t="s">
        <v>871</v>
      </c>
      <c r="V88" s="57" t="s">
        <v>1416</v>
      </c>
      <c r="W88" s="57" t="s">
        <v>871</v>
      </c>
      <c r="X88" s="57" t="s">
        <v>871</v>
      </c>
      <c r="Y88" s="57" t="s">
        <v>871</v>
      </c>
      <c r="Z88" s="57" t="s">
        <v>871</v>
      </c>
      <c r="AA88" s="57" t="s">
        <v>871</v>
      </c>
      <c r="AB88" s="57" t="s">
        <v>871</v>
      </c>
      <c r="AC88" s="57" t="s">
        <v>871</v>
      </c>
      <c r="AD88" s="57" t="s">
        <v>871</v>
      </c>
      <c r="AE88" s="57" t="s">
        <v>1416</v>
      </c>
      <c r="AF88" s="57" t="s">
        <v>1416</v>
      </c>
      <c r="AG88" s="57" t="s">
        <v>1416</v>
      </c>
      <c r="AH88" s="57" t="s">
        <v>871</v>
      </c>
      <c r="AI88" s="57" t="s">
        <v>871</v>
      </c>
      <c r="AJ88" s="57" t="s">
        <v>1416</v>
      </c>
      <c r="AK88" s="57" t="s">
        <v>1416</v>
      </c>
      <c r="AL88" s="57" t="s">
        <v>1416</v>
      </c>
      <c r="AM88" s="57" t="s">
        <v>1416</v>
      </c>
      <c r="AN88" s="57" t="s">
        <v>1416</v>
      </c>
      <c r="AO88" s="57" t="s">
        <v>1416</v>
      </c>
      <c r="AP88" s="57" t="s">
        <v>1416</v>
      </c>
      <c r="AQ88" s="57" t="s">
        <v>1416</v>
      </c>
      <c r="AR88" s="57" t="s">
        <v>1416</v>
      </c>
      <c r="AS88" s="57" t="s">
        <v>1416</v>
      </c>
      <c r="AT88" s="57" t="s">
        <v>871</v>
      </c>
      <c r="AU88" s="57" t="s">
        <v>871</v>
      </c>
      <c r="AV88" s="57" t="s">
        <v>871</v>
      </c>
      <c r="AW88" s="57" t="s">
        <v>1416</v>
      </c>
      <c r="AX88" s="57" t="s">
        <v>1416</v>
      </c>
      <c r="AY88" s="57" t="s">
        <v>1416</v>
      </c>
      <c r="AZ88" s="57" t="s">
        <v>871</v>
      </c>
      <c r="BA88" s="57" t="s">
        <v>871</v>
      </c>
      <c r="BB88" s="57" t="s">
        <v>871</v>
      </c>
      <c r="BC88" s="57" t="s">
        <v>871</v>
      </c>
      <c r="BD88" s="57" t="s">
        <v>871</v>
      </c>
      <c r="BE88" s="57" t="s">
        <v>871</v>
      </c>
      <c r="BF88" s="57" t="s">
        <v>871</v>
      </c>
      <c r="BG88" s="57" t="s">
        <v>871</v>
      </c>
      <c r="BH88" s="57" t="s">
        <v>871</v>
      </c>
      <c r="BI88" s="57" t="s">
        <v>1416</v>
      </c>
      <c r="BJ88" s="57" t="s">
        <v>1416</v>
      </c>
      <c r="BK88" s="57" t="s">
        <v>1416</v>
      </c>
      <c r="BL88" s="57" t="s">
        <v>1416</v>
      </c>
      <c r="BM88" s="57" t="s">
        <v>871</v>
      </c>
      <c r="BN88" s="57" t="s">
        <v>871</v>
      </c>
      <c r="BO88" s="57" t="s">
        <v>871</v>
      </c>
      <c r="BP88" s="57" t="s">
        <v>871</v>
      </c>
      <c r="BQ88" s="57" t="s">
        <v>871</v>
      </c>
      <c r="BR88" s="57" t="s">
        <v>871</v>
      </c>
      <c r="BS88" s="57" t="s">
        <v>871</v>
      </c>
      <c r="BT88" s="57" t="s">
        <v>871</v>
      </c>
      <c r="BU88" s="57"/>
      <c r="BV88" s="52"/>
      <c r="BX88" s="261"/>
      <c r="BY88" s="261"/>
      <c r="BZ88" s="261"/>
      <c r="CA88" s="261"/>
      <c r="CB88" s="261"/>
      <c r="CC88" s="261"/>
      <c r="CD88" s="261"/>
      <c r="CE88" s="261"/>
      <c r="CF88" s="261"/>
      <c r="CG88" s="261"/>
      <c r="CH88" s="261"/>
      <c r="CI88" s="261"/>
      <c r="CJ88" s="261"/>
      <c r="CK88" s="261"/>
    </row>
    <row r="89" spans="1:89" s="85" customFormat="1">
      <c r="A89" s="118" t="s">
        <v>1467</v>
      </c>
      <c r="B89" s="98" t="s">
        <v>839</v>
      </c>
      <c r="C89" s="98" t="e">
        <f>VLOOKUP(B89,tblInstance!$B:$D,3,FALSE)</f>
        <v>#N/A</v>
      </c>
      <c r="D89" s="84" t="s">
        <v>1417</v>
      </c>
      <c r="E89" s="84" t="s">
        <v>359</v>
      </c>
      <c r="F89" s="83"/>
      <c r="G89" s="83" t="e">
        <f>VLOOKUP(C89,tblClass!$B:$E,MATCH("Interlock",tblClass!$1:$1,0)-1,FALSE)</f>
        <v>#N/A</v>
      </c>
      <c r="H89" s="97" t="s">
        <v>931</v>
      </c>
      <c r="I89" s="86">
        <f>I88+1</f>
        <v>33</v>
      </c>
      <c r="J89" s="57" t="s">
        <v>1416</v>
      </c>
      <c r="K89" s="57" t="s">
        <v>1416</v>
      </c>
      <c r="L89" s="57" t="s">
        <v>1416</v>
      </c>
      <c r="M89" s="57" t="s">
        <v>1416</v>
      </c>
      <c r="N89" s="57" t="s">
        <v>1416</v>
      </c>
      <c r="O89" s="57" t="s">
        <v>1416</v>
      </c>
      <c r="P89" s="57" t="s">
        <v>1416</v>
      </c>
      <c r="Q89" s="57" t="s">
        <v>1416</v>
      </c>
      <c r="R89" s="57" t="s">
        <v>1416</v>
      </c>
      <c r="S89" s="57" t="s">
        <v>1416</v>
      </c>
      <c r="T89" s="57" t="s">
        <v>1416</v>
      </c>
      <c r="U89" s="57" t="s">
        <v>871</v>
      </c>
      <c r="V89" s="57" t="s">
        <v>1416</v>
      </c>
      <c r="W89" s="57" t="s">
        <v>871</v>
      </c>
      <c r="X89" s="57" t="s">
        <v>871</v>
      </c>
      <c r="Y89" s="57" t="s">
        <v>871</v>
      </c>
      <c r="Z89" s="57" t="s">
        <v>871</v>
      </c>
      <c r="AA89" s="57" t="s">
        <v>871</v>
      </c>
      <c r="AB89" s="57" t="s">
        <v>871</v>
      </c>
      <c r="AC89" s="57" t="s">
        <v>871</v>
      </c>
      <c r="AD89" s="57" t="s">
        <v>871</v>
      </c>
      <c r="AE89" s="57" t="s">
        <v>1416</v>
      </c>
      <c r="AF89" s="57" t="s">
        <v>1416</v>
      </c>
      <c r="AG89" s="57" t="s">
        <v>1416</v>
      </c>
      <c r="AH89" s="57" t="s">
        <v>871</v>
      </c>
      <c r="AI89" s="57" t="s">
        <v>871</v>
      </c>
      <c r="AJ89" s="57" t="s">
        <v>1416</v>
      </c>
      <c r="AK89" s="57" t="s">
        <v>1416</v>
      </c>
      <c r="AL89" s="57" t="s">
        <v>1416</v>
      </c>
      <c r="AM89" s="57" t="s">
        <v>1416</v>
      </c>
      <c r="AN89" s="57" t="s">
        <v>1416</v>
      </c>
      <c r="AO89" s="57" t="s">
        <v>1416</v>
      </c>
      <c r="AP89" s="57" t="s">
        <v>1416</v>
      </c>
      <c r="AQ89" s="57" t="s">
        <v>1416</v>
      </c>
      <c r="AR89" s="57" t="s">
        <v>1416</v>
      </c>
      <c r="AS89" s="57" t="s">
        <v>1416</v>
      </c>
      <c r="AT89" s="57" t="s">
        <v>871</v>
      </c>
      <c r="AU89" s="57" t="s">
        <v>871</v>
      </c>
      <c r="AV89" s="57" t="s">
        <v>871</v>
      </c>
      <c r="AW89" s="57" t="s">
        <v>1416</v>
      </c>
      <c r="AX89" s="57" t="s">
        <v>1416</v>
      </c>
      <c r="AY89" s="57" t="s">
        <v>1416</v>
      </c>
      <c r="AZ89" s="57" t="s">
        <v>871</v>
      </c>
      <c r="BA89" s="57" t="s">
        <v>871</v>
      </c>
      <c r="BB89" s="57" t="s">
        <v>871</v>
      </c>
      <c r="BC89" s="57" t="s">
        <v>871</v>
      </c>
      <c r="BD89" s="57" t="s">
        <v>871</v>
      </c>
      <c r="BE89" s="57" t="s">
        <v>871</v>
      </c>
      <c r="BF89" s="57" t="s">
        <v>871</v>
      </c>
      <c r="BG89" s="57" t="s">
        <v>871</v>
      </c>
      <c r="BH89" s="57" t="s">
        <v>871</v>
      </c>
      <c r="BI89" s="57" t="s">
        <v>1416</v>
      </c>
      <c r="BJ89" s="57" t="s">
        <v>1416</v>
      </c>
      <c r="BK89" s="57" t="s">
        <v>1416</v>
      </c>
      <c r="BL89" s="57" t="s">
        <v>1416</v>
      </c>
      <c r="BM89" s="57" t="s">
        <v>871</v>
      </c>
      <c r="BN89" s="57" t="s">
        <v>871</v>
      </c>
      <c r="BO89" s="57" t="s">
        <v>871</v>
      </c>
      <c r="BP89" s="57" t="s">
        <v>871</v>
      </c>
      <c r="BQ89" s="57" t="s">
        <v>871</v>
      </c>
      <c r="BR89" s="57" t="s">
        <v>871</v>
      </c>
      <c r="BS89" s="57" t="s">
        <v>871</v>
      </c>
      <c r="BT89" s="57" t="s">
        <v>871</v>
      </c>
      <c r="BU89" s="122"/>
      <c r="BV89" s="52"/>
      <c r="BX89" s="261"/>
      <c r="BY89" s="261"/>
      <c r="BZ89" s="261"/>
      <c r="CA89" s="261"/>
      <c r="CB89" s="261"/>
      <c r="CC89" s="261"/>
      <c r="CD89" s="261"/>
      <c r="CE89" s="261"/>
      <c r="CF89" s="261"/>
      <c r="CG89" s="261"/>
      <c r="CH89" s="261"/>
      <c r="CI89" s="261"/>
      <c r="CJ89" s="261"/>
      <c r="CK89" s="261"/>
    </row>
    <row r="90" spans="1:89" s="85" customFormat="1">
      <c r="A90" s="118" t="s">
        <v>1468</v>
      </c>
      <c r="B90" s="98" t="s">
        <v>650</v>
      </c>
      <c r="C90" s="98" t="str">
        <f>VLOOKUP(B90,tblInstance!$B:$D,3,FALSE)</f>
        <v>DI1</v>
      </c>
      <c r="D90" s="84" t="s">
        <v>238</v>
      </c>
      <c r="E90" s="84" t="s">
        <v>359</v>
      </c>
      <c r="F90" s="83"/>
      <c r="G90" s="83" t="str">
        <f>VLOOKUP(C90,tblClass!$B:$E,MATCH("Interlock",tblClass!$1:$1,0)-1,FALSE)</f>
        <v>"idbDI1".@@INSTANCE@@.DI_PV;</v>
      </c>
      <c r="H90" s="97" t="s">
        <v>651</v>
      </c>
      <c r="I90" s="86">
        <v>34</v>
      </c>
      <c r="J90" s="57" t="s">
        <v>871</v>
      </c>
      <c r="K90" s="57" t="s">
        <v>871</v>
      </c>
      <c r="L90" s="57" t="s">
        <v>1416</v>
      </c>
      <c r="M90" s="57" t="s">
        <v>871</v>
      </c>
      <c r="N90" s="57" t="s">
        <v>871</v>
      </c>
      <c r="O90" s="57" t="s">
        <v>871</v>
      </c>
      <c r="P90" s="57" t="s">
        <v>871</v>
      </c>
      <c r="Q90" s="57" t="s">
        <v>871</v>
      </c>
      <c r="R90" s="57" t="s">
        <v>871</v>
      </c>
      <c r="S90" s="57" t="s">
        <v>871</v>
      </c>
      <c r="T90" s="57" t="s">
        <v>1416</v>
      </c>
      <c r="U90" s="57" t="s">
        <v>1416</v>
      </c>
      <c r="V90" s="57" t="s">
        <v>1416</v>
      </c>
      <c r="W90" s="57" t="s">
        <v>1416</v>
      </c>
      <c r="X90" s="57" t="s">
        <v>1416</v>
      </c>
      <c r="Y90" s="57" t="s">
        <v>1416</v>
      </c>
      <c r="Z90" s="57" t="s">
        <v>1416</v>
      </c>
      <c r="AA90" s="57" t="s">
        <v>1416</v>
      </c>
      <c r="AB90" s="57" t="s">
        <v>1416</v>
      </c>
      <c r="AC90" s="57" t="s">
        <v>1416</v>
      </c>
      <c r="AD90" s="57" t="s">
        <v>1416</v>
      </c>
      <c r="AE90" s="57" t="s">
        <v>1416</v>
      </c>
      <c r="AF90" s="57" t="s">
        <v>871</v>
      </c>
      <c r="AG90" s="57" t="s">
        <v>871</v>
      </c>
      <c r="AH90" s="57" t="s">
        <v>871</v>
      </c>
      <c r="AI90" s="57" t="s">
        <v>1416</v>
      </c>
      <c r="AJ90" s="57" t="s">
        <v>871</v>
      </c>
      <c r="AK90" s="57" t="s">
        <v>871</v>
      </c>
      <c r="AL90" s="57" t="s">
        <v>871</v>
      </c>
      <c r="AM90" s="57" t="s">
        <v>871</v>
      </c>
      <c r="AN90" s="57" t="s">
        <v>871</v>
      </c>
      <c r="AO90" s="57" t="s">
        <v>871</v>
      </c>
      <c r="AP90" s="57" t="s">
        <v>871</v>
      </c>
      <c r="AQ90" s="57" t="s">
        <v>871</v>
      </c>
      <c r="AR90" s="57" t="s">
        <v>871</v>
      </c>
      <c r="AS90" s="57" t="s">
        <v>871</v>
      </c>
      <c r="AT90" s="57" t="s">
        <v>1416</v>
      </c>
      <c r="AU90" s="57" t="s">
        <v>1416</v>
      </c>
      <c r="AV90" s="57" t="s">
        <v>1416</v>
      </c>
      <c r="AW90" s="57" t="s">
        <v>871</v>
      </c>
      <c r="AX90" s="57" t="s">
        <v>871</v>
      </c>
      <c r="AY90" s="57" t="s">
        <v>871</v>
      </c>
      <c r="AZ90" s="57" t="s">
        <v>871</v>
      </c>
      <c r="BA90" s="57" t="s">
        <v>871</v>
      </c>
      <c r="BB90" s="57" t="s">
        <v>871</v>
      </c>
      <c r="BC90" s="57" t="s">
        <v>871</v>
      </c>
      <c r="BD90" s="57" t="s">
        <v>871</v>
      </c>
      <c r="BE90" s="57" t="s">
        <v>871</v>
      </c>
      <c r="BF90" s="57" t="s">
        <v>871</v>
      </c>
      <c r="BG90" s="57" t="s">
        <v>871</v>
      </c>
      <c r="BH90" s="57" t="s">
        <v>871</v>
      </c>
      <c r="BI90" s="57" t="s">
        <v>871</v>
      </c>
      <c r="BJ90" s="57" t="s">
        <v>871</v>
      </c>
      <c r="BK90" s="57" t="s">
        <v>871</v>
      </c>
      <c r="BL90" s="57" t="s">
        <v>871</v>
      </c>
      <c r="BM90" s="57" t="s">
        <v>1416</v>
      </c>
      <c r="BN90" s="57" t="s">
        <v>1416</v>
      </c>
      <c r="BO90" s="57" t="s">
        <v>1416</v>
      </c>
      <c r="BP90" s="57" t="s">
        <v>1416</v>
      </c>
      <c r="BQ90" s="57" t="s">
        <v>1416</v>
      </c>
      <c r="BR90" s="57" t="s">
        <v>1416</v>
      </c>
      <c r="BS90" s="57" t="s">
        <v>1416</v>
      </c>
      <c r="BT90" s="57" t="s">
        <v>1416</v>
      </c>
      <c r="BU90" s="122"/>
      <c r="BV90" s="52"/>
      <c r="BX90" s="261"/>
      <c r="BY90" s="261"/>
      <c r="BZ90" s="261"/>
      <c r="CA90" s="261"/>
      <c r="CB90" s="261"/>
      <c r="CC90" s="261"/>
      <c r="CD90" s="261"/>
      <c r="CE90" s="261"/>
      <c r="CF90" s="261"/>
      <c r="CG90" s="261"/>
      <c r="CH90" s="261"/>
      <c r="CI90" s="261"/>
      <c r="CJ90" s="261"/>
      <c r="CK90" s="261"/>
    </row>
    <row r="91" spans="1:89" s="85" customFormat="1">
      <c r="A91" s="118" t="s">
        <v>1469</v>
      </c>
      <c r="B91" s="98" t="s">
        <v>649</v>
      </c>
      <c r="C91" s="98" t="str">
        <f>VLOOKUP(B91,tblInstance!$B:$D,3,FALSE)</f>
        <v>DI1</v>
      </c>
      <c r="D91" s="84" t="s">
        <v>238</v>
      </c>
      <c r="E91" s="84" t="s">
        <v>359</v>
      </c>
      <c r="F91" s="83"/>
      <c r="G91" s="83" t="str">
        <f>VLOOKUP(C91,tblClass!$B:$E,MATCH("Interlock",tblClass!$1:$1,0)-1,FALSE)</f>
        <v>"idbDI1".@@INSTANCE@@.DI_PV;</v>
      </c>
      <c r="H91" s="97" t="s">
        <v>652</v>
      </c>
      <c r="I91" s="86">
        <v>35</v>
      </c>
      <c r="J91" s="57" t="s">
        <v>1416</v>
      </c>
      <c r="K91" s="57" t="s">
        <v>1416</v>
      </c>
      <c r="L91" s="57" t="s">
        <v>1416</v>
      </c>
      <c r="M91" s="57" t="s">
        <v>1416</v>
      </c>
      <c r="N91" s="57" t="s">
        <v>1416</v>
      </c>
      <c r="O91" s="57" t="s">
        <v>1416</v>
      </c>
      <c r="P91" s="57" t="s">
        <v>1416</v>
      </c>
      <c r="Q91" s="57" t="s">
        <v>1416</v>
      </c>
      <c r="R91" s="57" t="s">
        <v>1416</v>
      </c>
      <c r="S91" s="57" t="s">
        <v>1416</v>
      </c>
      <c r="T91" s="57" t="s">
        <v>1416</v>
      </c>
      <c r="U91" s="57" t="s">
        <v>871</v>
      </c>
      <c r="V91" s="57" t="s">
        <v>1416</v>
      </c>
      <c r="W91" s="57" t="s">
        <v>871</v>
      </c>
      <c r="X91" s="57" t="s">
        <v>871</v>
      </c>
      <c r="Y91" s="57" t="s">
        <v>871</v>
      </c>
      <c r="Z91" s="57" t="s">
        <v>871</v>
      </c>
      <c r="AA91" s="57" t="s">
        <v>871</v>
      </c>
      <c r="AB91" s="57" t="s">
        <v>871</v>
      </c>
      <c r="AC91" s="57" t="s">
        <v>871</v>
      </c>
      <c r="AD91" s="57" t="s">
        <v>871</v>
      </c>
      <c r="AE91" s="57" t="s">
        <v>1416</v>
      </c>
      <c r="AF91" s="57" t="s">
        <v>1416</v>
      </c>
      <c r="AG91" s="57" t="s">
        <v>1416</v>
      </c>
      <c r="AH91" s="57" t="s">
        <v>871</v>
      </c>
      <c r="AI91" s="57" t="s">
        <v>871</v>
      </c>
      <c r="AJ91" s="57" t="s">
        <v>1416</v>
      </c>
      <c r="AK91" s="57" t="s">
        <v>1416</v>
      </c>
      <c r="AL91" s="57" t="s">
        <v>1416</v>
      </c>
      <c r="AM91" s="57" t="s">
        <v>1416</v>
      </c>
      <c r="AN91" s="57" t="s">
        <v>1416</v>
      </c>
      <c r="AO91" s="57" t="s">
        <v>1416</v>
      </c>
      <c r="AP91" s="57" t="s">
        <v>1416</v>
      </c>
      <c r="AQ91" s="57" t="s">
        <v>1416</v>
      </c>
      <c r="AR91" s="57" t="s">
        <v>1416</v>
      </c>
      <c r="AS91" s="57" t="s">
        <v>1416</v>
      </c>
      <c r="AT91" s="57" t="s">
        <v>871</v>
      </c>
      <c r="AU91" s="57" t="s">
        <v>871</v>
      </c>
      <c r="AV91" s="57" t="s">
        <v>871</v>
      </c>
      <c r="AW91" s="57" t="s">
        <v>1416</v>
      </c>
      <c r="AX91" s="57" t="s">
        <v>1416</v>
      </c>
      <c r="AY91" s="57" t="s">
        <v>1416</v>
      </c>
      <c r="AZ91" s="57" t="s">
        <v>871</v>
      </c>
      <c r="BA91" s="57" t="s">
        <v>871</v>
      </c>
      <c r="BB91" s="57" t="s">
        <v>871</v>
      </c>
      <c r="BC91" s="57" t="s">
        <v>871</v>
      </c>
      <c r="BD91" s="57" t="s">
        <v>871</v>
      </c>
      <c r="BE91" s="57" t="s">
        <v>871</v>
      </c>
      <c r="BF91" s="57" t="s">
        <v>871</v>
      </c>
      <c r="BG91" s="57" t="s">
        <v>871</v>
      </c>
      <c r="BH91" s="57" t="s">
        <v>871</v>
      </c>
      <c r="BI91" s="57" t="s">
        <v>1416</v>
      </c>
      <c r="BJ91" s="57" t="s">
        <v>1416</v>
      </c>
      <c r="BK91" s="57" t="s">
        <v>1416</v>
      </c>
      <c r="BL91" s="57" t="s">
        <v>1416</v>
      </c>
      <c r="BM91" s="57" t="s">
        <v>871</v>
      </c>
      <c r="BN91" s="57" t="s">
        <v>871</v>
      </c>
      <c r="BO91" s="57" t="s">
        <v>871</v>
      </c>
      <c r="BP91" s="57" t="s">
        <v>871</v>
      </c>
      <c r="BQ91" s="57" t="s">
        <v>871</v>
      </c>
      <c r="BR91" s="57" t="s">
        <v>871</v>
      </c>
      <c r="BS91" s="57" t="s">
        <v>871</v>
      </c>
      <c r="BT91" s="57" t="s">
        <v>871</v>
      </c>
      <c r="BU91" s="122"/>
      <c r="BV91" s="52"/>
      <c r="BX91" s="261"/>
      <c r="BY91" s="261"/>
      <c r="BZ91" s="261"/>
      <c r="CA91" s="261"/>
      <c r="CB91" s="261"/>
      <c r="CC91" s="261"/>
      <c r="CD91" s="261"/>
      <c r="CE91" s="261"/>
      <c r="CF91" s="261"/>
      <c r="CG91" s="261"/>
      <c r="CH91" s="261"/>
      <c r="CI91" s="261"/>
      <c r="CJ91" s="261"/>
      <c r="CK91" s="261"/>
    </row>
    <row r="92" spans="1:89" s="85" customFormat="1">
      <c r="A92" s="118"/>
      <c r="B92" s="98"/>
      <c r="C92" s="98"/>
      <c r="D92" s="84"/>
      <c r="E92" s="84"/>
      <c r="F92" s="83"/>
      <c r="G92" s="83"/>
      <c r="H92" s="97"/>
      <c r="I92" s="86"/>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122"/>
      <c r="BV92" s="52"/>
      <c r="BX92" s="261"/>
      <c r="BY92" s="261"/>
      <c r="BZ92" s="261"/>
      <c r="CA92" s="261"/>
      <c r="CB92" s="261"/>
      <c r="CC92" s="261"/>
      <c r="CD92" s="261"/>
      <c r="CE92" s="261"/>
      <c r="CF92" s="261"/>
      <c r="CG92" s="261"/>
      <c r="CH92" s="261"/>
      <c r="CI92" s="261"/>
      <c r="CJ92" s="261"/>
      <c r="CK92" s="261"/>
    </row>
    <row r="93" spans="1:89" s="90" customFormat="1">
      <c r="A93" s="119"/>
      <c r="B93" s="96" t="s">
        <v>1420</v>
      </c>
      <c r="C93" s="95"/>
      <c r="D93" s="94"/>
      <c r="E93" s="94"/>
      <c r="F93" s="113"/>
      <c r="G93" s="113"/>
      <c r="H93" s="93"/>
      <c r="I93" s="92"/>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122"/>
      <c r="BV93" s="52"/>
      <c r="BX93" s="262"/>
      <c r="BY93" s="262"/>
      <c r="BZ93" s="262"/>
      <c r="CA93" s="262"/>
      <c r="CB93" s="262"/>
      <c r="CC93" s="262"/>
      <c r="CD93" s="262"/>
      <c r="CE93" s="262"/>
      <c r="CF93" s="262"/>
      <c r="CG93" s="262"/>
      <c r="CH93" s="262"/>
      <c r="CI93" s="262"/>
      <c r="CJ93" s="262"/>
      <c r="CK93" s="262"/>
    </row>
    <row r="94" spans="1:89" s="85" customFormat="1">
      <c r="A94" s="118"/>
      <c r="B94" s="89" t="s">
        <v>800</v>
      </c>
      <c r="C94" s="89" t="s">
        <v>198</v>
      </c>
      <c r="D94" s="88" t="s">
        <v>867</v>
      </c>
      <c r="E94" s="88"/>
      <c r="F94" s="114"/>
      <c r="G94" s="114"/>
      <c r="H94" s="87" t="s">
        <v>1230</v>
      </c>
      <c r="I94" s="86">
        <f>I89+1</f>
        <v>34</v>
      </c>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2"/>
      <c r="BX94" s="261"/>
      <c r="BY94" s="261"/>
      <c r="BZ94" s="261"/>
      <c r="CA94" s="261"/>
      <c r="CB94" s="261"/>
      <c r="CC94" s="261"/>
      <c r="CD94" s="261"/>
      <c r="CE94" s="261"/>
      <c r="CF94" s="261"/>
      <c r="CG94" s="261"/>
      <c r="CH94" s="261"/>
      <c r="CI94" s="261"/>
      <c r="CJ94" s="261"/>
      <c r="CK94" s="261"/>
    </row>
    <row r="95" spans="1:89" s="85" customFormat="1">
      <c r="A95" s="118"/>
      <c r="B95" s="89" t="s">
        <v>799</v>
      </c>
      <c r="C95" s="89" t="s">
        <v>198</v>
      </c>
      <c r="D95" s="88" t="s">
        <v>867</v>
      </c>
      <c r="E95" s="88"/>
      <c r="F95" s="114"/>
      <c r="G95" s="114"/>
      <c r="H95" s="87" t="s">
        <v>1231</v>
      </c>
      <c r="I95" s="86">
        <f t="shared" ref="I95:I114" si="21">I94+1</f>
        <v>35</v>
      </c>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2"/>
      <c r="BX95" s="261"/>
      <c r="BY95" s="261"/>
      <c r="BZ95" s="261"/>
      <c r="CA95" s="261"/>
      <c r="CB95" s="261"/>
      <c r="CC95" s="261"/>
      <c r="CD95" s="261"/>
      <c r="CE95" s="261"/>
      <c r="CF95" s="261"/>
      <c r="CG95" s="261"/>
      <c r="CH95" s="261"/>
      <c r="CI95" s="261"/>
      <c r="CJ95" s="261"/>
      <c r="CK95" s="261"/>
    </row>
    <row r="96" spans="1:89" s="85" customFormat="1">
      <c r="A96" s="118"/>
      <c r="B96" s="89" t="s">
        <v>926</v>
      </c>
      <c r="C96" s="89" t="s">
        <v>177</v>
      </c>
      <c r="D96" s="88" t="s">
        <v>867</v>
      </c>
      <c r="E96" s="88"/>
      <c r="F96" s="114"/>
      <c r="G96" s="114"/>
      <c r="H96" s="87" t="s">
        <v>1232</v>
      </c>
      <c r="I96" s="86">
        <f t="shared" si="21"/>
        <v>36</v>
      </c>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2"/>
      <c r="BX96" s="261"/>
      <c r="BY96" s="261"/>
      <c r="BZ96" s="261"/>
      <c r="CA96" s="261"/>
      <c r="CB96" s="261"/>
      <c r="CC96" s="261"/>
      <c r="CD96" s="261"/>
      <c r="CE96" s="261"/>
      <c r="CF96" s="261"/>
      <c r="CG96" s="261"/>
      <c r="CH96" s="261"/>
      <c r="CI96" s="261"/>
      <c r="CJ96" s="261"/>
      <c r="CK96" s="261"/>
    </row>
    <row r="97" spans="1:89" s="85" customFormat="1">
      <c r="A97" s="118"/>
      <c r="B97" s="89" t="s">
        <v>927</v>
      </c>
      <c r="C97" s="89" t="s">
        <v>177</v>
      </c>
      <c r="D97" s="88" t="s">
        <v>867</v>
      </c>
      <c r="E97" s="88"/>
      <c r="F97" s="114"/>
      <c r="G97" s="114"/>
      <c r="H97" s="87" t="s">
        <v>1233</v>
      </c>
      <c r="I97" s="86">
        <f t="shared" si="21"/>
        <v>37</v>
      </c>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2"/>
      <c r="BX97" s="261"/>
      <c r="BY97" s="261"/>
      <c r="BZ97" s="261"/>
      <c r="CA97" s="261"/>
      <c r="CB97" s="261"/>
      <c r="CC97" s="261"/>
      <c r="CD97" s="261"/>
      <c r="CE97" s="261"/>
      <c r="CF97" s="261"/>
      <c r="CG97" s="261"/>
      <c r="CH97" s="261"/>
      <c r="CI97" s="261"/>
      <c r="CJ97" s="261"/>
      <c r="CK97" s="261"/>
    </row>
    <row r="98" spans="1:89" s="85" customFormat="1">
      <c r="A98" s="118"/>
      <c r="B98" s="89" t="s">
        <v>812</v>
      </c>
      <c r="C98" s="89" t="s">
        <v>195</v>
      </c>
      <c r="D98" s="88" t="s">
        <v>867</v>
      </c>
      <c r="E98" s="88"/>
      <c r="F98" s="114"/>
      <c r="G98" s="114"/>
      <c r="H98" s="87" t="s">
        <v>1234</v>
      </c>
      <c r="I98" s="86">
        <f t="shared" si="21"/>
        <v>38</v>
      </c>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2"/>
      <c r="BX98" s="261"/>
      <c r="BY98" s="261"/>
      <c r="BZ98" s="261"/>
      <c r="CA98" s="261"/>
      <c r="CB98" s="261"/>
      <c r="CC98" s="261"/>
      <c r="CD98" s="261"/>
      <c r="CE98" s="261"/>
      <c r="CF98" s="261"/>
      <c r="CG98" s="261"/>
      <c r="CH98" s="261"/>
      <c r="CI98" s="261"/>
      <c r="CJ98" s="261"/>
      <c r="CK98" s="261"/>
    </row>
    <row r="99" spans="1:89" s="85" customFormat="1">
      <c r="A99" s="118"/>
      <c r="B99" s="89" t="s">
        <v>1419</v>
      </c>
      <c r="C99" s="89" t="s">
        <v>189</v>
      </c>
      <c r="D99" s="88" t="s">
        <v>1417</v>
      </c>
      <c r="E99" s="88"/>
      <c r="F99" s="114"/>
      <c r="G99" s="114"/>
      <c r="H99" s="87" t="s">
        <v>1418</v>
      </c>
      <c r="I99" s="86">
        <f t="shared" si="21"/>
        <v>39</v>
      </c>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2"/>
      <c r="BX99" s="261"/>
      <c r="BY99" s="261"/>
      <c r="BZ99" s="261"/>
      <c r="CA99" s="261"/>
      <c r="CB99" s="261"/>
      <c r="CC99" s="261"/>
      <c r="CD99" s="261"/>
      <c r="CE99" s="261"/>
      <c r="CF99" s="261"/>
      <c r="CG99" s="261"/>
      <c r="CH99" s="261"/>
      <c r="CI99" s="261"/>
      <c r="CJ99" s="261"/>
      <c r="CK99" s="261"/>
    </row>
    <row r="100" spans="1:89" s="85" customFormat="1">
      <c r="A100" s="118"/>
      <c r="B100" s="89" t="s">
        <v>519</v>
      </c>
      <c r="C100" s="89" t="s">
        <v>177</v>
      </c>
      <c r="D100" s="88" t="s">
        <v>867</v>
      </c>
      <c r="E100" s="88"/>
      <c r="F100" s="114"/>
      <c r="G100" s="114"/>
      <c r="H100" s="87" t="s">
        <v>219</v>
      </c>
      <c r="I100" s="86">
        <f t="shared" si="21"/>
        <v>40</v>
      </c>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2"/>
      <c r="BX100" s="261"/>
      <c r="BY100" s="261"/>
      <c r="BZ100" s="261"/>
      <c r="CA100" s="261"/>
      <c r="CB100" s="261"/>
      <c r="CC100" s="261"/>
      <c r="CD100" s="261"/>
      <c r="CE100" s="261"/>
      <c r="CF100" s="261"/>
      <c r="CG100" s="261"/>
      <c r="CH100" s="261"/>
      <c r="CI100" s="261"/>
      <c r="CJ100" s="261"/>
      <c r="CK100" s="261"/>
    </row>
    <row r="101" spans="1:89" s="85" customFormat="1">
      <c r="A101" s="118"/>
      <c r="B101" s="89" t="s">
        <v>650</v>
      </c>
      <c r="C101" s="89" t="s">
        <v>179</v>
      </c>
      <c r="D101" s="88" t="s">
        <v>1417</v>
      </c>
      <c r="E101" s="88"/>
      <c r="F101" s="114"/>
      <c r="G101" s="114"/>
      <c r="H101" s="87" t="s">
        <v>651</v>
      </c>
      <c r="I101" s="86">
        <f t="shared" si="21"/>
        <v>41</v>
      </c>
      <c r="J101" s="57"/>
      <c r="K101" s="57"/>
      <c r="L101" s="57"/>
      <c r="M101" s="57"/>
      <c r="N101" s="57"/>
      <c r="O101" s="57" t="s">
        <v>871</v>
      </c>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2"/>
      <c r="BX101" s="261"/>
      <c r="BY101" s="261"/>
      <c r="BZ101" s="261"/>
      <c r="CA101" s="261"/>
      <c r="CB101" s="261"/>
      <c r="CC101" s="261"/>
      <c r="CD101" s="261"/>
      <c r="CE101" s="261"/>
      <c r="CF101" s="261"/>
      <c r="CG101" s="261"/>
      <c r="CH101" s="261"/>
      <c r="CI101" s="261"/>
      <c r="CJ101" s="261"/>
      <c r="CK101" s="261"/>
    </row>
    <row r="102" spans="1:89" s="85" customFormat="1">
      <c r="A102" s="118"/>
      <c r="B102" s="89" t="s">
        <v>529</v>
      </c>
      <c r="C102" s="89" t="s">
        <v>188</v>
      </c>
      <c r="D102" s="88" t="s">
        <v>1368</v>
      </c>
      <c r="E102" s="88"/>
      <c r="F102" s="114"/>
      <c r="G102" s="114"/>
      <c r="H102" s="87" t="s">
        <v>215</v>
      </c>
      <c r="I102" s="86">
        <f t="shared" si="21"/>
        <v>42</v>
      </c>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2"/>
      <c r="BX102" s="261"/>
      <c r="BY102" s="261"/>
      <c r="BZ102" s="261"/>
      <c r="CA102" s="261"/>
      <c r="CB102" s="261"/>
      <c r="CC102" s="261"/>
      <c r="CD102" s="261"/>
      <c r="CE102" s="261"/>
      <c r="CF102" s="261"/>
      <c r="CG102" s="261"/>
      <c r="CH102" s="261"/>
      <c r="CI102" s="261"/>
      <c r="CJ102" s="261"/>
      <c r="CK102" s="261"/>
    </row>
    <row r="103" spans="1:89" s="85" customFormat="1">
      <c r="A103" s="118"/>
      <c r="B103" s="89" t="s">
        <v>523</v>
      </c>
      <c r="C103" s="89" t="s">
        <v>186</v>
      </c>
      <c r="D103" s="88" t="s">
        <v>867</v>
      </c>
      <c r="E103" s="88"/>
      <c r="F103" s="114"/>
      <c r="G103" s="114"/>
      <c r="H103" s="87" t="s">
        <v>598</v>
      </c>
      <c r="I103" s="86">
        <f t="shared" si="21"/>
        <v>43</v>
      </c>
      <c r="J103" s="57" t="s">
        <v>871</v>
      </c>
      <c r="K103" s="57" t="s">
        <v>1416</v>
      </c>
      <c r="L103" s="57" t="s">
        <v>1416</v>
      </c>
      <c r="M103" s="57" t="s">
        <v>1416</v>
      </c>
      <c r="N103" s="57" t="s">
        <v>1416</v>
      </c>
      <c r="O103" s="57" t="s">
        <v>1416</v>
      </c>
      <c r="P103" s="57" t="s">
        <v>871</v>
      </c>
      <c r="Q103" s="57" t="s">
        <v>871</v>
      </c>
      <c r="R103" s="57" t="s">
        <v>871</v>
      </c>
      <c r="S103" s="57" t="s">
        <v>871</v>
      </c>
      <c r="T103" s="57" t="s">
        <v>1416</v>
      </c>
      <c r="U103" s="57" t="s">
        <v>1416</v>
      </c>
      <c r="V103" s="57" t="s">
        <v>1416</v>
      </c>
      <c r="W103" s="57" t="s">
        <v>1416</v>
      </c>
      <c r="X103" s="57" t="s">
        <v>1416</v>
      </c>
      <c r="Y103" s="57" t="s">
        <v>1416</v>
      </c>
      <c r="Z103" s="57" t="s">
        <v>1416</v>
      </c>
      <c r="AA103" s="57" t="s">
        <v>1416</v>
      </c>
      <c r="AB103" s="57" t="s">
        <v>1416</v>
      </c>
      <c r="AC103" s="57" t="s">
        <v>1416</v>
      </c>
      <c r="AD103" s="57" t="s">
        <v>1416</v>
      </c>
      <c r="AE103" s="57" t="s">
        <v>1416</v>
      </c>
      <c r="AF103" s="57" t="s">
        <v>1416</v>
      </c>
      <c r="AG103" s="57" t="s">
        <v>1416</v>
      </c>
      <c r="AH103" s="57" t="s">
        <v>1416</v>
      </c>
      <c r="AI103" s="57" t="s">
        <v>1416</v>
      </c>
      <c r="AJ103" s="57" t="s">
        <v>1416</v>
      </c>
      <c r="AK103" s="57" t="s">
        <v>1416</v>
      </c>
      <c r="AL103" s="57" t="s">
        <v>1416</v>
      </c>
      <c r="AM103" s="57" t="s">
        <v>1416</v>
      </c>
      <c r="AN103" s="57" t="s">
        <v>1416</v>
      </c>
      <c r="AO103" s="57" t="s">
        <v>1416</v>
      </c>
      <c r="AP103" s="57" t="s">
        <v>1416</v>
      </c>
      <c r="AQ103" s="57" t="s">
        <v>1416</v>
      </c>
      <c r="AR103" s="57" t="s">
        <v>1416</v>
      </c>
      <c r="AS103" s="57" t="s">
        <v>1416</v>
      </c>
      <c r="AT103" s="57" t="s">
        <v>1416</v>
      </c>
      <c r="AU103" s="57" t="s">
        <v>1416</v>
      </c>
      <c r="AV103" s="57" t="s">
        <v>1416</v>
      </c>
      <c r="AW103" s="57" t="s">
        <v>1416</v>
      </c>
      <c r="AX103" s="57" t="s">
        <v>1416</v>
      </c>
      <c r="AY103" s="57" t="s">
        <v>1416</v>
      </c>
      <c r="AZ103" s="57" t="s">
        <v>1416</v>
      </c>
      <c r="BA103" s="57" t="s">
        <v>1416</v>
      </c>
      <c r="BB103" s="57" t="s">
        <v>1416</v>
      </c>
      <c r="BC103" s="57" t="s">
        <v>1416</v>
      </c>
      <c r="BD103" s="57" t="s">
        <v>1416</v>
      </c>
      <c r="BE103" s="57" t="s">
        <v>1416</v>
      </c>
      <c r="BF103" s="57" t="s">
        <v>1416</v>
      </c>
      <c r="BG103" s="57" t="s">
        <v>1416</v>
      </c>
      <c r="BH103" s="57" t="s">
        <v>1416</v>
      </c>
      <c r="BI103" s="57" t="s">
        <v>1416</v>
      </c>
      <c r="BJ103" s="57" t="s">
        <v>1416</v>
      </c>
      <c r="BK103" s="57" t="s">
        <v>1416</v>
      </c>
      <c r="BL103" s="57" t="s">
        <v>1416</v>
      </c>
      <c r="BM103" s="57" t="s">
        <v>1416</v>
      </c>
      <c r="BN103" s="57" t="s">
        <v>1416</v>
      </c>
      <c r="BO103" s="57" t="s">
        <v>1416</v>
      </c>
      <c r="BP103" s="57" t="s">
        <v>1416</v>
      </c>
      <c r="BQ103" s="57" t="s">
        <v>1416</v>
      </c>
      <c r="BR103" s="57" t="s">
        <v>1416</v>
      </c>
      <c r="BS103" s="57" t="s">
        <v>1416</v>
      </c>
      <c r="BT103" s="57" t="s">
        <v>1416</v>
      </c>
      <c r="BU103" s="122"/>
      <c r="BV103" s="52"/>
      <c r="BX103" s="261"/>
      <c r="BY103" s="261"/>
      <c r="BZ103" s="261"/>
      <c r="CA103" s="261"/>
      <c r="CB103" s="261"/>
      <c r="CC103" s="261"/>
      <c r="CD103" s="261"/>
      <c r="CE103" s="261"/>
      <c r="CF103" s="261"/>
      <c r="CG103" s="261"/>
      <c r="CH103" s="261"/>
      <c r="CI103" s="261"/>
      <c r="CJ103" s="261"/>
      <c r="CK103" s="261"/>
    </row>
    <row r="104" spans="1:89" s="85" customFormat="1">
      <c r="A104" s="118"/>
      <c r="B104" s="89" t="s">
        <v>566</v>
      </c>
      <c r="C104" s="89" t="s">
        <v>177</v>
      </c>
      <c r="D104" s="88" t="s">
        <v>867</v>
      </c>
      <c r="E104" s="88"/>
      <c r="F104" s="114"/>
      <c r="G104" s="114"/>
      <c r="H104" s="87" t="s">
        <v>593</v>
      </c>
      <c r="I104" s="86">
        <f t="shared" si="21"/>
        <v>44</v>
      </c>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122"/>
      <c r="BV104" s="52"/>
      <c r="BX104" s="261"/>
      <c r="BY104" s="261"/>
      <c r="BZ104" s="261"/>
      <c r="CA104" s="261"/>
      <c r="CB104" s="261"/>
      <c r="CC104" s="261"/>
      <c r="CD104" s="261"/>
      <c r="CE104" s="261"/>
      <c r="CF104" s="261"/>
      <c r="CG104" s="261"/>
      <c r="CH104" s="261"/>
      <c r="CI104" s="261"/>
      <c r="CJ104" s="261"/>
      <c r="CK104" s="261"/>
    </row>
    <row r="105" spans="1:89" s="85" customFormat="1">
      <c r="A105" s="118"/>
      <c r="B105" s="89" t="s">
        <v>567</v>
      </c>
      <c r="C105" s="89" t="s">
        <v>177</v>
      </c>
      <c r="D105" s="88" t="s">
        <v>867</v>
      </c>
      <c r="E105" s="88"/>
      <c r="F105" s="114"/>
      <c r="G105" s="114"/>
      <c r="H105" s="87" t="s">
        <v>594</v>
      </c>
      <c r="I105" s="86">
        <f t="shared" si="21"/>
        <v>45</v>
      </c>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122"/>
      <c r="BV105" s="52"/>
      <c r="BX105" s="261"/>
      <c r="BY105" s="261"/>
      <c r="BZ105" s="261"/>
      <c r="CA105" s="261"/>
      <c r="CB105" s="261"/>
      <c r="CC105" s="261"/>
      <c r="CD105" s="261"/>
      <c r="CE105" s="261"/>
      <c r="CF105" s="261"/>
      <c r="CG105" s="261"/>
      <c r="CH105" s="261"/>
      <c r="CI105" s="261"/>
      <c r="CJ105" s="261"/>
      <c r="CK105" s="261"/>
    </row>
    <row r="106" spans="1:89" s="85" customFormat="1">
      <c r="A106" s="118"/>
      <c r="B106" s="89" t="s">
        <v>554</v>
      </c>
      <c r="C106" s="89" t="s">
        <v>177</v>
      </c>
      <c r="D106" s="88" t="s">
        <v>867</v>
      </c>
      <c r="E106" s="88"/>
      <c r="F106" s="114"/>
      <c r="G106" s="114"/>
      <c r="H106" s="87" t="s">
        <v>218</v>
      </c>
      <c r="I106" s="86">
        <f t="shared" si="21"/>
        <v>46</v>
      </c>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122"/>
      <c r="BV106" s="52"/>
      <c r="BX106" s="261"/>
      <c r="BY106" s="261"/>
      <c r="BZ106" s="261"/>
      <c r="CA106" s="261"/>
      <c r="CB106" s="261"/>
      <c r="CC106" s="261"/>
      <c r="CD106" s="261"/>
      <c r="CE106" s="261"/>
      <c r="CF106" s="261"/>
      <c r="CG106" s="261"/>
      <c r="CH106" s="261"/>
      <c r="CI106" s="261"/>
      <c r="CJ106" s="261"/>
      <c r="CK106" s="261"/>
    </row>
    <row r="107" spans="1:89" s="85" customFormat="1">
      <c r="A107" s="118"/>
      <c r="B107" s="89" t="s">
        <v>649</v>
      </c>
      <c r="C107" s="89" t="s">
        <v>179</v>
      </c>
      <c r="D107" s="88" t="s">
        <v>1417</v>
      </c>
      <c r="E107" s="88"/>
      <c r="F107" s="114"/>
      <c r="G107" s="114"/>
      <c r="H107" s="87" t="s">
        <v>652</v>
      </c>
      <c r="I107" s="86">
        <f t="shared" si="21"/>
        <v>47</v>
      </c>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122"/>
      <c r="BV107" s="52"/>
      <c r="BX107" s="261"/>
      <c r="BY107" s="261"/>
      <c r="BZ107" s="261"/>
      <c r="CA107" s="261"/>
      <c r="CB107" s="261"/>
      <c r="CC107" s="261"/>
      <c r="CD107" s="261"/>
      <c r="CE107" s="261"/>
      <c r="CF107" s="261"/>
      <c r="CG107" s="261"/>
      <c r="CH107" s="261"/>
      <c r="CI107" s="261"/>
      <c r="CJ107" s="261"/>
      <c r="CK107" s="261"/>
    </row>
    <row r="108" spans="1:89" s="85" customFormat="1">
      <c r="A108" s="118"/>
      <c r="B108" s="89" t="s">
        <v>555</v>
      </c>
      <c r="C108" s="89" t="s">
        <v>188</v>
      </c>
      <c r="D108" s="88" t="s">
        <v>1368</v>
      </c>
      <c r="E108" s="88"/>
      <c r="F108" s="114"/>
      <c r="G108" s="114"/>
      <c r="H108" s="87" t="s">
        <v>214</v>
      </c>
      <c r="I108" s="86">
        <f t="shared" si="21"/>
        <v>48</v>
      </c>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2"/>
      <c r="BX108" s="261"/>
      <c r="BY108" s="261"/>
      <c r="BZ108" s="261"/>
      <c r="CA108" s="261"/>
      <c r="CB108" s="261"/>
      <c r="CC108" s="261"/>
      <c r="CD108" s="261"/>
      <c r="CE108" s="261"/>
      <c r="CF108" s="261"/>
      <c r="CG108" s="261"/>
      <c r="CH108" s="261"/>
      <c r="CI108" s="261"/>
      <c r="CJ108" s="261"/>
      <c r="CK108" s="261"/>
    </row>
    <row r="109" spans="1:89" s="85" customFormat="1">
      <c r="A109" s="118"/>
      <c r="B109" s="89" t="s">
        <v>545</v>
      </c>
      <c r="C109" s="89" t="s">
        <v>186</v>
      </c>
      <c r="D109" s="88" t="s">
        <v>867</v>
      </c>
      <c r="E109" s="88"/>
      <c r="F109" s="114"/>
      <c r="G109" s="114"/>
      <c r="H109" s="87" t="s">
        <v>612</v>
      </c>
      <c r="I109" s="86">
        <f t="shared" si="21"/>
        <v>49</v>
      </c>
      <c r="J109" s="57" t="s">
        <v>1416</v>
      </c>
      <c r="K109" s="57" t="s">
        <v>1416</v>
      </c>
      <c r="L109" s="57" t="s">
        <v>1416</v>
      </c>
      <c r="M109" s="57" t="s">
        <v>1416</v>
      </c>
      <c r="N109" s="57" t="s">
        <v>1416</v>
      </c>
      <c r="O109" s="57" t="s">
        <v>1416</v>
      </c>
      <c r="P109" s="57" t="s">
        <v>1416</v>
      </c>
      <c r="Q109" s="57" t="s">
        <v>1416</v>
      </c>
      <c r="R109" s="57" t="s">
        <v>1416</v>
      </c>
      <c r="S109" s="57" t="s">
        <v>1416</v>
      </c>
      <c r="T109" s="57" t="s">
        <v>1416</v>
      </c>
      <c r="U109" s="57" t="s">
        <v>1416</v>
      </c>
      <c r="V109" s="57" t="s">
        <v>1416</v>
      </c>
      <c r="W109" s="57" t="s">
        <v>1416</v>
      </c>
      <c r="X109" s="57" t="s">
        <v>1416</v>
      </c>
      <c r="Y109" s="57" t="s">
        <v>1416</v>
      </c>
      <c r="Z109" s="57" t="s">
        <v>1416</v>
      </c>
      <c r="AA109" s="57" t="s">
        <v>871</v>
      </c>
      <c r="AB109" s="57" t="s">
        <v>871</v>
      </c>
      <c r="AC109" s="57" t="s">
        <v>871</v>
      </c>
      <c r="AD109" s="57" t="s">
        <v>871</v>
      </c>
      <c r="AE109" s="57" t="s">
        <v>1416</v>
      </c>
      <c r="AF109" s="57" t="s">
        <v>1416</v>
      </c>
      <c r="AG109" s="57" t="s">
        <v>1416</v>
      </c>
      <c r="AH109" s="57" t="s">
        <v>1416</v>
      </c>
      <c r="AI109" s="57" t="s">
        <v>1416</v>
      </c>
      <c r="AJ109" s="57" t="s">
        <v>1416</v>
      </c>
      <c r="AK109" s="57" t="s">
        <v>1416</v>
      </c>
      <c r="AL109" s="57" t="s">
        <v>1416</v>
      </c>
      <c r="AM109" s="57" t="s">
        <v>1416</v>
      </c>
      <c r="AN109" s="57" t="s">
        <v>1416</v>
      </c>
      <c r="AO109" s="57" t="s">
        <v>1416</v>
      </c>
      <c r="AP109" s="57" t="s">
        <v>1416</v>
      </c>
      <c r="AQ109" s="57" t="s">
        <v>1416</v>
      </c>
      <c r="AR109" s="57" t="s">
        <v>1416</v>
      </c>
      <c r="AS109" s="57" t="s">
        <v>1416</v>
      </c>
      <c r="AT109" s="57" t="s">
        <v>1416</v>
      </c>
      <c r="AU109" s="57" t="s">
        <v>1416</v>
      </c>
      <c r="AV109" s="57" t="s">
        <v>1416</v>
      </c>
      <c r="AW109" s="57" t="s">
        <v>1416</v>
      </c>
      <c r="AX109" s="57" t="s">
        <v>1416</v>
      </c>
      <c r="AY109" s="57" t="s">
        <v>1416</v>
      </c>
      <c r="AZ109" s="57" t="s">
        <v>1416</v>
      </c>
      <c r="BA109" s="57" t="s">
        <v>1416</v>
      </c>
      <c r="BB109" s="57" t="s">
        <v>1416</v>
      </c>
      <c r="BC109" s="57" t="s">
        <v>1416</v>
      </c>
      <c r="BD109" s="57" t="s">
        <v>1416</v>
      </c>
      <c r="BE109" s="57" t="s">
        <v>1416</v>
      </c>
      <c r="BF109" s="57" t="s">
        <v>1416</v>
      </c>
      <c r="BG109" s="57" t="s">
        <v>1416</v>
      </c>
      <c r="BH109" s="57" t="s">
        <v>1416</v>
      </c>
      <c r="BI109" s="57" t="s">
        <v>1416</v>
      </c>
      <c r="BJ109" s="57" t="s">
        <v>1416</v>
      </c>
      <c r="BK109" s="57" t="s">
        <v>1416</v>
      </c>
      <c r="BL109" s="57" t="s">
        <v>1416</v>
      </c>
      <c r="BM109" s="57" t="s">
        <v>1416</v>
      </c>
      <c r="BN109" s="57" t="s">
        <v>1416</v>
      </c>
      <c r="BO109" s="57" t="s">
        <v>1416</v>
      </c>
      <c r="BP109" s="57" t="s">
        <v>1416</v>
      </c>
      <c r="BQ109" s="57" t="s">
        <v>1416</v>
      </c>
      <c r="BR109" s="57" t="s">
        <v>1416</v>
      </c>
      <c r="BS109" s="57" t="s">
        <v>1416</v>
      </c>
      <c r="BT109" s="57" t="s">
        <v>1416</v>
      </c>
      <c r="BU109" s="57"/>
      <c r="BV109" s="52"/>
      <c r="BX109" s="261"/>
      <c r="BY109" s="261"/>
      <c r="BZ109" s="261"/>
      <c r="CA109" s="261"/>
      <c r="CB109" s="261"/>
      <c r="CC109" s="261"/>
      <c r="CD109" s="261"/>
      <c r="CE109" s="261"/>
      <c r="CF109" s="261"/>
      <c r="CG109" s="261"/>
      <c r="CH109" s="261"/>
      <c r="CI109" s="261"/>
      <c r="CJ109" s="261"/>
      <c r="CK109" s="261"/>
    </row>
    <row r="110" spans="1:89" s="85" customFormat="1">
      <c r="A110" s="118"/>
      <c r="B110" s="89" t="s">
        <v>573</v>
      </c>
      <c r="C110" s="89" t="s">
        <v>177</v>
      </c>
      <c r="D110" s="88" t="s">
        <v>867</v>
      </c>
      <c r="E110" s="88"/>
      <c r="F110" s="114"/>
      <c r="G110" s="114"/>
      <c r="H110" s="87" t="s">
        <v>606</v>
      </c>
      <c r="I110" s="86">
        <f t="shared" si="21"/>
        <v>50</v>
      </c>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2"/>
      <c r="BX110" s="261"/>
      <c r="BY110" s="261"/>
      <c r="BZ110" s="261"/>
      <c r="CA110" s="261"/>
      <c r="CB110" s="261"/>
      <c r="CC110" s="261"/>
      <c r="CD110" s="261"/>
      <c r="CE110" s="261"/>
      <c r="CF110" s="261"/>
      <c r="CG110" s="261"/>
      <c r="CH110" s="261"/>
      <c r="CI110" s="261"/>
      <c r="CJ110" s="261"/>
      <c r="CK110" s="261"/>
    </row>
    <row r="111" spans="1:89" s="85" customFormat="1">
      <c r="A111" s="118"/>
      <c r="B111" s="89" t="s">
        <v>574</v>
      </c>
      <c r="C111" s="89" t="s">
        <v>177</v>
      </c>
      <c r="D111" s="88" t="s">
        <v>867</v>
      </c>
      <c r="E111" s="88"/>
      <c r="F111" s="114"/>
      <c r="G111" s="114"/>
      <c r="H111" s="87" t="s">
        <v>607</v>
      </c>
      <c r="I111" s="86">
        <f t="shared" si="21"/>
        <v>51</v>
      </c>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2"/>
      <c r="BX111" s="261"/>
      <c r="BY111" s="261"/>
      <c r="BZ111" s="261"/>
      <c r="CA111" s="261"/>
      <c r="CB111" s="261"/>
      <c r="CC111" s="261"/>
      <c r="CD111" s="261"/>
      <c r="CE111" s="261"/>
      <c r="CF111" s="261"/>
      <c r="CG111" s="261"/>
      <c r="CH111" s="261"/>
      <c r="CI111" s="261"/>
      <c r="CJ111" s="261"/>
      <c r="CK111" s="261"/>
    </row>
    <row r="112" spans="1:89" s="85" customFormat="1">
      <c r="A112" s="118"/>
      <c r="B112" s="89" t="s">
        <v>802</v>
      </c>
      <c r="C112" s="89" t="s">
        <v>177</v>
      </c>
      <c r="D112" s="88" t="s">
        <v>867</v>
      </c>
      <c r="E112" s="88"/>
      <c r="F112" s="114"/>
      <c r="G112" s="114"/>
      <c r="H112" s="87" t="s">
        <v>908</v>
      </c>
      <c r="I112" s="86">
        <f t="shared" si="21"/>
        <v>52</v>
      </c>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2"/>
      <c r="BX112" s="261"/>
      <c r="BY112" s="261"/>
      <c r="BZ112" s="261"/>
      <c r="CA112" s="261"/>
      <c r="CB112" s="261"/>
      <c r="CC112" s="261"/>
      <c r="CD112" s="261"/>
      <c r="CE112" s="261"/>
      <c r="CF112" s="261"/>
      <c r="CG112" s="261"/>
      <c r="CH112" s="261"/>
      <c r="CI112" s="261"/>
      <c r="CJ112" s="261"/>
      <c r="CK112" s="261"/>
    </row>
    <row r="113" spans="1:89" s="85" customFormat="1">
      <c r="A113" s="118"/>
      <c r="B113" s="89" t="s">
        <v>801</v>
      </c>
      <c r="C113" s="89" t="s">
        <v>177</v>
      </c>
      <c r="D113" s="88" t="s">
        <v>867</v>
      </c>
      <c r="E113" s="88"/>
      <c r="F113" s="114"/>
      <c r="G113" s="114"/>
      <c r="H113" s="87" t="s">
        <v>907</v>
      </c>
      <c r="I113" s="86">
        <f t="shared" si="21"/>
        <v>53</v>
      </c>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2"/>
      <c r="BX113" s="261"/>
      <c r="BY113" s="261"/>
      <c r="BZ113" s="261"/>
      <c r="CA113" s="261"/>
      <c r="CB113" s="261"/>
      <c r="CC113" s="261"/>
      <c r="CD113" s="261"/>
      <c r="CE113" s="261"/>
      <c r="CF113" s="261"/>
      <c r="CG113" s="261"/>
      <c r="CH113" s="261"/>
      <c r="CI113" s="261"/>
      <c r="CJ113" s="261"/>
      <c r="CK113" s="261"/>
    </row>
    <row r="114" spans="1:89" s="85" customFormat="1">
      <c r="A114" s="118"/>
      <c r="B114" s="89" t="s">
        <v>909</v>
      </c>
      <c r="C114" s="89" t="s">
        <v>175</v>
      </c>
      <c r="D114" s="88" t="s">
        <v>1368</v>
      </c>
      <c r="E114" s="88" t="s">
        <v>874</v>
      </c>
      <c r="F114" s="114"/>
      <c r="G114" s="114"/>
      <c r="H114" s="87" t="s">
        <v>629</v>
      </c>
      <c r="I114" s="86">
        <f t="shared" si="21"/>
        <v>54</v>
      </c>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2"/>
      <c r="BX114" s="261"/>
      <c r="BY114" s="261"/>
      <c r="BZ114" s="261"/>
      <c r="CA114" s="261"/>
      <c r="CB114" s="261"/>
      <c r="CC114" s="261"/>
      <c r="CD114" s="261"/>
      <c r="CE114" s="261"/>
      <c r="CF114" s="261"/>
      <c r="CG114" s="261"/>
      <c r="CH114" s="261"/>
      <c r="CI114" s="261"/>
      <c r="CJ114" s="261"/>
      <c r="CK114" s="261"/>
    </row>
    <row r="115" spans="1:89" s="85" customFormat="1">
      <c r="A115" s="118"/>
      <c r="B115" s="89" t="s">
        <v>568</v>
      </c>
      <c r="C115" s="89" t="s">
        <v>177</v>
      </c>
      <c r="D115" s="88" t="s">
        <v>867</v>
      </c>
      <c r="E115" s="88"/>
      <c r="F115" s="114"/>
      <c r="G115" s="114"/>
      <c r="H115" s="87" t="s">
        <v>913</v>
      </c>
      <c r="I115" s="86"/>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2"/>
      <c r="BX115" s="261"/>
      <c r="BY115" s="261"/>
      <c r="BZ115" s="261"/>
      <c r="CA115" s="261"/>
      <c r="CB115" s="261"/>
      <c r="CC115" s="261"/>
      <c r="CD115" s="261"/>
      <c r="CE115" s="261"/>
      <c r="CF115" s="261"/>
      <c r="CG115" s="261"/>
      <c r="CH115" s="261"/>
      <c r="CI115" s="261"/>
      <c r="CJ115" s="261"/>
      <c r="CK115" s="261"/>
    </row>
    <row r="116" spans="1:89" s="85" customFormat="1">
      <c r="A116" s="118"/>
      <c r="B116" s="89" t="s">
        <v>569</v>
      </c>
      <c r="C116" s="89" t="s">
        <v>198</v>
      </c>
      <c r="D116" s="88" t="s">
        <v>867</v>
      </c>
      <c r="E116" s="88" t="s">
        <v>874</v>
      </c>
      <c r="F116" s="114"/>
      <c r="G116" s="114"/>
      <c r="H116" s="87" t="s">
        <v>914</v>
      </c>
      <c r="I116" s="86">
        <f>I114+1</f>
        <v>55</v>
      </c>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2"/>
      <c r="BX116" s="261"/>
      <c r="BY116" s="261"/>
      <c r="BZ116" s="261"/>
      <c r="CA116" s="261"/>
      <c r="CB116" s="261"/>
      <c r="CC116" s="261"/>
      <c r="CD116" s="261"/>
      <c r="CE116" s="261"/>
      <c r="CF116" s="261"/>
      <c r="CG116" s="261"/>
      <c r="CH116" s="261"/>
      <c r="CI116" s="261"/>
      <c r="CJ116" s="261"/>
      <c r="CK116" s="261"/>
    </row>
    <row r="117" spans="1:89" s="85" customFormat="1">
      <c r="A117" s="118"/>
      <c r="B117" s="89" t="s">
        <v>570</v>
      </c>
      <c r="C117" s="89" t="s">
        <v>184</v>
      </c>
      <c r="D117" s="88" t="s">
        <v>21</v>
      </c>
      <c r="E117" s="88"/>
      <c r="F117" s="114"/>
      <c r="G117" s="114"/>
      <c r="H117" s="87" t="s">
        <v>919</v>
      </c>
      <c r="I117" s="86"/>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122"/>
      <c r="BV117" s="52"/>
      <c r="BX117" s="261"/>
      <c r="BY117" s="261"/>
      <c r="BZ117" s="261"/>
      <c r="CA117" s="261"/>
      <c r="CB117" s="261"/>
      <c r="CC117" s="261"/>
      <c r="CD117" s="261"/>
      <c r="CE117" s="261"/>
      <c r="CF117" s="261"/>
      <c r="CG117" s="261"/>
      <c r="CH117" s="261"/>
      <c r="CI117" s="261"/>
      <c r="CJ117" s="261"/>
      <c r="CK117" s="261"/>
    </row>
    <row r="118" spans="1:89" s="85" customFormat="1">
      <c r="A118" s="118"/>
      <c r="B118" s="89" t="s">
        <v>630</v>
      </c>
      <c r="C118" s="89" t="s">
        <v>184</v>
      </c>
      <c r="D118" s="88" t="s">
        <v>21</v>
      </c>
      <c r="E118" s="88" t="s">
        <v>874</v>
      </c>
      <c r="F118" s="114"/>
      <c r="G118" s="114"/>
      <c r="H118" s="87" t="s">
        <v>920</v>
      </c>
      <c r="I118" s="86">
        <f>I116+1</f>
        <v>56</v>
      </c>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122"/>
      <c r="BV118" s="52"/>
      <c r="BX118" s="261"/>
      <c r="BY118" s="261"/>
      <c r="BZ118" s="261"/>
      <c r="CA118" s="261"/>
      <c r="CB118" s="261"/>
      <c r="CC118" s="261"/>
      <c r="CD118" s="261"/>
      <c r="CE118" s="261"/>
      <c r="CF118" s="261"/>
      <c r="CG118" s="261"/>
      <c r="CH118" s="261"/>
      <c r="CI118" s="261"/>
      <c r="CJ118" s="261"/>
      <c r="CK118" s="261"/>
    </row>
    <row r="119" spans="1:89" s="85" customFormat="1">
      <c r="A119" s="118"/>
      <c r="B119" s="89" t="s">
        <v>635</v>
      </c>
      <c r="C119" s="89" t="s">
        <v>184</v>
      </c>
      <c r="D119" s="88" t="s">
        <v>21</v>
      </c>
      <c r="E119" s="88"/>
      <c r="F119" s="114"/>
      <c r="G119" s="114"/>
      <c r="H119" s="87" t="s">
        <v>1415</v>
      </c>
      <c r="I119" s="86"/>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122"/>
      <c r="BV119" s="52"/>
      <c r="BX119" s="261"/>
      <c r="BY119" s="261"/>
      <c r="BZ119" s="261"/>
      <c r="CA119" s="261"/>
      <c r="CB119" s="261"/>
      <c r="CC119" s="261"/>
      <c r="CD119" s="261"/>
      <c r="CE119" s="261"/>
      <c r="CF119" s="261"/>
      <c r="CG119" s="261"/>
      <c r="CH119" s="261"/>
      <c r="CI119" s="261"/>
      <c r="CJ119" s="261"/>
      <c r="CK119" s="261"/>
    </row>
    <row r="120" spans="1:89" s="85" customFormat="1">
      <c r="A120" s="118"/>
      <c r="B120" s="89" t="s">
        <v>636</v>
      </c>
      <c r="C120" s="89" t="s">
        <v>184</v>
      </c>
      <c r="D120" s="88" t="s">
        <v>21</v>
      </c>
      <c r="E120" s="88" t="s">
        <v>874</v>
      </c>
      <c r="F120" s="114"/>
      <c r="G120" s="114"/>
      <c r="H120" s="87" t="s">
        <v>1414</v>
      </c>
      <c r="I120" s="86">
        <f>I118+1</f>
        <v>57</v>
      </c>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122"/>
      <c r="BV120" s="52"/>
      <c r="BX120" s="261"/>
      <c r="BY120" s="261"/>
      <c r="BZ120" s="261"/>
      <c r="CA120" s="261"/>
      <c r="CB120" s="261"/>
      <c r="CC120" s="261"/>
      <c r="CD120" s="261"/>
      <c r="CE120" s="261"/>
      <c r="CF120" s="261"/>
      <c r="CG120" s="261"/>
      <c r="CH120" s="261"/>
      <c r="CI120" s="261"/>
      <c r="CJ120" s="261"/>
      <c r="CK120" s="261"/>
    </row>
    <row r="121" spans="1:89" s="85" customFormat="1">
      <c r="A121" s="118"/>
      <c r="B121" s="89" t="s">
        <v>815</v>
      </c>
      <c r="C121" s="89" t="s">
        <v>177</v>
      </c>
      <c r="D121" s="88" t="s">
        <v>867</v>
      </c>
      <c r="E121" s="88"/>
      <c r="F121" s="114"/>
      <c r="G121" s="114"/>
      <c r="H121" s="87" t="s">
        <v>910</v>
      </c>
      <c r="I121" s="86"/>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122"/>
      <c r="BV121" s="52"/>
      <c r="BX121" s="261"/>
      <c r="BY121" s="261"/>
      <c r="BZ121" s="261"/>
      <c r="CA121" s="261"/>
      <c r="CB121" s="261"/>
      <c r="CC121" s="261"/>
      <c r="CD121" s="261"/>
      <c r="CE121" s="261"/>
      <c r="CF121" s="261"/>
      <c r="CG121" s="261"/>
      <c r="CH121" s="261"/>
      <c r="CI121" s="261"/>
      <c r="CJ121" s="261"/>
      <c r="CK121" s="261"/>
    </row>
    <row r="122" spans="1:89" s="85" customFormat="1">
      <c r="A122" s="118"/>
      <c r="B122" s="89" t="s">
        <v>814</v>
      </c>
      <c r="C122" s="89" t="s">
        <v>177</v>
      </c>
      <c r="D122" s="88" t="s">
        <v>867</v>
      </c>
      <c r="E122" s="88" t="s">
        <v>874</v>
      </c>
      <c r="F122" s="114"/>
      <c r="G122" s="114"/>
      <c r="H122" s="87" t="s">
        <v>911</v>
      </c>
      <c r="I122" s="86">
        <f>I120+1</f>
        <v>58</v>
      </c>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2"/>
      <c r="BX122" s="261"/>
      <c r="BY122" s="261"/>
      <c r="BZ122" s="261"/>
      <c r="CA122" s="261"/>
      <c r="CB122" s="261"/>
      <c r="CC122" s="261"/>
      <c r="CD122" s="261"/>
      <c r="CE122" s="261"/>
      <c r="CF122" s="261"/>
      <c r="CG122" s="261"/>
      <c r="CH122" s="261"/>
      <c r="CI122" s="261"/>
      <c r="CJ122" s="261"/>
      <c r="CK122" s="261"/>
    </row>
    <row r="123" spans="1:89" s="85" customFormat="1">
      <c r="A123" s="118"/>
      <c r="B123" s="89" t="s">
        <v>653</v>
      </c>
      <c r="C123" s="89" t="s">
        <v>175</v>
      </c>
      <c r="D123" s="88" t="s">
        <v>1368</v>
      </c>
      <c r="E123" s="88"/>
      <c r="F123" s="114"/>
      <c r="G123" s="114"/>
      <c r="H123" s="87" t="s">
        <v>912</v>
      </c>
      <c r="I123" s="86"/>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2"/>
      <c r="BX123" s="261"/>
      <c r="BY123" s="261"/>
      <c r="BZ123" s="261"/>
      <c r="CA123" s="261"/>
      <c r="CB123" s="261"/>
      <c r="CC123" s="261"/>
      <c r="CD123" s="261"/>
      <c r="CE123" s="261"/>
      <c r="CF123" s="261"/>
      <c r="CG123" s="261"/>
      <c r="CH123" s="261"/>
      <c r="CI123" s="261"/>
      <c r="CJ123" s="261"/>
      <c r="CK123" s="261"/>
    </row>
    <row r="124" spans="1:89" s="85" customFormat="1">
      <c r="A124" s="118"/>
      <c r="B124" s="89" t="s">
        <v>915</v>
      </c>
      <c r="C124" s="89" t="s">
        <v>177</v>
      </c>
      <c r="D124" s="88" t="s">
        <v>867</v>
      </c>
      <c r="E124" s="88" t="s">
        <v>874</v>
      </c>
      <c r="F124" s="114"/>
      <c r="G124" s="114"/>
      <c r="H124" s="87" t="s">
        <v>918</v>
      </c>
      <c r="I124" s="86">
        <f>I122+1</f>
        <v>59</v>
      </c>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2"/>
      <c r="BX124" s="261"/>
      <c r="BY124" s="261"/>
      <c r="BZ124" s="261"/>
      <c r="CA124" s="261"/>
      <c r="CB124" s="261"/>
      <c r="CC124" s="261"/>
      <c r="CD124" s="261"/>
      <c r="CE124" s="261"/>
      <c r="CF124" s="261"/>
      <c r="CG124" s="261"/>
      <c r="CH124" s="261"/>
      <c r="CI124" s="261"/>
      <c r="CJ124" s="261"/>
      <c r="CK124" s="261"/>
    </row>
    <row r="125" spans="1:89" s="85" customFormat="1">
      <c r="A125" s="118"/>
      <c r="B125" s="89" t="s">
        <v>916</v>
      </c>
      <c r="C125" s="89" t="s">
        <v>177</v>
      </c>
      <c r="D125" s="88" t="s">
        <v>867</v>
      </c>
      <c r="E125" s="88"/>
      <c r="F125" s="114"/>
      <c r="G125" s="114"/>
      <c r="H125" s="87" t="s">
        <v>917</v>
      </c>
      <c r="I125" s="86"/>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2"/>
      <c r="BX125" s="261"/>
      <c r="BY125" s="261"/>
      <c r="BZ125" s="261"/>
      <c r="CA125" s="261"/>
      <c r="CB125" s="261"/>
      <c r="CC125" s="261"/>
      <c r="CD125" s="261"/>
      <c r="CE125" s="261"/>
      <c r="CF125" s="261"/>
      <c r="CG125" s="261"/>
      <c r="CH125" s="261"/>
      <c r="CI125" s="261"/>
      <c r="CJ125" s="261"/>
      <c r="CK125" s="261"/>
    </row>
    <row r="126" spans="1:89" s="85" customFormat="1">
      <c r="A126" s="118"/>
      <c r="B126" s="89" t="s">
        <v>631</v>
      </c>
      <c r="C126" s="89" t="s">
        <v>184</v>
      </c>
      <c r="D126" s="88" t="s">
        <v>22</v>
      </c>
      <c r="E126" s="88" t="s">
        <v>875</v>
      </c>
      <c r="F126" s="114"/>
      <c r="G126" s="114"/>
      <c r="H126" s="87" t="s">
        <v>921</v>
      </c>
      <c r="I126" s="86">
        <f>I124+1</f>
        <v>60</v>
      </c>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2"/>
      <c r="BX126" s="261"/>
      <c r="BY126" s="261"/>
      <c r="BZ126" s="261"/>
      <c r="CA126" s="261"/>
      <c r="CB126" s="261"/>
      <c r="CC126" s="261"/>
      <c r="CD126" s="261"/>
      <c r="CE126" s="261"/>
      <c r="CF126" s="261"/>
      <c r="CG126" s="261"/>
      <c r="CH126" s="261"/>
      <c r="CI126" s="261"/>
      <c r="CJ126" s="261"/>
      <c r="CK126" s="261"/>
    </row>
    <row r="127" spans="1:89" s="85" customFormat="1">
      <c r="A127" s="118"/>
      <c r="B127" s="89" t="s">
        <v>632</v>
      </c>
      <c r="C127" s="89" t="s">
        <v>184</v>
      </c>
      <c r="D127" s="88" t="s">
        <v>22</v>
      </c>
      <c r="E127" s="88" t="s">
        <v>876</v>
      </c>
      <c r="F127" s="114"/>
      <c r="G127" s="114"/>
      <c r="H127" s="87" t="s">
        <v>922</v>
      </c>
      <c r="I127" s="86"/>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2"/>
      <c r="BX127" s="261"/>
      <c r="BY127" s="261"/>
      <c r="BZ127" s="261"/>
      <c r="CA127" s="261"/>
      <c r="CB127" s="261"/>
      <c r="CC127" s="261"/>
      <c r="CD127" s="261"/>
      <c r="CE127" s="261"/>
      <c r="CF127" s="261"/>
      <c r="CG127" s="261"/>
      <c r="CH127" s="261"/>
      <c r="CI127" s="261"/>
      <c r="CJ127" s="261"/>
      <c r="CK127" s="261"/>
    </row>
    <row r="128" spans="1:89" s="85" customFormat="1">
      <c r="A128" s="118"/>
      <c r="B128" s="89" t="s">
        <v>808</v>
      </c>
      <c r="C128" s="89" t="s">
        <v>177</v>
      </c>
      <c r="D128" s="88" t="s">
        <v>867</v>
      </c>
      <c r="E128" s="88" t="s">
        <v>876</v>
      </c>
      <c r="F128" s="114"/>
      <c r="G128" s="114"/>
      <c r="H128" s="87" t="s">
        <v>602</v>
      </c>
      <c r="I128" s="86"/>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2"/>
      <c r="BX128" s="261"/>
      <c r="BY128" s="261"/>
      <c r="BZ128" s="261"/>
      <c r="CA128" s="261"/>
      <c r="CB128" s="261"/>
      <c r="CC128" s="261"/>
      <c r="CD128" s="261"/>
      <c r="CE128" s="261"/>
      <c r="CF128" s="261"/>
      <c r="CG128" s="261"/>
      <c r="CH128" s="261"/>
      <c r="CI128" s="261"/>
      <c r="CJ128" s="261"/>
      <c r="CK128" s="261"/>
    </row>
    <row r="129" spans="1:89" s="85" customFormat="1">
      <c r="A129" s="118"/>
      <c r="B129" s="89" t="s">
        <v>809</v>
      </c>
      <c r="C129" s="89" t="s">
        <v>177</v>
      </c>
      <c r="D129" s="88" t="s">
        <v>867</v>
      </c>
      <c r="E129" s="88" t="s">
        <v>876</v>
      </c>
      <c r="F129" s="114"/>
      <c r="G129" s="114"/>
      <c r="H129" s="87" t="s">
        <v>603</v>
      </c>
      <c r="I129" s="86"/>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2"/>
      <c r="BX129" s="261"/>
      <c r="BY129" s="261"/>
      <c r="BZ129" s="261"/>
      <c r="CA129" s="261"/>
      <c r="CB129" s="261"/>
      <c r="CC129" s="261"/>
      <c r="CD129" s="261"/>
      <c r="CE129" s="261"/>
      <c r="CF129" s="261"/>
      <c r="CG129" s="261"/>
      <c r="CH129" s="261"/>
      <c r="CI129" s="261"/>
      <c r="CJ129" s="261"/>
      <c r="CK129" s="261"/>
    </row>
    <row r="130" spans="1:89" s="85" customFormat="1">
      <c r="A130" s="118"/>
      <c r="B130" s="89" t="s">
        <v>579</v>
      </c>
      <c r="C130" s="89" t="s">
        <v>175</v>
      </c>
      <c r="D130" s="88" t="s">
        <v>1368</v>
      </c>
      <c r="E130" s="88" t="s">
        <v>876</v>
      </c>
      <c r="F130" s="114"/>
      <c r="G130" s="114"/>
      <c r="H130" s="87" t="s">
        <v>580</v>
      </c>
      <c r="I130" s="86"/>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2"/>
      <c r="BX130" s="261"/>
      <c r="BY130" s="261"/>
      <c r="BZ130" s="261"/>
      <c r="CA130" s="261"/>
      <c r="CB130" s="261"/>
      <c r="CC130" s="261"/>
      <c r="CD130" s="261"/>
      <c r="CE130" s="261"/>
      <c r="CF130" s="261"/>
      <c r="CG130" s="261"/>
      <c r="CH130" s="261"/>
      <c r="CI130" s="261"/>
      <c r="CJ130" s="261"/>
      <c r="CK130" s="261"/>
    </row>
    <row r="131" spans="1:89" s="85" customFormat="1">
      <c r="A131" s="118"/>
      <c r="B131" s="89" t="s">
        <v>576</v>
      </c>
      <c r="C131" s="89" t="s">
        <v>177</v>
      </c>
      <c r="D131" s="88" t="s">
        <v>867</v>
      </c>
      <c r="E131" s="88" t="s">
        <v>877</v>
      </c>
      <c r="F131" s="114"/>
      <c r="G131" s="114"/>
      <c r="H131" s="87" t="s">
        <v>1413</v>
      </c>
      <c r="I131" s="86"/>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122"/>
      <c r="BV131" s="52"/>
      <c r="BX131" s="261"/>
      <c r="BY131" s="261"/>
      <c r="BZ131" s="261"/>
      <c r="CA131" s="261"/>
      <c r="CB131" s="261"/>
      <c r="CC131" s="261"/>
      <c r="CD131" s="261"/>
      <c r="CE131" s="261"/>
      <c r="CF131" s="261"/>
      <c r="CG131" s="261"/>
      <c r="CH131" s="261"/>
      <c r="CI131" s="261"/>
      <c r="CJ131" s="261"/>
      <c r="CK131" s="261"/>
    </row>
    <row r="132" spans="1:89" s="85" customFormat="1">
      <c r="A132" s="118"/>
      <c r="B132" s="89" t="s">
        <v>577</v>
      </c>
      <c r="C132" s="89" t="s">
        <v>177</v>
      </c>
      <c r="D132" s="88" t="s">
        <v>867</v>
      </c>
      <c r="E132" s="88" t="s">
        <v>875</v>
      </c>
      <c r="F132" s="114"/>
      <c r="G132" s="114"/>
      <c r="H132" s="87" t="s">
        <v>1413</v>
      </c>
      <c r="I132" s="86">
        <f>I126+1</f>
        <v>61</v>
      </c>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122"/>
      <c r="BV132" s="52"/>
      <c r="BX132" s="261"/>
      <c r="BY132" s="261"/>
      <c r="BZ132" s="261"/>
      <c r="CA132" s="261"/>
      <c r="CB132" s="261"/>
      <c r="CC132" s="261"/>
      <c r="CD132" s="261"/>
      <c r="CE132" s="261"/>
      <c r="CF132" s="261"/>
      <c r="CG132" s="261"/>
      <c r="CH132" s="261"/>
      <c r="CI132" s="261"/>
      <c r="CJ132" s="261"/>
      <c r="CK132" s="261"/>
    </row>
    <row r="133" spans="1:89" s="85" customFormat="1">
      <c r="A133" s="118"/>
      <c r="B133" s="89" t="s">
        <v>578</v>
      </c>
      <c r="C133" s="89" t="s">
        <v>177</v>
      </c>
      <c r="D133" s="88" t="s">
        <v>867</v>
      </c>
      <c r="E133" s="88" t="s">
        <v>876</v>
      </c>
      <c r="F133" s="114"/>
      <c r="G133" s="114"/>
      <c r="H133" s="87" t="s">
        <v>1413</v>
      </c>
      <c r="I133" s="86"/>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122"/>
      <c r="BV133" s="52"/>
      <c r="BX133" s="261"/>
      <c r="BY133" s="261"/>
      <c r="BZ133" s="261"/>
      <c r="CA133" s="261"/>
      <c r="CB133" s="261"/>
      <c r="CC133" s="261"/>
      <c r="CD133" s="261"/>
      <c r="CE133" s="261"/>
      <c r="CF133" s="261"/>
      <c r="CG133" s="261"/>
      <c r="CH133" s="261"/>
      <c r="CI133" s="261"/>
      <c r="CJ133" s="261"/>
      <c r="CK133" s="261"/>
    </row>
    <row r="134" spans="1:89" s="85" customFormat="1">
      <c r="A134" s="118"/>
      <c r="B134" s="89" t="s">
        <v>810</v>
      </c>
      <c r="C134" s="89" t="s">
        <v>177</v>
      </c>
      <c r="D134" s="88" t="s">
        <v>867</v>
      </c>
      <c r="E134" s="88" t="s">
        <v>876</v>
      </c>
      <c r="F134" s="114"/>
      <c r="G134" s="114"/>
      <c r="H134" s="87" t="s">
        <v>1413</v>
      </c>
      <c r="I134" s="86"/>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122"/>
      <c r="BV134" s="52"/>
      <c r="BX134" s="261"/>
      <c r="BY134" s="261"/>
      <c r="BZ134" s="261"/>
      <c r="CA134" s="261"/>
      <c r="CB134" s="261"/>
      <c r="CC134" s="261"/>
      <c r="CD134" s="261"/>
      <c r="CE134" s="261"/>
      <c r="CF134" s="261"/>
      <c r="CG134" s="261"/>
      <c r="CH134" s="261"/>
      <c r="CI134" s="261"/>
      <c r="CJ134" s="261"/>
      <c r="CK134" s="261"/>
    </row>
    <row r="135" spans="1:89" s="85" customFormat="1">
      <c r="A135" s="118"/>
      <c r="B135" s="89" t="s">
        <v>575</v>
      </c>
      <c r="C135" s="89" t="s">
        <v>184</v>
      </c>
      <c r="D135" s="88" t="s">
        <v>21</v>
      </c>
      <c r="E135" s="88" t="s">
        <v>876</v>
      </c>
      <c r="F135" s="114"/>
      <c r="G135" s="114"/>
      <c r="H135" s="87" t="s">
        <v>646</v>
      </c>
      <c r="I135" s="86"/>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122"/>
      <c r="BV135" s="52"/>
      <c r="BX135" s="261"/>
      <c r="BY135" s="261"/>
      <c r="BZ135" s="261"/>
      <c r="CA135" s="261"/>
      <c r="CB135" s="261"/>
      <c r="CC135" s="261"/>
      <c r="CD135" s="261"/>
      <c r="CE135" s="261"/>
      <c r="CF135" s="261"/>
      <c r="CG135" s="261"/>
      <c r="CH135" s="261"/>
      <c r="CI135" s="261"/>
      <c r="CJ135" s="261"/>
      <c r="CK135" s="261"/>
    </row>
    <row r="136" spans="1:89" s="85" customFormat="1">
      <c r="A136" s="118"/>
      <c r="B136" s="89" t="s">
        <v>1412</v>
      </c>
      <c r="C136" s="89" t="s">
        <v>177</v>
      </c>
      <c r="D136" s="88" t="s">
        <v>867</v>
      </c>
      <c r="E136" s="88" t="s">
        <v>876</v>
      </c>
      <c r="F136" s="114"/>
      <c r="G136" s="114"/>
      <c r="H136" s="87" t="s">
        <v>1410</v>
      </c>
      <c r="I136" s="86"/>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2"/>
      <c r="BX136" s="261"/>
      <c r="BY136" s="261"/>
      <c r="BZ136" s="261"/>
      <c r="CA136" s="261"/>
      <c r="CB136" s="261"/>
      <c r="CC136" s="261"/>
      <c r="CD136" s="261"/>
      <c r="CE136" s="261"/>
      <c r="CF136" s="261"/>
      <c r="CG136" s="261"/>
      <c r="CH136" s="261"/>
      <c r="CI136" s="261"/>
      <c r="CJ136" s="261"/>
      <c r="CK136" s="261"/>
    </row>
    <row r="137" spans="1:89" s="85" customFormat="1">
      <c r="A137" s="118"/>
      <c r="B137" s="89" t="s">
        <v>1411</v>
      </c>
      <c r="C137" s="89" t="s">
        <v>177</v>
      </c>
      <c r="D137" s="88" t="s">
        <v>867</v>
      </c>
      <c r="E137" s="88" t="s">
        <v>877</v>
      </c>
      <c r="F137" s="114"/>
      <c r="G137" s="114"/>
      <c r="H137" s="87" t="s">
        <v>1410</v>
      </c>
      <c r="I137" s="86"/>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2"/>
      <c r="BX137" s="261"/>
      <c r="BY137" s="261"/>
      <c r="BZ137" s="261"/>
      <c r="CA137" s="261"/>
      <c r="CB137" s="261"/>
      <c r="CC137" s="261"/>
      <c r="CD137" s="261"/>
      <c r="CE137" s="261"/>
      <c r="CF137" s="261"/>
      <c r="CG137" s="261"/>
      <c r="CH137" s="261"/>
      <c r="CI137" s="261"/>
      <c r="CJ137" s="261"/>
      <c r="CK137" s="261"/>
    </row>
    <row r="138" spans="1:89" s="85" customFormat="1">
      <c r="A138" s="118"/>
      <c r="B138" s="89" t="s">
        <v>1409</v>
      </c>
      <c r="C138" s="89" t="s">
        <v>177</v>
      </c>
      <c r="D138" s="88" t="s">
        <v>867</v>
      </c>
      <c r="E138" s="88" t="s">
        <v>876</v>
      </c>
      <c r="F138" s="114"/>
      <c r="G138" s="114"/>
      <c r="H138" s="87" t="s">
        <v>1407</v>
      </c>
      <c r="I138" s="86">
        <f>I132+1</f>
        <v>62</v>
      </c>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2"/>
      <c r="BX138" s="261"/>
      <c r="BY138" s="261"/>
      <c r="BZ138" s="261"/>
      <c r="CA138" s="261"/>
      <c r="CB138" s="261"/>
      <c r="CC138" s="261"/>
      <c r="CD138" s="261"/>
      <c r="CE138" s="261"/>
      <c r="CF138" s="261"/>
      <c r="CG138" s="261"/>
      <c r="CH138" s="261"/>
      <c r="CI138" s="261"/>
      <c r="CJ138" s="261"/>
      <c r="CK138" s="261"/>
    </row>
    <row r="139" spans="1:89" s="85" customFormat="1">
      <c r="A139" s="118"/>
      <c r="B139" s="89" t="s">
        <v>1408</v>
      </c>
      <c r="C139" s="89" t="s">
        <v>177</v>
      </c>
      <c r="D139" s="88" t="s">
        <v>867</v>
      </c>
      <c r="E139" s="88"/>
      <c r="F139" s="114"/>
      <c r="G139" s="114"/>
      <c r="H139" s="87" t="s">
        <v>1407</v>
      </c>
      <c r="I139" s="86"/>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2"/>
      <c r="BX139" s="261"/>
      <c r="BY139" s="261"/>
      <c r="BZ139" s="261"/>
      <c r="CA139" s="261"/>
      <c r="CB139" s="261"/>
      <c r="CC139" s="261"/>
      <c r="CD139" s="261"/>
      <c r="CE139" s="261"/>
      <c r="CF139" s="261"/>
      <c r="CG139" s="261"/>
      <c r="CH139" s="261"/>
      <c r="CI139" s="261"/>
      <c r="CJ139" s="261"/>
      <c r="CK139" s="261"/>
    </row>
    <row r="140" spans="1:89" s="85" customFormat="1">
      <c r="A140" s="118"/>
      <c r="B140" s="89" t="s">
        <v>1406</v>
      </c>
      <c r="C140" s="89" t="s">
        <v>184</v>
      </c>
      <c r="D140" s="88" t="s">
        <v>21</v>
      </c>
      <c r="E140" s="88" t="s">
        <v>875</v>
      </c>
      <c r="F140" s="114"/>
      <c r="G140" s="114"/>
      <c r="H140" s="87" t="s">
        <v>1405</v>
      </c>
      <c r="I140" s="86">
        <f>I138+1</f>
        <v>63</v>
      </c>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2"/>
      <c r="BX140" s="261"/>
      <c r="BY140" s="261"/>
      <c r="BZ140" s="261"/>
      <c r="CA140" s="261"/>
      <c r="CB140" s="261"/>
      <c r="CC140" s="261"/>
      <c r="CD140" s="261"/>
      <c r="CE140" s="261"/>
      <c r="CF140" s="261"/>
      <c r="CG140" s="261"/>
      <c r="CH140" s="261"/>
      <c r="CI140" s="261"/>
      <c r="CJ140" s="261"/>
      <c r="CK140" s="261"/>
    </row>
    <row r="141" spans="1:89" s="85" customFormat="1">
      <c r="A141" s="118"/>
      <c r="B141" s="89" t="s">
        <v>1404</v>
      </c>
      <c r="C141" s="89" t="s">
        <v>184</v>
      </c>
      <c r="D141" s="88" t="s">
        <v>21</v>
      </c>
      <c r="E141" s="88" t="s">
        <v>876</v>
      </c>
      <c r="F141" s="114"/>
      <c r="G141" s="114"/>
      <c r="H141" s="87" t="s">
        <v>1403</v>
      </c>
      <c r="I141" s="86"/>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2"/>
      <c r="BX141" s="261"/>
      <c r="BY141" s="261"/>
      <c r="BZ141" s="261"/>
      <c r="CA141" s="261"/>
      <c r="CB141" s="261"/>
      <c r="CC141" s="261"/>
      <c r="CD141" s="261"/>
      <c r="CE141" s="261"/>
      <c r="CF141" s="261"/>
      <c r="CG141" s="261"/>
      <c r="CH141" s="261"/>
      <c r="CI141" s="261"/>
      <c r="CJ141" s="261"/>
      <c r="CK141" s="261"/>
    </row>
    <row r="142" spans="1:89" s="85" customFormat="1">
      <c r="A142" s="118"/>
      <c r="B142" s="89" t="s">
        <v>1402</v>
      </c>
      <c r="C142" s="89" t="s">
        <v>184</v>
      </c>
      <c r="D142" s="88" t="s">
        <v>21</v>
      </c>
      <c r="E142" s="88" t="s">
        <v>877</v>
      </c>
      <c r="F142" s="114"/>
      <c r="G142" s="114"/>
      <c r="H142" s="87" t="s">
        <v>1401</v>
      </c>
      <c r="I142" s="86"/>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2"/>
      <c r="BX142" s="261"/>
      <c r="BY142" s="261"/>
      <c r="BZ142" s="261"/>
      <c r="CA142" s="261"/>
      <c r="CB142" s="261"/>
      <c r="CC142" s="261"/>
      <c r="CD142" s="261"/>
      <c r="CE142" s="261"/>
      <c r="CF142" s="261"/>
      <c r="CG142" s="261"/>
      <c r="CH142" s="261"/>
      <c r="CI142" s="261"/>
      <c r="CJ142" s="261"/>
      <c r="CK142" s="261"/>
    </row>
    <row r="143" spans="1:89" s="85" customFormat="1">
      <c r="A143" s="118"/>
      <c r="B143" s="89" t="s">
        <v>1400</v>
      </c>
      <c r="C143" s="89" t="s">
        <v>184</v>
      </c>
      <c r="D143" s="88" t="s">
        <v>21</v>
      </c>
      <c r="E143" s="88" t="s">
        <v>875</v>
      </c>
      <c r="F143" s="114"/>
      <c r="G143" s="114"/>
      <c r="H143" s="87" t="s">
        <v>1399</v>
      </c>
      <c r="I143" s="86">
        <f>I140+1</f>
        <v>64</v>
      </c>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2"/>
      <c r="BX143" s="261"/>
      <c r="BY143" s="261"/>
      <c r="BZ143" s="261"/>
      <c r="CA143" s="261"/>
      <c r="CB143" s="261"/>
      <c r="CC143" s="261"/>
      <c r="CD143" s="261"/>
      <c r="CE143" s="261"/>
      <c r="CF143" s="261"/>
      <c r="CG143" s="261"/>
      <c r="CH143" s="261"/>
      <c r="CI143" s="261"/>
      <c r="CJ143" s="261"/>
      <c r="CK143" s="261"/>
    </row>
    <row r="144" spans="1:89" s="85" customFormat="1">
      <c r="A144" s="118"/>
      <c r="B144" s="89" t="s">
        <v>1398</v>
      </c>
      <c r="C144" s="89" t="s">
        <v>184</v>
      </c>
      <c r="D144" s="88" t="s">
        <v>21</v>
      </c>
      <c r="E144" s="88" t="s">
        <v>876</v>
      </c>
      <c r="F144" s="114"/>
      <c r="G144" s="114"/>
      <c r="H144" s="87" t="s">
        <v>1397</v>
      </c>
      <c r="I144" s="86"/>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2"/>
      <c r="BX144" s="261"/>
      <c r="BY144" s="261"/>
      <c r="BZ144" s="261"/>
      <c r="CA144" s="261"/>
      <c r="CB144" s="261"/>
      <c r="CC144" s="261"/>
      <c r="CD144" s="261"/>
      <c r="CE144" s="261"/>
      <c r="CF144" s="261"/>
      <c r="CG144" s="261"/>
      <c r="CH144" s="261"/>
      <c r="CI144" s="261"/>
      <c r="CJ144" s="261"/>
      <c r="CK144" s="261"/>
    </row>
    <row r="145" spans="1:89" s="85" customFormat="1">
      <c r="A145" s="118"/>
      <c r="B145" s="89" t="s">
        <v>1396</v>
      </c>
      <c r="C145" s="89" t="s">
        <v>184</v>
      </c>
      <c r="D145" s="88" t="s">
        <v>21</v>
      </c>
      <c r="E145" s="88" t="s">
        <v>877</v>
      </c>
      <c r="F145" s="114"/>
      <c r="G145" s="114"/>
      <c r="H145" s="87" t="s">
        <v>1395</v>
      </c>
      <c r="I145" s="86"/>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122"/>
      <c r="BV145" s="52"/>
      <c r="BX145" s="261"/>
      <c r="BY145" s="261"/>
      <c r="BZ145" s="261"/>
      <c r="CA145" s="261"/>
      <c r="CB145" s="261"/>
      <c r="CC145" s="261"/>
      <c r="CD145" s="261"/>
      <c r="CE145" s="261"/>
      <c r="CF145" s="261"/>
      <c r="CG145" s="261"/>
      <c r="CH145" s="261"/>
      <c r="CI145" s="261"/>
      <c r="CJ145" s="261"/>
      <c r="CK145" s="261"/>
    </row>
    <row r="146" spans="1:89" s="85" customFormat="1">
      <c r="A146" s="118"/>
      <c r="B146" s="89" t="s">
        <v>1394</v>
      </c>
      <c r="C146" s="89" t="s">
        <v>184</v>
      </c>
      <c r="D146" s="88" t="s">
        <v>21</v>
      </c>
      <c r="E146" s="88"/>
      <c r="F146" s="114"/>
      <c r="G146" s="114"/>
      <c r="H146" s="87" t="s">
        <v>1393</v>
      </c>
      <c r="I146" s="86">
        <f>I143+1</f>
        <v>65</v>
      </c>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122"/>
      <c r="BV146" s="52"/>
      <c r="BX146" s="261"/>
      <c r="BY146" s="261"/>
      <c r="BZ146" s="261"/>
      <c r="CA146" s="261"/>
      <c r="CB146" s="261"/>
      <c r="CC146" s="261"/>
      <c r="CD146" s="261"/>
      <c r="CE146" s="261"/>
      <c r="CF146" s="261"/>
      <c r="CG146" s="261"/>
      <c r="CH146" s="261"/>
      <c r="CI146" s="261"/>
      <c r="CJ146" s="261"/>
      <c r="CK146" s="261"/>
    </row>
    <row r="147" spans="1:89" s="85" customFormat="1">
      <c r="A147" s="118"/>
      <c r="B147" s="89" t="s">
        <v>1392</v>
      </c>
      <c r="C147" s="89" t="s">
        <v>177</v>
      </c>
      <c r="D147" s="88" t="s">
        <v>867</v>
      </c>
      <c r="E147" s="88"/>
      <c r="F147" s="114"/>
      <c r="G147" s="114"/>
      <c r="H147" s="87" t="s">
        <v>1390</v>
      </c>
      <c r="I147" s="86"/>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122"/>
      <c r="BV147" s="52"/>
      <c r="BX147" s="261"/>
      <c r="BY147" s="261"/>
      <c r="BZ147" s="261"/>
      <c r="CA147" s="261"/>
      <c r="CB147" s="261"/>
      <c r="CC147" s="261"/>
      <c r="CD147" s="261"/>
      <c r="CE147" s="261"/>
      <c r="CF147" s="261"/>
      <c r="CG147" s="261"/>
      <c r="CH147" s="261"/>
      <c r="CI147" s="261"/>
      <c r="CJ147" s="261"/>
      <c r="CK147" s="261"/>
    </row>
    <row r="148" spans="1:89" s="85" customFormat="1">
      <c r="A148" s="118"/>
      <c r="B148" s="89" t="s">
        <v>1391</v>
      </c>
      <c r="C148" s="89" t="s">
        <v>177</v>
      </c>
      <c r="D148" s="88" t="s">
        <v>867</v>
      </c>
      <c r="E148" s="88"/>
      <c r="F148" s="114"/>
      <c r="G148" s="114"/>
      <c r="H148" s="87" t="s">
        <v>1390</v>
      </c>
      <c r="I148" s="86"/>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122"/>
      <c r="BV148" s="52"/>
      <c r="BX148" s="261"/>
      <c r="BY148" s="261"/>
      <c r="BZ148" s="261"/>
      <c r="CA148" s="261"/>
      <c r="CB148" s="261"/>
      <c r="CC148" s="261"/>
      <c r="CD148" s="261"/>
      <c r="CE148" s="261"/>
      <c r="CF148" s="261"/>
      <c r="CG148" s="261"/>
      <c r="CH148" s="261"/>
      <c r="CI148" s="261"/>
      <c r="CJ148" s="261"/>
      <c r="CK148" s="261"/>
    </row>
    <row r="149" spans="1:89" s="85" customFormat="1">
      <c r="A149" s="118"/>
      <c r="B149" s="89" t="s">
        <v>1389</v>
      </c>
      <c r="C149" s="89" t="s">
        <v>177</v>
      </c>
      <c r="D149" s="88" t="s">
        <v>867</v>
      </c>
      <c r="E149" s="88"/>
      <c r="F149" s="114"/>
      <c r="G149" s="114"/>
      <c r="H149" s="87" t="s">
        <v>1386</v>
      </c>
      <c r="I149" s="86"/>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122"/>
      <c r="BV149" s="52"/>
      <c r="BX149" s="261"/>
      <c r="BY149" s="261"/>
      <c r="BZ149" s="261"/>
      <c r="CA149" s="261"/>
      <c r="CB149" s="261"/>
      <c r="CC149" s="261"/>
      <c r="CD149" s="261"/>
      <c r="CE149" s="261"/>
      <c r="CF149" s="261"/>
      <c r="CG149" s="261"/>
      <c r="CH149" s="261"/>
      <c r="CI149" s="261"/>
      <c r="CJ149" s="261"/>
      <c r="CK149" s="261"/>
    </row>
    <row r="150" spans="1:89" s="85" customFormat="1">
      <c r="A150" s="118"/>
      <c r="B150" s="89" t="s">
        <v>1388</v>
      </c>
      <c r="C150" s="89" t="s">
        <v>177</v>
      </c>
      <c r="D150" s="88" t="s">
        <v>867</v>
      </c>
      <c r="E150" s="88"/>
      <c r="F150" s="114"/>
      <c r="G150" s="114"/>
      <c r="H150" s="87" t="s">
        <v>1386</v>
      </c>
      <c r="I150" s="86"/>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2"/>
      <c r="BX150" s="261"/>
      <c r="BY150" s="261"/>
      <c r="BZ150" s="261"/>
      <c r="CA150" s="261"/>
      <c r="CB150" s="261"/>
      <c r="CC150" s="261"/>
      <c r="CD150" s="261"/>
      <c r="CE150" s="261"/>
      <c r="CF150" s="261"/>
      <c r="CG150" s="261"/>
      <c r="CH150" s="261"/>
      <c r="CI150" s="261"/>
      <c r="CJ150" s="261"/>
      <c r="CK150" s="261"/>
    </row>
    <row r="151" spans="1:89" s="85" customFormat="1">
      <c r="A151" s="118"/>
      <c r="B151" s="89" t="s">
        <v>1387</v>
      </c>
      <c r="C151" s="89" t="s">
        <v>184</v>
      </c>
      <c r="D151" s="88" t="s">
        <v>21</v>
      </c>
      <c r="E151" s="88"/>
      <c r="F151" s="114"/>
      <c r="G151" s="114"/>
      <c r="H151" s="87" t="s">
        <v>1386</v>
      </c>
      <c r="I151" s="86"/>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2"/>
      <c r="BX151" s="261"/>
      <c r="BY151" s="261"/>
      <c r="BZ151" s="261"/>
      <c r="CA151" s="261"/>
      <c r="CB151" s="261"/>
      <c r="CC151" s="261"/>
      <c r="CD151" s="261"/>
      <c r="CE151" s="261"/>
      <c r="CF151" s="261"/>
      <c r="CG151" s="261"/>
      <c r="CH151" s="261"/>
      <c r="CI151" s="261"/>
      <c r="CJ151" s="261"/>
      <c r="CK151" s="261"/>
    </row>
    <row r="152" spans="1:89" s="85" customFormat="1">
      <c r="A152" s="118"/>
      <c r="B152" s="89" t="s">
        <v>1385</v>
      </c>
      <c r="C152" s="89" t="s">
        <v>184</v>
      </c>
      <c r="D152" s="88" t="s">
        <v>21</v>
      </c>
      <c r="E152" s="88"/>
      <c r="F152" s="114"/>
      <c r="G152" s="114"/>
      <c r="H152" s="87" t="s">
        <v>1384</v>
      </c>
      <c r="I152" s="86"/>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2"/>
      <c r="BX152" s="261"/>
      <c r="BY152" s="261"/>
      <c r="BZ152" s="261"/>
      <c r="CA152" s="261"/>
      <c r="CB152" s="261"/>
      <c r="CC152" s="261"/>
      <c r="CD152" s="261"/>
      <c r="CE152" s="261"/>
      <c r="CF152" s="261"/>
      <c r="CG152" s="261"/>
      <c r="CH152" s="261"/>
      <c r="CI152" s="261"/>
      <c r="CJ152" s="261"/>
      <c r="CK152" s="261"/>
    </row>
    <row r="153" spans="1:89" s="85" customFormat="1">
      <c r="A153" s="118"/>
      <c r="B153" s="89" t="s">
        <v>1383</v>
      </c>
      <c r="C153" s="89" t="s">
        <v>184</v>
      </c>
      <c r="D153" s="88" t="s">
        <v>21</v>
      </c>
      <c r="E153" s="88"/>
      <c r="F153" s="114"/>
      <c r="G153" s="114"/>
      <c r="H153" s="87" t="s">
        <v>1382</v>
      </c>
      <c r="I153" s="86"/>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2"/>
      <c r="BX153" s="261"/>
      <c r="BY153" s="261"/>
      <c r="BZ153" s="261"/>
      <c r="CA153" s="261"/>
      <c r="CB153" s="261"/>
      <c r="CC153" s="261"/>
      <c r="CD153" s="261"/>
      <c r="CE153" s="261"/>
      <c r="CF153" s="261"/>
      <c r="CG153" s="261"/>
      <c r="CH153" s="261"/>
      <c r="CI153" s="261"/>
      <c r="CJ153" s="261"/>
      <c r="CK153" s="261"/>
    </row>
    <row r="154" spans="1:89" s="85" customFormat="1">
      <c r="A154" s="118"/>
      <c r="B154" s="89" t="s">
        <v>1381</v>
      </c>
      <c r="C154" s="89" t="s">
        <v>184</v>
      </c>
      <c r="D154" s="88" t="s">
        <v>21</v>
      </c>
      <c r="E154" s="88"/>
      <c r="F154" s="114"/>
      <c r="G154" s="114"/>
      <c r="H154" s="87" t="s">
        <v>1380</v>
      </c>
      <c r="I154" s="86"/>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2"/>
      <c r="BX154" s="261"/>
      <c r="BY154" s="261"/>
      <c r="BZ154" s="261"/>
      <c r="CA154" s="261"/>
      <c r="CB154" s="261"/>
      <c r="CC154" s="261"/>
      <c r="CD154" s="261"/>
      <c r="CE154" s="261"/>
      <c r="CF154" s="261"/>
      <c r="CG154" s="261"/>
      <c r="CH154" s="261"/>
      <c r="CI154" s="261"/>
      <c r="CJ154" s="261"/>
      <c r="CK154" s="261"/>
    </row>
    <row r="155" spans="1:89" s="85" customFormat="1">
      <c r="A155" s="118"/>
      <c r="B155" s="89" t="s">
        <v>1379</v>
      </c>
      <c r="C155" s="89" t="s">
        <v>184</v>
      </c>
      <c r="D155" s="88" t="s">
        <v>21</v>
      </c>
      <c r="E155" s="88"/>
      <c r="F155" s="114"/>
      <c r="G155" s="114"/>
      <c r="H155" s="87" t="s">
        <v>1378</v>
      </c>
      <c r="I155" s="86"/>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2"/>
      <c r="BX155" s="261"/>
      <c r="BY155" s="261"/>
      <c r="BZ155" s="261"/>
      <c r="CA155" s="261"/>
      <c r="CB155" s="261"/>
      <c r="CC155" s="261"/>
      <c r="CD155" s="261"/>
      <c r="CE155" s="261"/>
      <c r="CF155" s="261"/>
      <c r="CG155" s="261"/>
      <c r="CH155" s="261"/>
      <c r="CI155" s="261"/>
      <c r="CJ155" s="261"/>
      <c r="CK155" s="261"/>
    </row>
    <row r="156" spans="1:89" s="85" customFormat="1">
      <c r="A156" s="118"/>
      <c r="B156" s="89" t="s">
        <v>1377</v>
      </c>
      <c r="C156" s="89" t="s">
        <v>184</v>
      </c>
      <c r="D156" s="88" t="s">
        <v>21</v>
      </c>
      <c r="E156" s="88"/>
      <c r="F156" s="114"/>
      <c r="G156" s="114"/>
      <c r="H156" s="87" t="s">
        <v>1376</v>
      </c>
      <c r="I156" s="86"/>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2"/>
      <c r="BX156" s="261"/>
      <c r="BY156" s="261"/>
      <c r="BZ156" s="261"/>
      <c r="CA156" s="261"/>
      <c r="CB156" s="261"/>
      <c r="CC156" s="261"/>
      <c r="CD156" s="261"/>
      <c r="CE156" s="261"/>
      <c r="CF156" s="261"/>
      <c r="CG156" s="261"/>
      <c r="CH156" s="261"/>
      <c r="CI156" s="261"/>
      <c r="CJ156" s="261"/>
      <c r="CK156" s="261"/>
    </row>
    <row r="157" spans="1:89" s="85" customFormat="1">
      <c r="A157" s="118"/>
      <c r="B157" s="89" t="s">
        <v>1375</v>
      </c>
      <c r="C157" s="89" t="s">
        <v>184</v>
      </c>
      <c r="D157" s="88" t="s">
        <v>21</v>
      </c>
      <c r="E157" s="88"/>
      <c r="F157" s="114"/>
      <c r="G157" s="114"/>
      <c r="H157" s="87" t="s">
        <v>1374</v>
      </c>
      <c r="I157" s="86"/>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2"/>
      <c r="BX157" s="261"/>
      <c r="BY157" s="261"/>
      <c r="BZ157" s="261"/>
      <c r="CA157" s="261"/>
      <c r="CB157" s="261"/>
      <c r="CC157" s="261"/>
      <c r="CD157" s="261"/>
      <c r="CE157" s="261"/>
      <c r="CF157" s="261"/>
      <c r="CG157" s="261"/>
      <c r="CH157" s="261"/>
      <c r="CI157" s="261"/>
      <c r="CJ157" s="261"/>
      <c r="CK157" s="261"/>
    </row>
    <row r="158" spans="1:89" s="85" customFormat="1">
      <c r="A158" s="118"/>
      <c r="B158" s="89" t="s">
        <v>1373</v>
      </c>
      <c r="C158" s="89" t="s">
        <v>177</v>
      </c>
      <c r="D158" s="88" t="s">
        <v>867</v>
      </c>
      <c r="E158" s="88"/>
      <c r="F158" s="114"/>
      <c r="G158" s="114"/>
      <c r="H158" s="87" t="s">
        <v>1372</v>
      </c>
      <c r="I158" s="86"/>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2"/>
      <c r="BX158" s="261"/>
      <c r="BY158" s="261"/>
      <c r="BZ158" s="261"/>
      <c r="CA158" s="261"/>
      <c r="CB158" s="261"/>
      <c r="CC158" s="261"/>
      <c r="CD158" s="261"/>
      <c r="CE158" s="261"/>
      <c r="CF158" s="261"/>
      <c r="CG158" s="261"/>
      <c r="CH158" s="261"/>
      <c r="CI158" s="261"/>
      <c r="CJ158" s="261"/>
      <c r="CK158" s="261"/>
    </row>
    <row r="159" spans="1:89" s="85" customFormat="1">
      <c r="A159" s="118"/>
      <c r="B159" s="89" t="s">
        <v>1371</v>
      </c>
      <c r="C159" s="89" t="s">
        <v>177</v>
      </c>
      <c r="D159" s="88" t="s">
        <v>867</v>
      </c>
      <c r="E159" s="88"/>
      <c r="F159" s="114"/>
      <c r="G159" s="114"/>
      <c r="H159" s="87" t="s">
        <v>1370</v>
      </c>
      <c r="I159" s="86"/>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122"/>
      <c r="BV159" s="52"/>
      <c r="BX159" s="261"/>
      <c r="BY159" s="261"/>
      <c r="BZ159" s="261"/>
      <c r="CA159" s="261"/>
      <c r="CB159" s="261"/>
      <c r="CC159" s="261"/>
      <c r="CD159" s="261"/>
      <c r="CE159" s="261"/>
      <c r="CF159" s="261"/>
      <c r="CG159" s="261"/>
      <c r="CH159" s="261"/>
      <c r="CI159" s="261"/>
      <c r="CJ159" s="261"/>
      <c r="CK159" s="261"/>
    </row>
    <row r="160" spans="1:89" s="85" customFormat="1">
      <c r="A160" s="118"/>
      <c r="B160" s="89" t="s">
        <v>1369</v>
      </c>
      <c r="C160" s="89" t="s">
        <v>175</v>
      </c>
      <c r="D160" s="88" t="s">
        <v>1368</v>
      </c>
      <c r="E160" s="88"/>
      <c r="F160" s="114"/>
      <c r="G160" s="114"/>
      <c r="H160" s="87" t="s">
        <v>1367</v>
      </c>
      <c r="I160" s="86"/>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122"/>
      <c r="BV160" s="52"/>
      <c r="BX160" s="261"/>
      <c r="BY160" s="261"/>
      <c r="BZ160" s="261"/>
      <c r="CA160" s="261"/>
      <c r="CB160" s="261"/>
      <c r="CC160" s="261"/>
      <c r="CD160" s="261"/>
      <c r="CE160" s="261"/>
      <c r="CF160" s="261"/>
      <c r="CG160" s="261"/>
      <c r="CH160" s="261"/>
      <c r="CI160" s="261"/>
      <c r="CJ160" s="261"/>
      <c r="CK160" s="261"/>
    </row>
    <row r="161" spans="1:89" s="85" customFormat="1">
      <c r="A161" s="118"/>
      <c r="B161" s="89" t="s">
        <v>581</v>
      </c>
      <c r="C161" s="89" t="s">
        <v>177</v>
      </c>
      <c r="D161" s="88" t="s">
        <v>867</v>
      </c>
      <c r="E161" s="88"/>
      <c r="F161" s="114"/>
      <c r="G161" s="114"/>
      <c r="H161" s="87" t="s">
        <v>633</v>
      </c>
      <c r="I161" s="86"/>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122"/>
      <c r="BV161" s="52"/>
      <c r="BX161" s="261"/>
      <c r="BY161" s="261"/>
      <c r="BZ161" s="261"/>
      <c r="CA161" s="261"/>
      <c r="CB161" s="261"/>
      <c r="CC161" s="261"/>
      <c r="CD161" s="261"/>
      <c r="CE161" s="261"/>
      <c r="CF161" s="261"/>
      <c r="CG161" s="261"/>
      <c r="CH161" s="261"/>
      <c r="CI161" s="261"/>
      <c r="CJ161" s="261"/>
      <c r="CK161" s="261"/>
    </row>
    <row r="162" spans="1:89" s="85" customFormat="1">
      <c r="A162" s="118"/>
      <c r="B162" s="89" t="s">
        <v>582</v>
      </c>
      <c r="C162" s="89" t="s">
        <v>179</v>
      </c>
      <c r="D162" s="88" t="s">
        <v>1366</v>
      </c>
      <c r="E162" s="88"/>
      <c r="F162" s="114"/>
      <c r="G162" s="114"/>
      <c r="H162" s="87" t="s">
        <v>634</v>
      </c>
      <c r="I162" s="86"/>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122"/>
      <c r="BV162" s="52"/>
      <c r="BX162" s="261"/>
      <c r="BY162" s="261"/>
      <c r="BZ162" s="261"/>
      <c r="CA162" s="261"/>
      <c r="CB162" s="261"/>
      <c r="CC162" s="261"/>
      <c r="CD162" s="261"/>
      <c r="CE162" s="261"/>
      <c r="CF162" s="261"/>
      <c r="CG162" s="261"/>
      <c r="CH162" s="261"/>
      <c r="CI162" s="261"/>
      <c r="CJ162" s="261"/>
      <c r="CK162" s="261"/>
    </row>
    <row r="163" spans="1:89" s="49" customFormat="1">
      <c r="A163" s="115"/>
      <c r="D163" s="84"/>
      <c r="H163" s="248"/>
      <c r="I163" s="82"/>
      <c r="BX163" s="263"/>
      <c r="BY163" s="263"/>
      <c r="BZ163" s="263"/>
      <c r="CA163" s="263"/>
      <c r="CB163" s="263"/>
      <c r="CC163" s="263"/>
      <c r="CD163" s="263"/>
      <c r="CE163" s="263"/>
      <c r="CF163" s="263"/>
      <c r="CG163" s="263"/>
      <c r="CH163" s="263"/>
      <c r="CI163" s="263"/>
      <c r="CJ163" s="263"/>
      <c r="CK163" s="263"/>
    </row>
  </sheetData>
  <mergeCells count="2">
    <mergeCell ref="BQ77:BQ78"/>
    <mergeCell ref="B3:H4"/>
  </mergeCells>
  <conditionalFormatting sqref="J1048310:BU1048576">
    <cfRule type="expression" dxfId="69" priority="78">
      <formula>COUNTIF(J1:J1048311,"q")&gt;0</formula>
    </cfRule>
  </conditionalFormatting>
  <conditionalFormatting sqref="J163:AG1048303 AH163:BU1048274">
    <cfRule type="expression" dxfId="68" priority="86">
      <formula>COUNTIF(J164:J470,"q")&gt;0</formula>
    </cfRule>
  </conditionalFormatting>
  <conditionalFormatting sqref="AJ76:AY76 BB75:BT76">
    <cfRule type="expression" dxfId="67" priority="89">
      <formula>COUNTIF(AJ88:AJ389,"q")&gt;0</formula>
    </cfRule>
  </conditionalFormatting>
  <conditionalFormatting sqref="J76:AY76 BB75:BT76">
    <cfRule type="expression" dxfId="66" priority="91">
      <formula>COUNTIF(J88:J385,"q")&gt;0</formula>
    </cfRule>
  </conditionalFormatting>
  <conditionalFormatting sqref="AR82:AS85 J74:AY74 BB74:BT74">
    <cfRule type="expression" dxfId="65" priority="94">
      <formula>COUNTIF(J89:J386,"q")&gt;0</formula>
    </cfRule>
  </conditionalFormatting>
  <conditionalFormatting sqref="BR80:BT85">
    <cfRule type="expression" dxfId="64" priority="97">
      <formula>COUNTIF(BR96:BR393,"q")&gt;0</formula>
    </cfRule>
  </conditionalFormatting>
  <conditionalFormatting sqref="AW84:AY85 AU82:AY83 BB79:BP85 AT82:AT85 AJ82:AQ85 AJ75:AY75 AJ77:AY77 AJ79:AY81 BB75:BT75 BB77:BT77 BR79:BT85">
    <cfRule type="expression" dxfId="63" priority="66">
      <formula>COUNTIF(AJ94:AJ391,"q")&gt;0</formula>
    </cfRule>
  </conditionalFormatting>
  <conditionalFormatting sqref="AW84:AY85 AU82:AY83 BB79:BP85 AT82:AT85 AJ82:AQ85 AJ75:AY75 AJ77:AY77 AJ79:AY81 BB75:BT75 BB77:BT77 BR79:BT85">
    <cfRule type="expression" dxfId="62" priority="67">
      <formula>COUNTIF(AJ95:AJ389,"q")&gt;0</formula>
    </cfRule>
  </conditionalFormatting>
  <conditionalFormatting sqref="AW84:AY85 AU82:AY83 BB79:BP85 AT82:AT85 T82:AQ83 AE84:AQ85 J75:AY75 J77:AY77 K79:AY80 S81:AY81 BB75:BT75 BB77:BT77 BR79:BT85">
    <cfRule type="expression" dxfId="61" priority="68">
      <formula>COUNTIF(J94:J387,"q")&gt;0</formula>
    </cfRule>
  </conditionalFormatting>
  <conditionalFormatting sqref="AY75">
    <cfRule type="expression" dxfId="60" priority="63">
      <formula>COUNTIF(AY75:ED75,"q")&gt;0</formula>
    </cfRule>
  </conditionalFormatting>
  <conditionalFormatting sqref="AJ75:AJ76">
    <cfRule type="expression" dxfId="59" priority="62">
      <formula>COUNTIF(AJ75:DG75,"q")&gt;0</formula>
    </cfRule>
  </conditionalFormatting>
  <conditionalFormatting sqref="BI75">
    <cfRule type="expression" dxfId="58" priority="64">
      <formula>COUNTIF(BI75:EK75,"q")&gt;0</formula>
    </cfRule>
  </conditionalFormatting>
  <conditionalFormatting sqref="BB75:BT75">
    <cfRule type="expression" dxfId="57" priority="65">
      <formula>COUNTIF(BB89:BB387,"q")&gt;0</formula>
    </cfRule>
  </conditionalFormatting>
  <conditionalFormatting sqref="BK79:BP85 BK75:BT75 BK77:BT77 BR79:BT85">
    <cfRule type="expression" dxfId="56" priority="59">
      <formula>COUNTIF(BK95:BK392,"q")&gt;0</formula>
    </cfRule>
  </conditionalFormatting>
  <conditionalFormatting sqref="BK79:BP85 BK75:BT75 BK77:BT77 BR79:BT85">
    <cfRule type="expression" dxfId="55" priority="60">
      <formula>COUNTIF(BK96:BK390,"q")&gt;0</formula>
    </cfRule>
  </conditionalFormatting>
  <conditionalFormatting sqref="BK79:BP85 BK75:BT75 BK77:BT77 BR79:BT85">
    <cfRule type="expression" dxfId="54" priority="61">
      <formula>COUNTIF(BK95:BK388,"q")&gt;0</formula>
    </cfRule>
  </conditionalFormatting>
  <conditionalFormatting sqref="J81:R81 J82:S83 AR82:AS85">
    <cfRule type="expression" dxfId="53" priority="58">
      <formula>COUNTIF(J96:J389,"q")&gt;0</formula>
    </cfRule>
  </conditionalFormatting>
  <conditionalFormatting sqref="AY77">
    <cfRule type="expression" dxfId="52" priority="53">
      <formula>COUNTIF(AY77:ED77,"q")&gt;0</formula>
    </cfRule>
  </conditionalFormatting>
  <conditionalFormatting sqref="AJ77:AJ78">
    <cfRule type="expression" dxfId="51" priority="52">
      <formula>COUNTIF(AJ77:DG77,"q")&gt;0</formula>
    </cfRule>
  </conditionalFormatting>
  <conditionalFormatting sqref="BI77">
    <cfRule type="expression" dxfId="50" priority="54">
      <formula>COUNTIF(BI77:EK77,"q")&gt;0</formula>
    </cfRule>
  </conditionalFormatting>
  <conditionalFormatting sqref="BB78:BP78 AZ79:BP85 AJ78:AY78 AZ77:BT77 BR78:BT85">
    <cfRule type="expression" dxfId="49" priority="55">
      <formula>COUNTIF(AJ94:AJ391,"q")&gt;0</formula>
    </cfRule>
  </conditionalFormatting>
  <conditionalFormatting sqref="BB78:BP78 AZ79:BP85 AJ76:AY76 AJ78:AY78 AZ77:BT77 BB76:BT76 BR78:BT85">
    <cfRule type="expression" dxfId="48" priority="56">
      <formula>COUNTIF(AJ94:AJ388,"q")&gt;0</formula>
    </cfRule>
  </conditionalFormatting>
  <conditionalFormatting sqref="BB78:BP78 J79 AZ79:BP85 J78:AY78 AZ77:BT77 BR78:BT85">
    <cfRule type="expression" dxfId="47" priority="57">
      <formula>COUNTIF(J94:J387,"q")&gt;0</formula>
    </cfRule>
  </conditionalFormatting>
  <conditionalFormatting sqref="BR80:BT85">
    <cfRule type="expression" dxfId="46" priority="98">
      <formula>COUNTIF(BR97:BR391,"q")&gt;0</formula>
    </cfRule>
  </conditionalFormatting>
  <conditionalFormatting sqref="J80 BR80:BT85">
    <cfRule type="expression" dxfId="45" priority="99">
      <formula>COUNTIF(J96:J389,"q")&gt;0</formula>
    </cfRule>
  </conditionalFormatting>
  <conditionalFormatting sqref="AY79:AY80">
    <cfRule type="expression" dxfId="44" priority="50">
      <formula>COUNTIF(AY79:ED79,"q")&gt;0</formula>
    </cfRule>
  </conditionalFormatting>
  <conditionalFormatting sqref="AJ79:AJ80">
    <cfRule type="expression" dxfId="43" priority="49">
      <formula>COUNTIF(AJ79:DG79,"q")&gt;0</formula>
    </cfRule>
  </conditionalFormatting>
  <conditionalFormatting sqref="BI79:BI80">
    <cfRule type="expression" dxfId="42" priority="51">
      <formula>COUNTIF(BI79:EK79,"q")&gt;0</formula>
    </cfRule>
  </conditionalFormatting>
  <conditionalFormatting sqref="AR82:AS85">
    <cfRule type="expression" dxfId="41" priority="48">
      <formula>COUNTIF(AR98:AR392,"q")&gt;0</formula>
    </cfRule>
  </conditionalFormatting>
  <conditionalFormatting sqref="AY81:AY85">
    <cfRule type="expression" dxfId="40" priority="46">
      <formula>COUNTIF(AY81:ED81,"q")&gt;0</formula>
    </cfRule>
  </conditionalFormatting>
  <conditionalFormatting sqref="AJ81:AJ85">
    <cfRule type="expression" dxfId="39" priority="45">
      <formula>COUNTIF(AJ81:DG81,"q")&gt;0</formula>
    </cfRule>
  </conditionalFormatting>
  <conditionalFormatting sqref="BI81:BI85">
    <cfRule type="expression" dxfId="38" priority="47">
      <formula>COUNTIF(BI81:EK81,"q")&gt;0</formula>
    </cfRule>
  </conditionalFormatting>
  <conditionalFormatting sqref="J1048308:BU1048308">
    <cfRule type="expression" dxfId="37" priority="100">
      <formula>COUNTIF(J1:J1048309,"q")&gt;0</formula>
    </cfRule>
  </conditionalFormatting>
  <conditionalFormatting sqref="J1048309:BU1048309">
    <cfRule type="expression" dxfId="36" priority="108">
      <formula>COUNTIF(J1:J1048310,"q")&gt;0</formula>
    </cfRule>
  </conditionalFormatting>
  <conditionalFormatting sqref="J92:BT92">
    <cfRule type="expression" dxfId="35" priority="110">
      <formula>COUNTIF(J95:J400,"q")&gt;0</formula>
    </cfRule>
  </conditionalFormatting>
  <conditionalFormatting sqref="AK1048305:BU1048305">
    <cfRule type="expression" dxfId="34" priority="112">
      <formula>COUNTIF(AK1:AK1048306,"q")&gt;0</formula>
    </cfRule>
  </conditionalFormatting>
  <conditionalFormatting sqref="AR103">
    <cfRule type="expression" dxfId="33" priority="114">
      <formula>COUNTIF(AR103:DT103,"q")&gt;0</formula>
    </cfRule>
  </conditionalFormatting>
  <conditionalFormatting sqref="J89:BT89">
    <cfRule type="expression" dxfId="32" priority="116">
      <formula>COUNTIF(J91:J399,"q")&gt;0</formula>
    </cfRule>
  </conditionalFormatting>
  <conditionalFormatting sqref="J90:BT91 J86:BT88">
    <cfRule type="expression" dxfId="31" priority="44">
      <formula>COUNTIF(J87:J396,"q")&gt;0</formula>
    </cfRule>
  </conditionalFormatting>
  <conditionalFormatting sqref="J94:BT162">
    <cfRule type="expression" dxfId="30" priority="117">
      <formula>COUNTIF(J95:J400,"q")&gt;0</formula>
    </cfRule>
  </conditionalFormatting>
  <conditionalFormatting sqref="AK1048304:BU1048304 J1048304:AJ1048305">
    <cfRule type="expression" dxfId="29" priority="118">
      <formula>COUNTIF(J1:J1048305,"q")&gt;0</formula>
    </cfRule>
  </conditionalFormatting>
  <conditionalFormatting sqref="AU84:AV85">
    <cfRule type="expression" dxfId="28" priority="119">
      <formula>COUNTIF(AU98:AU395,"q")&gt;0</formula>
    </cfRule>
  </conditionalFormatting>
  <conditionalFormatting sqref="AU84:AV85">
    <cfRule type="expression" dxfId="27" priority="120">
      <formula>COUNTIF(AU99:AU393,"q")&gt;0</formula>
    </cfRule>
  </conditionalFormatting>
  <conditionalFormatting sqref="J84:AD85 AU84:AV85">
    <cfRule type="expression" dxfId="26" priority="121">
      <formula>COUNTIF(J98:J391,"q")&gt;0</formula>
    </cfRule>
  </conditionalFormatting>
  <conditionalFormatting sqref="AJ74:AY74 BB74:BT74">
    <cfRule type="expression" dxfId="25" priority="124">
      <formula>COUNTIF(AJ90:AJ388,"q")&gt;0</formula>
    </cfRule>
  </conditionalFormatting>
  <conditionalFormatting sqref="AJ74:AY74 BB74:BT74">
    <cfRule type="expression" dxfId="24" priority="126">
      <formula>COUNTIF(AJ89:AJ390,"q")&gt;0</formula>
    </cfRule>
  </conditionalFormatting>
  <conditionalFormatting sqref="AZ74:BA76">
    <cfRule type="expression" dxfId="23" priority="41">
      <formula>COUNTIF(AZ96:AZ397,"q")&gt;0</formula>
    </cfRule>
  </conditionalFormatting>
  <conditionalFormatting sqref="AZ74:BA76">
    <cfRule type="expression" dxfId="22" priority="42">
      <formula>COUNTIF(AZ97:AZ395,"q")&gt;0</formula>
    </cfRule>
  </conditionalFormatting>
  <conditionalFormatting sqref="AZ74:BA76">
    <cfRule type="expression" dxfId="21" priority="43">
      <formula>COUNTIF(AZ96:AZ393,"q")&gt;0</formula>
    </cfRule>
  </conditionalFormatting>
  <conditionalFormatting sqref="BU78 BU92 BU106 BU120 BU134 BU148 BU162 BU80:BU84 BU94:BU98 BU108:BU112 BU122:BU126 BU136:BU140 BU150:BU154">
    <cfRule type="expression" dxfId="20" priority="29">
      <formula>COUNTIF(BU79:BU412,"q")&gt;0</formula>
    </cfRule>
  </conditionalFormatting>
  <conditionalFormatting sqref="BU74 BU88 BU102 BU116 BU130 BU144 BU158">
    <cfRule type="expression" dxfId="19" priority="30">
      <formula>COUNTIF(BU77:BU407,"q")&gt;0</formula>
    </cfRule>
  </conditionalFormatting>
  <conditionalFormatting sqref="BU75 BU89 BU103 BU117 BU131 BU145 BU159">
    <cfRule type="expression" dxfId="18" priority="31">
      <formula>COUNTIF(BU79:BU410,"q")&gt;0</formula>
    </cfRule>
  </conditionalFormatting>
  <conditionalFormatting sqref="BU87 BU101 BU115 BU129 BU143 BU157 BU85 BU99 BU113 BU127 BU141 BU155">
    <cfRule type="expression" dxfId="17" priority="28">
      <formula>COUNTIF(BU90:BU420,"q")&gt;0</formula>
    </cfRule>
  </conditionalFormatting>
  <conditionalFormatting sqref="BU76 BU90 BU104 BU118 BU132 BU146 BU160">
    <cfRule type="expression" dxfId="16" priority="32">
      <formula>COUNTIF(BU79:BU411,"q")&gt;0</formula>
    </cfRule>
  </conditionalFormatting>
  <conditionalFormatting sqref="BU77 BU91 BU105 BU119 BU133 BU147 BU161">
    <cfRule type="expression" dxfId="15" priority="33">
      <formula>COUNTIF(BU79:BU412,"q")&gt;0</formula>
    </cfRule>
  </conditionalFormatting>
  <conditionalFormatting sqref="BU79 BU93 BU107 BU121 BU135 BU149">
    <cfRule type="expression" dxfId="14" priority="34">
      <formula>COUNTIF(BU79:GC79,"q")&gt;0</formula>
    </cfRule>
  </conditionalFormatting>
  <conditionalFormatting sqref="BU75 BU89 BU103 BU117 BU131 BU145 BU159 BU86:BU87 BU100:BU101 BU114:BU115 BU128:BU129 BU142:BU143 BU156:BU157">
    <cfRule type="expression" dxfId="13" priority="35">
      <formula>COUNTIF(BU79:BU409,"q")&gt;0</formula>
    </cfRule>
  </conditionalFormatting>
  <conditionalFormatting sqref="BU78:BU79 BU92:BU93 BU106:BU107 BU120:BU121 BU134:BU135 BU148:BU149 BU162">
    <cfRule type="expression" dxfId="12" priority="36">
      <formula>COUNTIF(BU79:BU413,"q")&gt;0</formula>
    </cfRule>
  </conditionalFormatting>
  <conditionalFormatting sqref="BU77 BU91 BU105 BU119 BU133 BU147 BU161">
    <cfRule type="expression" dxfId="11" priority="37">
      <formula>COUNTIF(BU79:BU411,"q")&gt;0</formula>
    </cfRule>
  </conditionalFormatting>
  <conditionalFormatting sqref="BU76 BU90 BU104 BU118 BU132 BU146 BU160">
    <cfRule type="expression" dxfId="10" priority="38">
      <formula>COUNTIF(BU79:BU410,"q")&gt;0</formula>
    </cfRule>
  </conditionalFormatting>
  <conditionalFormatting sqref="BU75:BU78 BU89:BU92 BU103:BU106 BU117:BU120 BU131:BU134 BU145:BU148 BU159:BU162">
    <cfRule type="expression" dxfId="9" priority="39">
      <formula>COUNTIF(BU76:BU406,"q")&gt;0</formula>
    </cfRule>
  </conditionalFormatting>
  <conditionalFormatting sqref="AR88:AS89 AR91:AS91">
    <cfRule type="expression" dxfId="8" priority="183">
      <formula>COUNTIF(AR88:DX88,"q")&gt;0</formula>
    </cfRule>
  </conditionalFormatting>
  <conditionalFormatting sqref="AU88:AV89 AU91:AV91">
    <cfRule type="expression" dxfId="7" priority="185">
      <formula>COUNTIF(AU88:ED88,"q")&gt;0</formula>
    </cfRule>
  </conditionalFormatting>
  <conditionalFormatting sqref="AM75:AP75 AM77:AP77 AM79:AP85 AH75:AI75 AH77:AI77 AH79:AI85">
    <cfRule type="expression" dxfId="6" priority="189">
      <formula>COUNTIF(AH75:DD75,"q")&gt;0</formula>
    </cfRule>
  </conditionalFormatting>
  <conditionalFormatting sqref="AK86:AQ87 AK90:AQ90">
    <cfRule type="expression" dxfId="5" priority="190">
      <formula>COUNTIF(AK86:DF86,"q")&gt;0</formula>
    </cfRule>
  </conditionalFormatting>
  <conditionalFormatting sqref="L6:BU6">
    <cfRule type="expression" dxfId="4" priority="12">
      <formula>COUNTIF(L7:L357,"q")&gt;0</formula>
    </cfRule>
  </conditionalFormatting>
  <conditionalFormatting sqref="J7:BU72">
    <cfRule type="expression" dxfId="3" priority="2">
      <formula>COUNTIF(J7:CG7,"q")&gt;0</formula>
    </cfRule>
  </conditionalFormatting>
  <conditionalFormatting sqref="A7:BU69">
    <cfRule type="expression" dxfId="2" priority="1">
      <formula>MOD(RIGHT($A7,LEN($A7)-2),2)=0</formula>
    </cfRule>
  </conditionalFormatting>
  <conditionalFormatting sqref="J1048306:BU1048307">
    <cfRule type="expression" dxfId="1" priority="205">
      <formula>COUNTIF(J1:J1048307,"q")&gt;0</formula>
    </cfRule>
  </conditionalFormatting>
  <conditionalFormatting sqref="AH1048275:BU1048303">
    <cfRule type="expression" dxfId="0" priority="206">
      <formula>COUNTIF(AH1:AH1048276,"q")&gt;0</formula>
    </cfRule>
  </conditionalFormatting>
  <pageMargins left="0.46" right="0.22" top="0.53" bottom="0.38" header="0.23" footer="0.21"/>
  <pageSetup paperSize="8" scale="70" fitToWidth="2" fitToHeight="2" orientation="landscape" horizontalDpi="4294967293" verticalDpi="300" r:id="rId1"/>
  <headerFooter alignWithMargins="0">
    <oddHeader>&amp;L&amp;G&amp;C&amp;18SMS1 and SMS2 CM Safety Matrix</oddHeader>
    <oddFooter>&amp;L&amp;8Rev 3  11-Nov-2009&amp;C&amp;8Page &amp;P of &amp;N&amp;R&amp;8SMS_SAFMAT</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02"/>
  <sheetViews>
    <sheetView workbookViewId="0">
      <pane ySplit="1" topLeftCell="A146" activePane="bottomLeft" state="frozen"/>
      <selection pane="bottomLeft" activeCell="B151" sqref="B151"/>
    </sheetView>
  </sheetViews>
  <sheetFormatPr defaultColWidth="9.140625" defaultRowHeight="15"/>
  <cols>
    <col min="1" max="1" width="5.7109375" style="20" bestFit="1" customWidth="1"/>
    <col min="2" max="2" width="7.28515625" style="20" bestFit="1" customWidth="1"/>
    <col min="3" max="3" width="6.42578125" style="20" bestFit="1" customWidth="1"/>
    <col min="4" max="4" width="6.28515625" style="20" bestFit="1" customWidth="1"/>
    <col min="5" max="5" width="9.5703125" style="20" bestFit="1" customWidth="1"/>
    <col min="6" max="6" width="7.42578125" style="20" bestFit="1" customWidth="1"/>
    <col min="7" max="7" width="86.140625" style="20" customWidth="1"/>
    <col min="8" max="16384" width="9.140625" style="20"/>
  </cols>
  <sheetData>
    <row r="1" spans="1:7" s="62" customFormat="1">
      <c r="A1" s="62" t="s">
        <v>846</v>
      </c>
      <c r="B1" s="62" t="s">
        <v>2</v>
      </c>
      <c r="C1" s="62" t="s">
        <v>79</v>
      </c>
      <c r="D1" s="62" t="s">
        <v>77</v>
      </c>
      <c r="E1" s="62" t="s">
        <v>844</v>
      </c>
      <c r="F1" s="62" t="s">
        <v>845</v>
      </c>
      <c r="G1" s="62" t="s">
        <v>229</v>
      </c>
    </row>
    <row r="2" spans="1:7" ht="45">
      <c r="A2" s="18" t="s">
        <v>847</v>
      </c>
      <c r="B2" s="20">
        <f>VLOOKUP(C2,tblClass!B:C,2,FALSE)</f>
        <v>15</v>
      </c>
      <c r="C2" s="20" t="s">
        <v>179</v>
      </c>
      <c r="D2" s="20" t="s">
        <v>230</v>
      </c>
      <c r="E2" s="20">
        <f t="shared" ref="E2:E5" si="0">IF(D2="Scope",0,IF(D2&lt;&gt;D1,1,E1+1))</f>
        <v>0</v>
      </c>
      <c r="F2" s="18" t="str">
        <f t="shared" ref="F2:F69" si="1">IF(E2=0,"","F"&amp;E2)</f>
        <v/>
      </c>
      <c r="G2" s="2" t="s">
        <v>1147</v>
      </c>
    </row>
    <row r="3" spans="1:7">
      <c r="A3" s="18" t="s">
        <v>847</v>
      </c>
      <c r="B3" s="20">
        <f>VLOOKUP(C3,tblClass!B:C,2,FALSE)</f>
        <v>15</v>
      </c>
      <c r="C3" s="20" t="s">
        <v>179</v>
      </c>
      <c r="D3" s="20" t="s">
        <v>231</v>
      </c>
      <c r="E3" s="20">
        <f t="shared" si="0"/>
        <v>1</v>
      </c>
      <c r="F3" s="18" t="str">
        <f t="shared" si="1"/>
        <v>F1</v>
      </c>
      <c r="G3" s="2" t="s">
        <v>335</v>
      </c>
    </row>
    <row r="4" spans="1:7">
      <c r="A4" s="18" t="s">
        <v>847</v>
      </c>
      <c r="B4" s="20">
        <f>VLOOKUP(C4,tblClass!B:C,2,FALSE)</f>
        <v>15</v>
      </c>
      <c r="C4" s="20" t="s">
        <v>179</v>
      </c>
      <c r="D4" s="20" t="s">
        <v>231</v>
      </c>
      <c r="E4" s="20">
        <f t="shared" si="0"/>
        <v>2</v>
      </c>
      <c r="F4" s="18" t="str">
        <f t="shared" si="1"/>
        <v>F2</v>
      </c>
      <c r="G4" s="2" t="s">
        <v>336</v>
      </c>
    </row>
    <row r="5" spans="1:7" ht="30.75" customHeight="1">
      <c r="A5" s="18" t="s">
        <v>847</v>
      </c>
      <c r="B5" s="20">
        <f>VLOOKUP(C5,tblClass!B:C,2,FALSE)</f>
        <v>15</v>
      </c>
      <c r="C5" s="20" t="s">
        <v>179</v>
      </c>
      <c r="D5" s="20" t="s">
        <v>231</v>
      </c>
      <c r="E5" s="20">
        <f t="shared" si="0"/>
        <v>3</v>
      </c>
      <c r="F5" s="18" t="str">
        <f t="shared" si="1"/>
        <v>F3</v>
      </c>
      <c r="G5" s="2" t="s">
        <v>337</v>
      </c>
    </row>
    <row r="6" spans="1:7" ht="30">
      <c r="A6" s="18" t="s">
        <v>847</v>
      </c>
      <c r="B6" s="20">
        <f>VLOOKUP(C6,tblClass!B:C,2,FALSE)</f>
        <v>15</v>
      </c>
      <c r="C6" s="20" t="s">
        <v>179</v>
      </c>
      <c r="D6" s="20" t="s">
        <v>231</v>
      </c>
      <c r="E6" s="20">
        <f t="shared" ref="E6:E28" si="2">IF(D6="Scope",0,IF(D6&lt;&gt;D5,1,E5+1))</f>
        <v>4</v>
      </c>
      <c r="F6" s="18" t="str">
        <f t="shared" ref="F6:F28" si="3">IF(E6=0,"","F"&amp;E6)</f>
        <v>F4</v>
      </c>
      <c r="G6" s="2" t="s">
        <v>338</v>
      </c>
    </row>
    <row r="7" spans="1:7">
      <c r="A7" s="18" t="s">
        <v>847</v>
      </c>
      <c r="B7" s="20">
        <f>VLOOKUP(C7,tblClass!B:C,2,FALSE)</f>
        <v>15</v>
      </c>
      <c r="C7" s="20" t="s">
        <v>179</v>
      </c>
      <c r="D7" s="20" t="s">
        <v>231</v>
      </c>
      <c r="E7" s="20">
        <f t="shared" si="2"/>
        <v>5</v>
      </c>
      <c r="F7" s="18" t="str">
        <f t="shared" si="3"/>
        <v>F5</v>
      </c>
      <c r="G7" s="2" t="s">
        <v>1148</v>
      </c>
    </row>
    <row r="8" spans="1:7">
      <c r="A8" s="18" t="s">
        <v>847</v>
      </c>
      <c r="B8" s="20">
        <f>VLOOKUP(C8,tblClass!B:C,2,FALSE)</f>
        <v>15</v>
      </c>
      <c r="C8" s="20" t="s">
        <v>179</v>
      </c>
      <c r="D8" s="20" t="s">
        <v>231</v>
      </c>
      <c r="E8" s="20">
        <f t="shared" si="2"/>
        <v>6</v>
      </c>
      <c r="F8" s="18" t="str">
        <f t="shared" si="3"/>
        <v>F6</v>
      </c>
      <c r="G8" s="2" t="s">
        <v>490</v>
      </c>
    </row>
    <row r="9" spans="1:7">
      <c r="A9" s="18" t="s">
        <v>847</v>
      </c>
      <c r="B9" s="20">
        <f>VLOOKUP(C9,tblClass!B:C,2,FALSE)</f>
        <v>15</v>
      </c>
      <c r="C9" s="20" t="s">
        <v>179</v>
      </c>
      <c r="D9" s="20" t="s">
        <v>231</v>
      </c>
      <c r="E9" s="20">
        <f t="shared" si="2"/>
        <v>7</v>
      </c>
      <c r="F9" s="18" t="str">
        <f t="shared" si="3"/>
        <v>F7</v>
      </c>
      <c r="G9" s="2" t="s">
        <v>491</v>
      </c>
    </row>
    <row r="10" spans="1:7">
      <c r="A10" s="18" t="s">
        <v>847</v>
      </c>
      <c r="B10" s="20">
        <f>VLOOKUP(C10,tblClass!B:C,2,FALSE)</f>
        <v>15</v>
      </c>
      <c r="C10" s="20" t="s">
        <v>179</v>
      </c>
      <c r="D10" s="20" t="s">
        <v>231</v>
      </c>
      <c r="E10" s="20">
        <f t="shared" si="2"/>
        <v>8</v>
      </c>
      <c r="F10" s="18" t="str">
        <f t="shared" si="3"/>
        <v>F8</v>
      </c>
      <c r="G10" s="2" t="s">
        <v>1149</v>
      </c>
    </row>
    <row r="11" spans="1:7" ht="30">
      <c r="A11" s="18" t="s">
        <v>847</v>
      </c>
      <c r="B11" s="20">
        <f>VLOOKUP(C11,tblClass!B:C,2,FALSE)</f>
        <v>16</v>
      </c>
      <c r="C11" s="20" t="s">
        <v>2065</v>
      </c>
      <c r="D11" s="20" t="s">
        <v>230</v>
      </c>
      <c r="E11" s="20">
        <f t="shared" si="2"/>
        <v>0</v>
      </c>
      <c r="F11" s="18" t="str">
        <f t="shared" si="3"/>
        <v/>
      </c>
      <c r="G11" s="2" t="s">
        <v>2546</v>
      </c>
    </row>
    <row r="12" spans="1:7">
      <c r="A12" s="18" t="s">
        <v>847</v>
      </c>
      <c r="B12" s="20">
        <f>VLOOKUP(C12,tblClass!B:C,2,FALSE)</f>
        <v>16</v>
      </c>
      <c r="C12" s="20" t="s">
        <v>2065</v>
      </c>
      <c r="D12" s="20" t="s">
        <v>231</v>
      </c>
      <c r="E12" s="20">
        <f t="shared" si="2"/>
        <v>1</v>
      </c>
      <c r="F12" s="18" t="str">
        <f t="shared" si="3"/>
        <v>F1</v>
      </c>
      <c r="G12" s="2" t="s">
        <v>2547</v>
      </c>
    </row>
    <row r="13" spans="1:7">
      <c r="A13" s="18" t="s">
        <v>847</v>
      </c>
      <c r="B13" s="20">
        <f>VLOOKUP(C13,tblClass!B:C,2,FALSE)</f>
        <v>16</v>
      </c>
      <c r="C13" s="20" t="s">
        <v>2065</v>
      </c>
      <c r="D13" s="20" t="s">
        <v>231</v>
      </c>
      <c r="E13" s="20">
        <f t="shared" si="2"/>
        <v>2</v>
      </c>
      <c r="F13" s="18" t="str">
        <f t="shared" si="3"/>
        <v>F2</v>
      </c>
      <c r="G13" s="2" t="s">
        <v>2548</v>
      </c>
    </row>
    <row r="14" spans="1:7" ht="30.75" customHeight="1">
      <c r="A14" s="18" t="s">
        <v>847</v>
      </c>
      <c r="B14" s="20">
        <f>VLOOKUP(C14,tblClass!B:C,2,FALSE)</f>
        <v>16</v>
      </c>
      <c r="C14" s="20" t="s">
        <v>2065</v>
      </c>
      <c r="D14" s="20" t="s">
        <v>231</v>
      </c>
      <c r="E14" s="20">
        <f t="shared" si="2"/>
        <v>3</v>
      </c>
      <c r="F14" s="18" t="str">
        <f t="shared" si="3"/>
        <v>F3</v>
      </c>
      <c r="G14" s="2" t="s">
        <v>2549</v>
      </c>
    </row>
    <row r="15" spans="1:7">
      <c r="A15" s="18" t="s">
        <v>847</v>
      </c>
      <c r="B15" s="20">
        <f>VLOOKUP(C15,tblClass!B:C,2,FALSE)</f>
        <v>16</v>
      </c>
      <c r="C15" s="20" t="s">
        <v>2065</v>
      </c>
      <c r="D15" s="20" t="s">
        <v>231</v>
      </c>
      <c r="E15" s="20">
        <f t="shared" si="2"/>
        <v>4</v>
      </c>
      <c r="F15" s="18" t="str">
        <f t="shared" si="3"/>
        <v>F4</v>
      </c>
      <c r="G15" s="2" t="s">
        <v>2550</v>
      </c>
    </row>
    <row r="16" spans="1:7" ht="30">
      <c r="A16" s="18" t="s">
        <v>847</v>
      </c>
      <c r="B16" s="20">
        <f>VLOOKUP(C16,tblClass!B:C,2,FALSE)</f>
        <v>17</v>
      </c>
      <c r="C16" s="20" t="s">
        <v>172</v>
      </c>
      <c r="D16" s="20" t="s">
        <v>230</v>
      </c>
      <c r="E16" s="20">
        <f t="shared" si="2"/>
        <v>0</v>
      </c>
      <c r="F16" s="18" t="str">
        <f t="shared" si="3"/>
        <v/>
      </c>
      <c r="G16" s="2" t="s">
        <v>495</v>
      </c>
    </row>
    <row r="17" spans="1:7" ht="30">
      <c r="A17" s="18" t="s">
        <v>847</v>
      </c>
      <c r="B17" s="20">
        <f>VLOOKUP(C17,tblClass!B:C,2,FALSE)</f>
        <v>17</v>
      </c>
      <c r="C17" s="20" t="s">
        <v>172</v>
      </c>
      <c r="D17" s="20" t="s">
        <v>231</v>
      </c>
      <c r="E17" s="20">
        <f t="shared" si="2"/>
        <v>1</v>
      </c>
      <c r="F17" s="18" t="str">
        <f t="shared" si="3"/>
        <v>F1</v>
      </c>
      <c r="G17" s="2" t="s">
        <v>1227</v>
      </c>
    </row>
    <row r="18" spans="1:7">
      <c r="A18" s="18" t="s">
        <v>847</v>
      </c>
      <c r="B18" s="20">
        <f>VLOOKUP(C18,tblClass!B:C,2,FALSE)</f>
        <v>17</v>
      </c>
      <c r="C18" s="20" t="s">
        <v>172</v>
      </c>
      <c r="D18" s="20" t="s">
        <v>231</v>
      </c>
      <c r="E18" s="20">
        <f t="shared" si="2"/>
        <v>2</v>
      </c>
      <c r="F18" s="18" t="str">
        <f t="shared" si="3"/>
        <v>F2</v>
      </c>
      <c r="G18" s="2" t="s">
        <v>1221</v>
      </c>
    </row>
    <row r="19" spans="1:7" ht="35.25" customHeight="1">
      <c r="A19" s="18" t="s">
        <v>847</v>
      </c>
      <c r="B19" s="20">
        <f>VLOOKUP(C19,tblClass!B:C,2,FALSE)</f>
        <v>18</v>
      </c>
      <c r="C19" s="20" t="s">
        <v>181</v>
      </c>
      <c r="D19" s="20" t="s">
        <v>230</v>
      </c>
      <c r="E19" s="20">
        <f t="shared" si="2"/>
        <v>0</v>
      </c>
      <c r="F19" s="18" t="str">
        <f t="shared" si="3"/>
        <v/>
      </c>
      <c r="G19" s="2" t="s">
        <v>1224</v>
      </c>
    </row>
    <row r="20" spans="1:7">
      <c r="A20" s="18" t="s">
        <v>847</v>
      </c>
      <c r="B20" s="20">
        <f>VLOOKUP(C20,tblClass!B:C,2,FALSE)</f>
        <v>18</v>
      </c>
      <c r="C20" s="20" t="s">
        <v>181</v>
      </c>
      <c r="D20" s="20" t="s">
        <v>231</v>
      </c>
      <c r="E20" s="20">
        <f t="shared" si="2"/>
        <v>1</v>
      </c>
      <c r="F20" s="18" t="str">
        <f t="shared" si="3"/>
        <v>F1</v>
      </c>
      <c r="G20" s="2" t="s">
        <v>1225</v>
      </c>
    </row>
    <row r="21" spans="1:7">
      <c r="A21" s="18" t="s">
        <v>847</v>
      </c>
      <c r="B21" s="20">
        <f>VLOOKUP(C21,tblClass!B:C,2,FALSE)</f>
        <v>18</v>
      </c>
      <c r="C21" s="20" t="s">
        <v>181</v>
      </c>
      <c r="D21" s="20" t="s">
        <v>231</v>
      </c>
      <c r="E21" s="20">
        <f t="shared" si="2"/>
        <v>2</v>
      </c>
      <c r="F21" s="18" t="str">
        <f t="shared" si="3"/>
        <v>F2</v>
      </c>
      <c r="G21" s="2" t="s">
        <v>1226</v>
      </c>
    </row>
    <row r="22" spans="1:7" ht="30">
      <c r="A22" s="18" t="s">
        <v>847</v>
      </c>
      <c r="B22" s="20">
        <f>VLOOKUP(C22,tblClass!B:C,2,FALSE)</f>
        <v>18</v>
      </c>
      <c r="C22" s="20" t="s">
        <v>181</v>
      </c>
      <c r="D22" s="20" t="s">
        <v>231</v>
      </c>
      <c r="E22" s="20">
        <f t="shared" si="2"/>
        <v>3</v>
      </c>
      <c r="F22" s="18" t="str">
        <f t="shared" si="3"/>
        <v>F3</v>
      </c>
      <c r="G22" s="2" t="s">
        <v>339</v>
      </c>
    </row>
    <row r="23" spans="1:7" ht="30">
      <c r="A23" s="18" t="s">
        <v>847</v>
      </c>
      <c r="B23" s="20">
        <f>VLOOKUP(C23,tblClass!B:C,2,FALSE)</f>
        <v>18</v>
      </c>
      <c r="C23" s="20" t="s">
        <v>181</v>
      </c>
      <c r="D23" s="20" t="s">
        <v>231</v>
      </c>
      <c r="E23" s="20">
        <f t="shared" si="2"/>
        <v>4</v>
      </c>
      <c r="F23" s="18" t="str">
        <f t="shared" si="3"/>
        <v>F4</v>
      </c>
      <c r="G23" s="2" t="s">
        <v>340</v>
      </c>
    </row>
    <row r="24" spans="1:7" ht="30">
      <c r="A24" s="18" t="s">
        <v>847</v>
      </c>
      <c r="B24" s="20">
        <f>VLOOKUP(C24,tblClass!B:C,2,FALSE)</f>
        <v>18</v>
      </c>
      <c r="C24" s="20" t="s">
        <v>181</v>
      </c>
      <c r="D24" s="20" t="s">
        <v>231</v>
      </c>
      <c r="E24" s="20">
        <f t="shared" si="2"/>
        <v>5</v>
      </c>
      <c r="F24" s="18" t="str">
        <f t="shared" si="3"/>
        <v>F5</v>
      </c>
      <c r="G24" s="2" t="s">
        <v>341</v>
      </c>
    </row>
    <row r="25" spans="1:7" ht="30">
      <c r="A25" s="18" t="s">
        <v>847</v>
      </c>
      <c r="B25" s="20">
        <f>VLOOKUP(C25,tblClass!B:C,2,FALSE)</f>
        <v>18</v>
      </c>
      <c r="C25" s="20" t="s">
        <v>181</v>
      </c>
      <c r="D25" s="20" t="s">
        <v>231</v>
      </c>
      <c r="E25" s="20">
        <f t="shared" si="2"/>
        <v>6</v>
      </c>
      <c r="F25" s="18" t="str">
        <f t="shared" si="3"/>
        <v>F6</v>
      </c>
      <c r="G25" s="2" t="s">
        <v>342</v>
      </c>
    </row>
    <row r="26" spans="1:7" ht="30">
      <c r="A26" s="18" t="s">
        <v>847</v>
      </c>
      <c r="B26" s="20">
        <f>VLOOKUP(C26,tblClass!B:C,2,FALSE)</f>
        <v>18</v>
      </c>
      <c r="C26" s="20" t="s">
        <v>181</v>
      </c>
      <c r="D26" s="20" t="s">
        <v>231</v>
      </c>
      <c r="E26" s="20">
        <f t="shared" si="2"/>
        <v>7</v>
      </c>
      <c r="F26" s="18" t="str">
        <f t="shared" si="3"/>
        <v>F7</v>
      </c>
      <c r="G26" s="2" t="s">
        <v>343</v>
      </c>
    </row>
    <row r="27" spans="1:7" ht="30">
      <c r="A27" s="18" t="s">
        <v>847</v>
      </c>
      <c r="B27" s="20">
        <f>VLOOKUP(C27,tblClass!B:C,2,FALSE)</f>
        <v>19</v>
      </c>
      <c r="C27" s="20" t="s">
        <v>195</v>
      </c>
      <c r="D27" s="20" t="s">
        <v>230</v>
      </c>
      <c r="E27" s="20">
        <f t="shared" si="2"/>
        <v>0</v>
      </c>
      <c r="F27" s="18" t="str">
        <f t="shared" si="3"/>
        <v/>
      </c>
      <c r="G27" s="2" t="s">
        <v>285</v>
      </c>
    </row>
    <row r="28" spans="1:7" ht="30">
      <c r="A28" s="18" t="s">
        <v>847</v>
      </c>
      <c r="B28" s="20">
        <f>VLOOKUP(C28,tblClass!B:C,2,FALSE)</f>
        <v>19</v>
      </c>
      <c r="C28" s="20" t="s">
        <v>195</v>
      </c>
      <c r="D28" s="20" t="s">
        <v>231</v>
      </c>
      <c r="E28" s="20">
        <f t="shared" si="2"/>
        <v>1</v>
      </c>
      <c r="F28" s="18" t="str">
        <f t="shared" si="3"/>
        <v>F1</v>
      </c>
      <c r="G28" s="2" t="s">
        <v>1236</v>
      </c>
    </row>
    <row r="29" spans="1:7" ht="30">
      <c r="A29" s="18" t="s">
        <v>847</v>
      </c>
      <c r="B29" s="20">
        <f>VLOOKUP(C29,tblClass!B:C,2,FALSE)</f>
        <v>19</v>
      </c>
      <c r="C29" s="20" t="s">
        <v>195</v>
      </c>
      <c r="D29" s="20" t="s">
        <v>231</v>
      </c>
      <c r="E29" s="20">
        <f t="shared" ref="E29:E51" si="4">IF(D29="Scope",0,IF(D29&lt;&gt;D28,1,E28+1))</f>
        <v>2</v>
      </c>
      <c r="F29" s="18" t="str">
        <f t="shared" si="1"/>
        <v>F2</v>
      </c>
      <c r="G29" s="81" t="s">
        <v>286</v>
      </c>
    </row>
    <row r="30" spans="1:7" ht="66.75" customHeight="1">
      <c r="A30" s="18" t="s">
        <v>847</v>
      </c>
      <c r="B30" s="20">
        <f>VLOOKUP(C30,tblClass!B:C,2,FALSE)</f>
        <v>20</v>
      </c>
      <c r="C30" s="20" t="s">
        <v>170</v>
      </c>
      <c r="D30" s="20" t="s">
        <v>230</v>
      </c>
      <c r="E30" s="20">
        <f t="shared" si="4"/>
        <v>0</v>
      </c>
      <c r="F30" s="18" t="str">
        <f t="shared" si="1"/>
        <v/>
      </c>
      <c r="G30" s="2" t="s">
        <v>1241</v>
      </c>
    </row>
    <row r="31" spans="1:7" ht="30">
      <c r="A31" s="18" t="s">
        <v>847</v>
      </c>
      <c r="B31" s="20">
        <f>VLOOKUP(C31,tblClass!B:C,2,FALSE)</f>
        <v>20</v>
      </c>
      <c r="C31" s="20" t="s">
        <v>170</v>
      </c>
      <c r="D31" s="20" t="s">
        <v>231</v>
      </c>
      <c r="E31" s="20">
        <f t="shared" si="4"/>
        <v>1</v>
      </c>
      <c r="F31" s="18" t="str">
        <f t="shared" si="1"/>
        <v>F1</v>
      </c>
      <c r="G31" s="2" t="s">
        <v>496</v>
      </c>
    </row>
    <row r="32" spans="1:7">
      <c r="A32" s="18" t="s">
        <v>847</v>
      </c>
      <c r="B32" s="20">
        <f>VLOOKUP(C32,tblClass!B:C,2,FALSE)</f>
        <v>20</v>
      </c>
      <c r="C32" s="20" t="s">
        <v>170</v>
      </c>
      <c r="D32" s="20" t="s">
        <v>231</v>
      </c>
      <c r="E32" s="20">
        <f t="shared" si="4"/>
        <v>2</v>
      </c>
      <c r="F32" s="18" t="str">
        <f t="shared" si="1"/>
        <v>F2</v>
      </c>
      <c r="G32" s="2" t="s">
        <v>497</v>
      </c>
    </row>
    <row r="33" spans="1:7">
      <c r="A33" s="18" t="s">
        <v>847</v>
      </c>
      <c r="B33" s="20">
        <f>VLOOKUP(C33,tblClass!B:C,2,FALSE)</f>
        <v>20</v>
      </c>
      <c r="C33" s="20" t="s">
        <v>170</v>
      </c>
      <c r="D33" s="20" t="s">
        <v>231</v>
      </c>
      <c r="E33" s="20">
        <f t="shared" si="4"/>
        <v>3</v>
      </c>
      <c r="F33" s="18" t="str">
        <f t="shared" si="1"/>
        <v>F3</v>
      </c>
      <c r="G33" s="2" t="s">
        <v>498</v>
      </c>
    </row>
    <row r="34" spans="1:7" ht="30">
      <c r="A34" s="18" t="s">
        <v>847</v>
      </c>
      <c r="B34" s="20">
        <f>VLOOKUP(C34,tblClass!B:C,2,FALSE)</f>
        <v>22</v>
      </c>
      <c r="C34" s="20" t="s">
        <v>193</v>
      </c>
      <c r="D34" s="20" t="s">
        <v>230</v>
      </c>
      <c r="E34" s="20">
        <f t="shared" si="4"/>
        <v>0</v>
      </c>
      <c r="F34" s="18" t="str">
        <f t="shared" si="1"/>
        <v/>
      </c>
      <c r="G34" s="19" t="s">
        <v>1244</v>
      </c>
    </row>
    <row r="35" spans="1:7" ht="30">
      <c r="A35" s="18" t="s">
        <v>847</v>
      </c>
      <c r="B35" s="20">
        <f>VLOOKUP(C35,tblClass!B:C,2,FALSE)</f>
        <v>22</v>
      </c>
      <c r="C35" s="20" t="s">
        <v>193</v>
      </c>
      <c r="D35" s="20" t="s">
        <v>231</v>
      </c>
      <c r="E35" s="20">
        <f t="shared" si="4"/>
        <v>1</v>
      </c>
      <c r="F35" s="18" t="str">
        <f t="shared" si="1"/>
        <v>F1</v>
      </c>
      <c r="G35" s="2" t="s">
        <v>1245</v>
      </c>
    </row>
    <row r="36" spans="1:7" ht="30">
      <c r="A36" s="18" t="s">
        <v>847</v>
      </c>
      <c r="B36" s="20">
        <f>VLOOKUP(C36,tblClass!B:C,2,FALSE)</f>
        <v>22</v>
      </c>
      <c r="C36" s="20" t="s">
        <v>193</v>
      </c>
      <c r="D36" s="20" t="s">
        <v>231</v>
      </c>
      <c r="E36" s="20">
        <f t="shared" si="4"/>
        <v>2</v>
      </c>
      <c r="F36" s="18" t="str">
        <f t="shared" si="1"/>
        <v>F2</v>
      </c>
      <c r="G36" s="2" t="s">
        <v>1246</v>
      </c>
    </row>
    <row r="37" spans="1:7" ht="30">
      <c r="A37" s="18" t="s">
        <v>847</v>
      </c>
      <c r="B37" s="20">
        <f>VLOOKUP(C37,tblClass!B:C,2,FALSE)</f>
        <v>22</v>
      </c>
      <c r="C37" s="20" t="s">
        <v>193</v>
      </c>
      <c r="D37" s="20" t="s">
        <v>231</v>
      </c>
      <c r="E37" s="20">
        <f t="shared" si="4"/>
        <v>3</v>
      </c>
      <c r="F37" s="18" t="str">
        <f t="shared" si="1"/>
        <v>F3</v>
      </c>
      <c r="G37" s="2" t="s">
        <v>1248</v>
      </c>
    </row>
    <row r="38" spans="1:7">
      <c r="A38" s="18" t="s">
        <v>847</v>
      </c>
      <c r="B38" s="20">
        <f>VLOOKUP(C38,tblClass!B:C,2,FALSE)</f>
        <v>22</v>
      </c>
      <c r="C38" s="20" t="s">
        <v>193</v>
      </c>
      <c r="D38" s="20" t="s">
        <v>231</v>
      </c>
      <c r="E38" s="20">
        <f t="shared" si="4"/>
        <v>4</v>
      </c>
      <c r="F38" s="18" t="str">
        <f t="shared" si="1"/>
        <v>F4</v>
      </c>
      <c r="G38" s="2" t="s">
        <v>1247</v>
      </c>
    </row>
    <row r="39" spans="1:7">
      <c r="A39" s="18" t="s">
        <v>847</v>
      </c>
      <c r="B39" s="20">
        <f>VLOOKUP(C39,tblClass!B:C,2,FALSE)</f>
        <v>22</v>
      </c>
      <c r="C39" s="20" t="s">
        <v>193</v>
      </c>
      <c r="D39" s="20" t="s">
        <v>231</v>
      </c>
      <c r="E39" s="20">
        <f t="shared" si="4"/>
        <v>5</v>
      </c>
      <c r="F39" s="18" t="str">
        <f t="shared" si="1"/>
        <v>F5</v>
      </c>
      <c r="G39" s="19" t="s">
        <v>1249</v>
      </c>
    </row>
    <row r="40" spans="1:7">
      <c r="A40" s="18" t="s">
        <v>847</v>
      </c>
      <c r="B40" s="20">
        <f>VLOOKUP(C40,tblClass!B:C,2,FALSE)</f>
        <v>22</v>
      </c>
      <c r="C40" s="20" t="s">
        <v>193</v>
      </c>
      <c r="D40" s="20" t="s">
        <v>231</v>
      </c>
      <c r="E40" s="20">
        <f t="shared" si="4"/>
        <v>6</v>
      </c>
      <c r="F40" s="18" t="str">
        <f t="shared" si="1"/>
        <v>F6</v>
      </c>
      <c r="G40" s="19" t="s">
        <v>1250</v>
      </c>
    </row>
    <row r="41" spans="1:7" ht="30">
      <c r="A41" s="18" t="s">
        <v>847</v>
      </c>
      <c r="B41" s="20">
        <f>VLOOKUP(C41,tblClass!B:C,2,FALSE)</f>
        <v>22</v>
      </c>
      <c r="C41" s="20" t="s">
        <v>193</v>
      </c>
      <c r="D41" s="20" t="s">
        <v>231</v>
      </c>
      <c r="E41" s="20">
        <f t="shared" si="4"/>
        <v>7</v>
      </c>
      <c r="F41" s="18" t="str">
        <f t="shared" si="1"/>
        <v>F7</v>
      </c>
      <c r="G41" s="2" t="s">
        <v>310</v>
      </c>
    </row>
    <row r="42" spans="1:7" ht="30">
      <c r="A42" s="18" t="s">
        <v>847</v>
      </c>
      <c r="B42" s="20">
        <f>VLOOKUP(C42,tblClass!B:C,2,FALSE)</f>
        <v>22</v>
      </c>
      <c r="C42" s="20" t="s">
        <v>193</v>
      </c>
      <c r="D42" s="20" t="s">
        <v>231</v>
      </c>
      <c r="E42" s="20">
        <f t="shared" si="4"/>
        <v>8</v>
      </c>
      <c r="F42" s="18" t="str">
        <f t="shared" si="1"/>
        <v>F8</v>
      </c>
      <c r="G42" s="2" t="s">
        <v>288</v>
      </c>
    </row>
    <row r="43" spans="1:7" ht="30">
      <c r="A43" s="18" t="s">
        <v>847</v>
      </c>
      <c r="B43" s="20">
        <f>VLOOKUP(C43,tblClass!B:C,2,FALSE)</f>
        <v>22</v>
      </c>
      <c r="C43" s="20" t="s">
        <v>193</v>
      </c>
      <c r="D43" s="20" t="s">
        <v>231</v>
      </c>
      <c r="E43" s="20">
        <f t="shared" si="4"/>
        <v>9</v>
      </c>
      <c r="F43" s="18" t="str">
        <f t="shared" si="1"/>
        <v>F9</v>
      </c>
      <c r="G43" s="2" t="s">
        <v>289</v>
      </c>
    </row>
    <row r="44" spans="1:7" ht="30">
      <c r="A44" s="18" t="s">
        <v>847</v>
      </c>
      <c r="B44" s="20">
        <f>VLOOKUP(C44,tblClass!B:C,2,FALSE)</f>
        <v>22</v>
      </c>
      <c r="C44" s="20" t="s">
        <v>193</v>
      </c>
      <c r="D44" s="20" t="s">
        <v>231</v>
      </c>
      <c r="E44" s="20">
        <f t="shared" si="4"/>
        <v>10</v>
      </c>
      <c r="F44" s="18" t="str">
        <f t="shared" si="1"/>
        <v>F10</v>
      </c>
      <c r="G44" s="22" t="s">
        <v>290</v>
      </c>
    </row>
    <row r="45" spans="1:7" ht="60">
      <c r="A45" s="18" t="s">
        <v>847</v>
      </c>
      <c r="B45" s="20">
        <f>VLOOKUP(C45,tblClass!B:C,2,FALSE)</f>
        <v>22</v>
      </c>
      <c r="C45" s="20" t="s">
        <v>193</v>
      </c>
      <c r="D45" s="20" t="s">
        <v>231</v>
      </c>
      <c r="E45" s="20">
        <f t="shared" si="4"/>
        <v>11</v>
      </c>
      <c r="F45" s="18" t="str">
        <f t="shared" si="1"/>
        <v>F11</v>
      </c>
      <c r="G45" s="2" t="s">
        <v>1251</v>
      </c>
    </row>
    <row r="46" spans="1:7" ht="30">
      <c r="A46" s="18" t="s">
        <v>847</v>
      </c>
      <c r="B46" s="20">
        <f>VLOOKUP(C46,tblClass!B:C,2,FALSE)</f>
        <v>22</v>
      </c>
      <c r="C46" s="20" t="s">
        <v>193</v>
      </c>
      <c r="D46" s="20" t="s">
        <v>231</v>
      </c>
      <c r="E46" s="20">
        <f t="shared" si="4"/>
        <v>12</v>
      </c>
      <c r="F46" s="18" t="str">
        <f t="shared" si="1"/>
        <v>F12</v>
      </c>
      <c r="G46" s="2" t="s">
        <v>291</v>
      </c>
    </row>
    <row r="47" spans="1:7" ht="30">
      <c r="A47" s="18" t="s">
        <v>847</v>
      </c>
      <c r="B47" s="20">
        <f>VLOOKUP(C47,tblClass!B:C,2,FALSE)</f>
        <v>22</v>
      </c>
      <c r="C47" s="20" t="s">
        <v>193</v>
      </c>
      <c r="D47" s="20" t="s">
        <v>231</v>
      </c>
      <c r="E47" s="20">
        <f t="shared" si="4"/>
        <v>13</v>
      </c>
      <c r="F47" s="18" t="str">
        <f t="shared" si="1"/>
        <v>F13</v>
      </c>
      <c r="G47" s="2" t="s">
        <v>309</v>
      </c>
    </row>
    <row r="48" spans="1:7" ht="30">
      <c r="A48" s="18" t="s">
        <v>847</v>
      </c>
      <c r="B48" s="20">
        <f>VLOOKUP(C48,tblClass!B:C,2,FALSE)</f>
        <v>22</v>
      </c>
      <c r="C48" s="20" t="s">
        <v>193</v>
      </c>
      <c r="D48" s="20" t="s">
        <v>231</v>
      </c>
      <c r="E48" s="20">
        <f t="shared" si="4"/>
        <v>14</v>
      </c>
      <c r="F48" s="18" t="str">
        <f t="shared" si="1"/>
        <v>F14</v>
      </c>
      <c r="G48" s="22" t="s">
        <v>489</v>
      </c>
    </row>
    <row r="49" spans="1:7">
      <c r="A49" s="18" t="s">
        <v>847</v>
      </c>
      <c r="B49" s="20">
        <f>VLOOKUP(C49,tblClass!B:C,2,FALSE)</f>
        <v>22</v>
      </c>
      <c r="C49" s="20" t="s">
        <v>193</v>
      </c>
      <c r="D49" s="20" t="s">
        <v>231</v>
      </c>
      <c r="E49" s="20">
        <f t="shared" si="4"/>
        <v>15</v>
      </c>
      <c r="F49" s="18" t="str">
        <f t="shared" si="1"/>
        <v>F15</v>
      </c>
      <c r="G49" s="22" t="s">
        <v>488</v>
      </c>
    </row>
    <row r="50" spans="1:7">
      <c r="A50" s="18" t="s">
        <v>847</v>
      </c>
      <c r="B50" s="20">
        <f>VLOOKUP(C50,tblClass!B:C,2,FALSE)</f>
        <v>21</v>
      </c>
      <c r="C50" s="18" t="s">
        <v>182</v>
      </c>
      <c r="D50" s="20" t="s">
        <v>230</v>
      </c>
      <c r="E50" s="20">
        <f t="shared" si="4"/>
        <v>0</v>
      </c>
      <c r="F50" s="18" t="str">
        <f t="shared" si="1"/>
        <v/>
      </c>
      <c r="G50" s="19" t="s">
        <v>1318</v>
      </c>
    </row>
    <row r="51" spans="1:7" ht="45">
      <c r="A51" s="18" t="s">
        <v>847</v>
      </c>
      <c r="B51" s="20">
        <f>VLOOKUP(C51,tblClass!B:C,2,FALSE)</f>
        <v>21</v>
      </c>
      <c r="C51" s="20" t="s">
        <v>182</v>
      </c>
      <c r="D51" s="20" t="s">
        <v>231</v>
      </c>
      <c r="E51" s="20">
        <f t="shared" si="4"/>
        <v>1</v>
      </c>
      <c r="F51" s="18" t="str">
        <f t="shared" si="1"/>
        <v>F1</v>
      </c>
      <c r="G51" s="2" t="s">
        <v>1319</v>
      </c>
    </row>
    <row r="52" spans="1:7" ht="30">
      <c r="A52" s="18" t="s">
        <v>847</v>
      </c>
      <c r="B52" s="20">
        <f>VLOOKUP(C52,tblClass!B:C,2,FALSE)</f>
        <v>21</v>
      </c>
      <c r="C52" s="20" t="s">
        <v>182</v>
      </c>
      <c r="D52" s="20" t="s">
        <v>231</v>
      </c>
      <c r="E52" s="20">
        <f t="shared" ref="E52:E83" si="5">IF(D52="Scope",0,IF(D52&lt;&gt;D51,1,E51+1))</f>
        <v>2</v>
      </c>
      <c r="F52" s="18" t="str">
        <f t="shared" si="1"/>
        <v>F2</v>
      </c>
      <c r="G52" s="2" t="s">
        <v>1320</v>
      </c>
    </row>
    <row r="53" spans="1:7" ht="30">
      <c r="A53" s="18" t="s">
        <v>847</v>
      </c>
      <c r="B53" s="20">
        <f>VLOOKUP(C53,tblClass!B:C,2,FALSE)</f>
        <v>21</v>
      </c>
      <c r="C53" s="20" t="s">
        <v>182</v>
      </c>
      <c r="D53" s="20" t="s">
        <v>231</v>
      </c>
      <c r="E53" s="20">
        <f t="shared" si="5"/>
        <v>3</v>
      </c>
      <c r="F53" s="18" t="str">
        <f t="shared" si="1"/>
        <v>F3</v>
      </c>
      <c r="G53" s="2" t="s">
        <v>1321</v>
      </c>
    </row>
    <row r="54" spans="1:7" ht="30">
      <c r="A54" s="18" t="s">
        <v>847</v>
      </c>
      <c r="B54" s="20">
        <f>VLOOKUP(C54,tblClass!B:C,2,FALSE)</f>
        <v>21</v>
      </c>
      <c r="C54" s="20" t="s">
        <v>182</v>
      </c>
      <c r="D54" s="20" t="s">
        <v>231</v>
      </c>
      <c r="E54" s="20">
        <f t="shared" si="5"/>
        <v>4</v>
      </c>
      <c r="F54" s="18" t="str">
        <f t="shared" si="1"/>
        <v>F4</v>
      </c>
      <c r="G54" s="2" t="s">
        <v>354</v>
      </c>
    </row>
    <row r="55" spans="1:7" ht="30">
      <c r="A55" s="18" t="s">
        <v>847</v>
      </c>
      <c r="B55" s="20">
        <f>VLOOKUP(C55,tblClass!B:C,2,FALSE)</f>
        <v>21</v>
      </c>
      <c r="C55" s="20" t="s">
        <v>182</v>
      </c>
      <c r="D55" s="20" t="s">
        <v>231</v>
      </c>
      <c r="E55" s="20">
        <f t="shared" si="5"/>
        <v>5</v>
      </c>
      <c r="F55" s="18" t="str">
        <f t="shared" si="1"/>
        <v>F5</v>
      </c>
      <c r="G55" s="2" t="s">
        <v>342</v>
      </c>
    </row>
    <row r="56" spans="1:7" ht="30">
      <c r="A56" s="18" t="s">
        <v>847</v>
      </c>
      <c r="B56" s="20">
        <f>VLOOKUP(C56,tblClass!B:C,2,FALSE)</f>
        <v>21</v>
      </c>
      <c r="C56" s="20" t="s">
        <v>182</v>
      </c>
      <c r="D56" s="20" t="s">
        <v>231</v>
      </c>
      <c r="E56" s="20">
        <f t="shared" si="5"/>
        <v>6</v>
      </c>
      <c r="F56" s="18" t="str">
        <f t="shared" si="1"/>
        <v>F6</v>
      </c>
      <c r="G56" s="2" t="s">
        <v>355</v>
      </c>
    </row>
    <row r="57" spans="1:7" ht="30">
      <c r="A57" s="18" t="s">
        <v>847</v>
      </c>
      <c r="B57" s="20">
        <f>VLOOKUP(C57,tblClass!B:C,2,FALSE)</f>
        <v>23</v>
      </c>
      <c r="C57" s="20" t="s">
        <v>198</v>
      </c>
      <c r="D57" s="20" t="s">
        <v>230</v>
      </c>
      <c r="E57" s="20">
        <f t="shared" si="5"/>
        <v>0</v>
      </c>
      <c r="F57" s="18" t="str">
        <f t="shared" si="1"/>
        <v/>
      </c>
      <c r="G57" s="22" t="s">
        <v>284</v>
      </c>
    </row>
    <row r="58" spans="1:7" ht="30">
      <c r="A58" s="18" t="s">
        <v>847</v>
      </c>
      <c r="B58" s="20">
        <f>VLOOKUP(C58,tblClass!B:C,2,FALSE)</f>
        <v>23</v>
      </c>
      <c r="C58" s="20" t="s">
        <v>198</v>
      </c>
      <c r="D58" s="20" t="s">
        <v>231</v>
      </c>
      <c r="E58" s="20">
        <f t="shared" si="5"/>
        <v>1</v>
      </c>
      <c r="F58" s="18" t="str">
        <f t="shared" si="1"/>
        <v>F1</v>
      </c>
      <c r="G58" s="2" t="s">
        <v>486</v>
      </c>
    </row>
    <row r="59" spans="1:7">
      <c r="A59" s="18" t="s">
        <v>847</v>
      </c>
      <c r="B59" s="20">
        <f>VLOOKUP(C59,tblClass!B:C,2,FALSE)</f>
        <v>23</v>
      </c>
      <c r="C59" s="20" t="s">
        <v>198</v>
      </c>
      <c r="D59" s="20" t="s">
        <v>231</v>
      </c>
      <c r="E59" s="20">
        <f t="shared" si="5"/>
        <v>2</v>
      </c>
      <c r="F59" s="18" t="str">
        <f t="shared" si="1"/>
        <v>F2</v>
      </c>
      <c r="G59" s="3" t="s">
        <v>283</v>
      </c>
    </row>
    <row r="60" spans="1:7">
      <c r="A60" s="18" t="s">
        <v>847</v>
      </c>
      <c r="B60" s="20">
        <f>VLOOKUP(C60,tblClass!B:C,2,FALSE)</f>
        <v>26</v>
      </c>
      <c r="C60" s="20" t="s">
        <v>177</v>
      </c>
      <c r="D60" s="20" t="s">
        <v>230</v>
      </c>
      <c r="E60" s="20">
        <f t="shared" si="5"/>
        <v>0</v>
      </c>
      <c r="F60" s="18" t="str">
        <f t="shared" si="1"/>
        <v/>
      </c>
      <c r="G60" s="19" t="s">
        <v>1265</v>
      </c>
    </row>
    <row r="61" spans="1:7">
      <c r="A61" s="18" t="s">
        <v>847</v>
      </c>
      <c r="B61" s="20">
        <f>VLOOKUP(C61,tblClass!B:C,2,FALSE)</f>
        <v>26</v>
      </c>
      <c r="C61" s="20" t="s">
        <v>177</v>
      </c>
      <c r="D61" s="20" t="s">
        <v>231</v>
      </c>
      <c r="E61" s="20">
        <f t="shared" si="5"/>
        <v>1</v>
      </c>
      <c r="F61" s="18" t="str">
        <f t="shared" si="1"/>
        <v>F1</v>
      </c>
      <c r="G61" s="19" t="s">
        <v>1266</v>
      </c>
    </row>
    <row r="62" spans="1:7" ht="30">
      <c r="A62" s="18" t="s">
        <v>847</v>
      </c>
      <c r="B62" s="20">
        <f>VLOOKUP(C62,tblClass!B:C,2,FALSE)</f>
        <v>26</v>
      </c>
      <c r="C62" s="20" t="s">
        <v>177</v>
      </c>
      <c r="D62" s="20" t="s">
        <v>231</v>
      </c>
      <c r="E62" s="20">
        <f t="shared" si="5"/>
        <v>2</v>
      </c>
      <c r="F62" s="18" t="str">
        <f t="shared" si="1"/>
        <v>F2</v>
      </c>
      <c r="G62" s="22" t="s">
        <v>227</v>
      </c>
    </row>
    <row r="63" spans="1:7" ht="30">
      <c r="A63" s="18" t="s">
        <v>847</v>
      </c>
      <c r="B63" s="20">
        <f>VLOOKUP(C63,tblClass!B:C,2,FALSE)</f>
        <v>26</v>
      </c>
      <c r="C63" s="20" t="s">
        <v>177</v>
      </c>
      <c r="D63" s="20" t="s">
        <v>231</v>
      </c>
      <c r="E63" s="20">
        <f t="shared" si="5"/>
        <v>3</v>
      </c>
      <c r="F63" s="18" t="str">
        <f t="shared" si="1"/>
        <v>F3</v>
      </c>
      <c r="G63" s="22" t="s">
        <v>228</v>
      </c>
    </row>
    <row r="64" spans="1:7" ht="45">
      <c r="A64" s="18" t="s">
        <v>847</v>
      </c>
      <c r="B64" s="20">
        <f>VLOOKUP(C64,tblClass!B:C,2,FALSE)</f>
        <v>26</v>
      </c>
      <c r="C64" s="20" t="s">
        <v>177</v>
      </c>
      <c r="D64" s="20" t="s">
        <v>231</v>
      </c>
      <c r="E64" s="20">
        <f t="shared" si="5"/>
        <v>4</v>
      </c>
      <c r="F64" s="18" t="str">
        <f t="shared" si="1"/>
        <v>F4</v>
      </c>
      <c r="G64" s="22" t="s">
        <v>232</v>
      </c>
    </row>
    <row r="65" spans="1:7">
      <c r="A65" s="18" t="s">
        <v>847</v>
      </c>
      <c r="B65" s="20">
        <f>VLOOKUP(C65,tblClass!B:C,2,FALSE)</f>
        <v>27</v>
      </c>
      <c r="C65" s="20" t="s">
        <v>191</v>
      </c>
      <c r="D65" s="20" t="s">
        <v>230</v>
      </c>
      <c r="E65" s="20">
        <f t="shared" si="5"/>
        <v>0</v>
      </c>
      <c r="F65" s="18" t="str">
        <f t="shared" si="1"/>
        <v/>
      </c>
      <c r="G65" s="19" t="s">
        <v>1267</v>
      </c>
    </row>
    <row r="66" spans="1:7" ht="30">
      <c r="A66" s="18" t="s">
        <v>847</v>
      </c>
      <c r="B66" s="20">
        <f>VLOOKUP(C66,tblClass!B:C,2,FALSE)</f>
        <v>27</v>
      </c>
      <c r="C66" s="20" t="s">
        <v>191</v>
      </c>
      <c r="D66" s="20" t="s">
        <v>231</v>
      </c>
      <c r="E66" s="20">
        <f t="shared" si="5"/>
        <v>1</v>
      </c>
      <c r="F66" s="18" t="str">
        <f t="shared" si="1"/>
        <v>F1</v>
      </c>
      <c r="G66" s="2" t="s">
        <v>1268</v>
      </c>
    </row>
    <row r="67" spans="1:7" ht="30">
      <c r="A67" s="18" t="s">
        <v>847</v>
      </c>
      <c r="B67" s="20">
        <f>VLOOKUP(C67,tblClass!B:C,2,FALSE)</f>
        <v>27</v>
      </c>
      <c r="C67" s="20" t="s">
        <v>191</v>
      </c>
      <c r="D67" s="20" t="s">
        <v>231</v>
      </c>
      <c r="E67" s="20">
        <f t="shared" si="5"/>
        <v>2</v>
      </c>
      <c r="F67" s="18" t="str">
        <f t="shared" si="1"/>
        <v>F2</v>
      </c>
      <c r="G67" s="2" t="s">
        <v>1269</v>
      </c>
    </row>
    <row r="68" spans="1:7" ht="30">
      <c r="A68" s="18" t="s">
        <v>847</v>
      </c>
      <c r="B68" s="20">
        <f>VLOOKUP(C68,tblClass!B:C,2,FALSE)</f>
        <v>27</v>
      </c>
      <c r="C68" s="20" t="s">
        <v>191</v>
      </c>
      <c r="D68" s="20" t="s">
        <v>231</v>
      </c>
      <c r="E68" s="20">
        <f t="shared" si="5"/>
        <v>3</v>
      </c>
      <c r="F68" s="18" t="str">
        <f t="shared" si="1"/>
        <v>F3</v>
      </c>
      <c r="G68" s="2" t="s">
        <v>317</v>
      </c>
    </row>
    <row r="69" spans="1:7" ht="30">
      <c r="A69" s="18" t="s">
        <v>847</v>
      </c>
      <c r="B69" s="20">
        <f>VLOOKUP(C69,tblClass!B:C,2,FALSE)</f>
        <v>27</v>
      </c>
      <c r="C69" s="20" t="s">
        <v>191</v>
      </c>
      <c r="D69" s="20" t="s">
        <v>231</v>
      </c>
      <c r="E69" s="20">
        <f t="shared" si="5"/>
        <v>4</v>
      </c>
      <c r="F69" s="18" t="str">
        <f t="shared" si="1"/>
        <v>F4</v>
      </c>
      <c r="G69" s="2" t="s">
        <v>318</v>
      </c>
    </row>
    <row r="70" spans="1:7" ht="30">
      <c r="A70" s="18" t="s">
        <v>847</v>
      </c>
      <c r="B70" s="20">
        <f>VLOOKUP(C70,tblClass!B:C,2,FALSE)</f>
        <v>27</v>
      </c>
      <c r="C70" s="20" t="s">
        <v>191</v>
      </c>
      <c r="D70" s="20" t="s">
        <v>231</v>
      </c>
      <c r="E70" s="20">
        <f t="shared" si="5"/>
        <v>5</v>
      </c>
      <c r="F70" s="18" t="str">
        <f t="shared" ref="F70:F133" si="6">IF(E70=0,"","F"&amp;E70)</f>
        <v>F5</v>
      </c>
      <c r="G70" s="2" t="s">
        <v>319</v>
      </c>
    </row>
    <row r="71" spans="1:7">
      <c r="A71" s="18" t="s">
        <v>847</v>
      </c>
      <c r="B71" s="20">
        <f>VLOOKUP(C71,tblClass!B:C,2,FALSE)</f>
        <v>28</v>
      </c>
      <c r="C71" s="20" t="s">
        <v>189</v>
      </c>
      <c r="D71" s="20" t="s">
        <v>230</v>
      </c>
      <c r="E71" s="20">
        <f t="shared" si="5"/>
        <v>0</v>
      </c>
      <c r="F71" s="18" t="str">
        <f t="shared" si="6"/>
        <v/>
      </c>
      <c r="G71" s="2" t="s">
        <v>399</v>
      </c>
    </row>
    <row r="72" spans="1:7">
      <c r="A72" s="18" t="s">
        <v>847</v>
      </c>
      <c r="B72" s="20">
        <f>VLOOKUP(C72,tblClass!B:C,2,FALSE)</f>
        <v>28</v>
      </c>
      <c r="C72" s="20" t="s">
        <v>189</v>
      </c>
      <c r="D72" s="20" t="s">
        <v>231</v>
      </c>
      <c r="E72" s="20">
        <f t="shared" si="5"/>
        <v>1</v>
      </c>
      <c r="F72" s="18" t="str">
        <f t="shared" si="6"/>
        <v>F1</v>
      </c>
      <c r="G72" s="2" t="s">
        <v>499</v>
      </c>
    </row>
    <row r="73" spans="1:7">
      <c r="A73" s="18" t="s">
        <v>847</v>
      </c>
      <c r="B73" s="20">
        <f>VLOOKUP(C73,tblClass!B:C,2,FALSE)</f>
        <v>29</v>
      </c>
      <c r="C73" s="20" t="s">
        <v>188</v>
      </c>
      <c r="D73" s="20" t="s">
        <v>230</v>
      </c>
      <c r="E73" s="20">
        <f t="shared" si="5"/>
        <v>0</v>
      </c>
      <c r="F73" s="18" t="str">
        <f t="shared" si="6"/>
        <v/>
      </c>
      <c r="G73" s="2" t="s">
        <v>1276</v>
      </c>
    </row>
    <row r="74" spans="1:7">
      <c r="A74" s="18" t="s">
        <v>847</v>
      </c>
      <c r="B74" s="20">
        <f>VLOOKUP(C74,tblClass!B:C,2,FALSE)</f>
        <v>29</v>
      </c>
      <c r="C74" s="20" t="s">
        <v>188</v>
      </c>
      <c r="D74" s="20" t="s">
        <v>231</v>
      </c>
      <c r="E74" s="20">
        <f t="shared" si="5"/>
        <v>1</v>
      </c>
      <c r="F74" s="18" t="str">
        <f t="shared" si="6"/>
        <v>F1</v>
      </c>
      <c r="G74" s="2" t="s">
        <v>1277</v>
      </c>
    </row>
    <row r="75" spans="1:7" ht="30">
      <c r="A75" s="18" t="s">
        <v>847</v>
      </c>
      <c r="B75" s="20">
        <f>VLOOKUP(C75,tblClass!B:C,2,FALSE)</f>
        <v>29</v>
      </c>
      <c r="C75" s="20" t="s">
        <v>188</v>
      </c>
      <c r="D75" s="20" t="s">
        <v>231</v>
      </c>
      <c r="E75" s="20">
        <f t="shared" si="5"/>
        <v>2</v>
      </c>
      <c r="F75" s="18" t="str">
        <f t="shared" si="6"/>
        <v>F2</v>
      </c>
      <c r="G75" s="2" t="s">
        <v>1278</v>
      </c>
    </row>
    <row r="76" spans="1:7" ht="45">
      <c r="A76" s="18" t="s">
        <v>847</v>
      </c>
      <c r="B76" s="20">
        <f>VLOOKUP(C76,tblClass!B:C,2,FALSE)</f>
        <v>29</v>
      </c>
      <c r="C76" s="20" t="s">
        <v>188</v>
      </c>
      <c r="D76" s="20" t="s">
        <v>231</v>
      </c>
      <c r="E76" s="20">
        <f t="shared" si="5"/>
        <v>3</v>
      </c>
      <c r="F76" s="18" t="str">
        <f t="shared" si="6"/>
        <v>F3</v>
      </c>
      <c r="G76" s="2" t="s">
        <v>350</v>
      </c>
    </row>
    <row r="77" spans="1:7" ht="30">
      <c r="A77" s="18" t="s">
        <v>847</v>
      </c>
      <c r="B77" s="20">
        <f>VLOOKUP(C77,tblClass!B:C,2,FALSE)</f>
        <v>29</v>
      </c>
      <c r="C77" s="20" t="s">
        <v>188</v>
      </c>
      <c r="D77" s="20" t="s">
        <v>231</v>
      </c>
      <c r="E77" s="20">
        <f t="shared" si="5"/>
        <v>4</v>
      </c>
      <c r="F77" s="18" t="str">
        <f t="shared" si="6"/>
        <v>F4</v>
      </c>
      <c r="G77" s="2" t="s">
        <v>351</v>
      </c>
    </row>
    <row r="78" spans="1:7" ht="60">
      <c r="A78" s="18" t="s">
        <v>847</v>
      </c>
      <c r="B78" s="20">
        <f>VLOOKUP(C78,tblClass!B:C,2,FALSE)</f>
        <v>29</v>
      </c>
      <c r="C78" s="20" t="s">
        <v>188</v>
      </c>
      <c r="D78" s="20" t="s">
        <v>231</v>
      </c>
      <c r="E78" s="20">
        <f t="shared" si="5"/>
        <v>5</v>
      </c>
      <c r="F78" s="18" t="str">
        <f t="shared" si="6"/>
        <v>F5</v>
      </c>
      <c r="G78" s="2" t="s">
        <v>352</v>
      </c>
    </row>
    <row r="79" spans="1:7">
      <c r="A79" s="18" t="s">
        <v>847</v>
      </c>
      <c r="B79" s="20">
        <f>VLOOKUP(C79,tblClass!B:C,2,FALSE)</f>
        <v>29</v>
      </c>
      <c r="C79" s="20" t="s">
        <v>188</v>
      </c>
      <c r="D79" s="20" t="s">
        <v>231</v>
      </c>
      <c r="E79" s="20">
        <f t="shared" si="5"/>
        <v>6</v>
      </c>
      <c r="F79" s="18" t="str">
        <f t="shared" si="6"/>
        <v>F6</v>
      </c>
      <c r="G79" s="2" t="s">
        <v>353</v>
      </c>
    </row>
    <row r="80" spans="1:7" ht="30">
      <c r="A80" s="18" t="s">
        <v>847</v>
      </c>
      <c r="B80" s="20">
        <f>VLOOKUP(C80,tblClass!B:C,2,FALSE)</f>
        <v>29</v>
      </c>
      <c r="C80" s="20" t="s">
        <v>188</v>
      </c>
      <c r="D80" s="20" t="s">
        <v>231</v>
      </c>
      <c r="E80" s="20">
        <f t="shared" si="5"/>
        <v>7</v>
      </c>
      <c r="F80" s="18" t="str">
        <f t="shared" si="6"/>
        <v>F7</v>
      </c>
      <c r="G80" s="2" t="s">
        <v>487</v>
      </c>
    </row>
    <row r="81" spans="1:7" ht="30">
      <c r="A81" s="18" t="s">
        <v>847</v>
      </c>
      <c r="B81" s="20">
        <f>VLOOKUP(C81,tblClass!B:C,2,FALSE)</f>
        <v>29</v>
      </c>
      <c r="C81" s="20" t="s">
        <v>188</v>
      </c>
      <c r="D81" s="20" t="s">
        <v>231</v>
      </c>
      <c r="E81" s="20">
        <f t="shared" si="5"/>
        <v>8</v>
      </c>
      <c r="F81" s="18" t="str">
        <f t="shared" si="6"/>
        <v>F8</v>
      </c>
      <c r="G81" s="2" t="s">
        <v>354</v>
      </c>
    </row>
    <row r="82" spans="1:7" ht="30">
      <c r="A82" s="18" t="s">
        <v>847</v>
      </c>
      <c r="B82" s="20">
        <f>VLOOKUP(C82,tblClass!B:C,2,FALSE)</f>
        <v>29</v>
      </c>
      <c r="C82" s="20" t="s">
        <v>188</v>
      </c>
      <c r="D82" s="20" t="s">
        <v>231</v>
      </c>
      <c r="E82" s="20">
        <f t="shared" si="5"/>
        <v>9</v>
      </c>
      <c r="F82" s="18" t="str">
        <f t="shared" si="6"/>
        <v>F9</v>
      </c>
      <c r="G82" s="2" t="s">
        <v>342</v>
      </c>
    </row>
    <row r="83" spans="1:7" ht="30">
      <c r="A83" s="18" t="s">
        <v>847</v>
      </c>
      <c r="B83" s="20">
        <f>VLOOKUP(C83,tblClass!B:C,2,FALSE)</f>
        <v>29</v>
      </c>
      <c r="C83" s="20" t="s">
        <v>188</v>
      </c>
      <c r="D83" s="20" t="s">
        <v>231</v>
      </c>
      <c r="E83" s="20">
        <f t="shared" si="5"/>
        <v>10</v>
      </c>
      <c r="F83" s="18" t="str">
        <f t="shared" si="6"/>
        <v>F10</v>
      </c>
      <c r="G83" s="2" t="s">
        <v>355</v>
      </c>
    </row>
    <row r="84" spans="1:7">
      <c r="A84" s="18" t="s">
        <v>847</v>
      </c>
      <c r="B84" s="20">
        <f>VLOOKUP(C84,tblClass!B:C,2,FALSE)</f>
        <v>30</v>
      </c>
      <c r="C84" s="20" t="s">
        <v>175</v>
      </c>
      <c r="D84" s="20" t="s">
        <v>230</v>
      </c>
      <c r="E84" s="20">
        <f t="shared" ref="E84:E115" si="7">IF(D84="Scope",0,IF(D84&lt;&gt;D83,1,E83+1))</f>
        <v>0</v>
      </c>
      <c r="F84" s="18" t="str">
        <f t="shared" si="6"/>
        <v/>
      </c>
      <c r="G84" s="2" t="s">
        <v>1279</v>
      </c>
    </row>
    <row r="85" spans="1:7">
      <c r="A85" s="18" t="s">
        <v>847</v>
      </c>
      <c r="B85" s="20">
        <f>VLOOKUP(C85,tblClass!B:C,2,FALSE)</f>
        <v>30</v>
      </c>
      <c r="C85" s="20" t="s">
        <v>175</v>
      </c>
      <c r="D85" s="20" t="s">
        <v>231</v>
      </c>
      <c r="E85" s="20">
        <f t="shared" si="7"/>
        <v>1</v>
      </c>
      <c r="F85" s="18" t="str">
        <f t="shared" si="6"/>
        <v>F1</v>
      </c>
      <c r="G85" s="2" t="s">
        <v>1280</v>
      </c>
    </row>
    <row r="86" spans="1:7" ht="30">
      <c r="A86" s="18" t="s">
        <v>847</v>
      </c>
      <c r="B86" s="20">
        <f>VLOOKUP(C86,tblClass!B:C,2,FALSE)</f>
        <v>30</v>
      </c>
      <c r="C86" s="20" t="s">
        <v>175</v>
      </c>
      <c r="D86" s="20" t="s">
        <v>231</v>
      </c>
      <c r="E86" s="20">
        <f t="shared" si="7"/>
        <v>2</v>
      </c>
      <c r="F86" s="18" t="str">
        <f t="shared" si="6"/>
        <v>F2</v>
      </c>
      <c r="G86" s="2" t="s">
        <v>1281</v>
      </c>
    </row>
    <row r="87" spans="1:7" ht="45">
      <c r="A87" s="18" t="s">
        <v>847</v>
      </c>
      <c r="B87" s="20">
        <f>VLOOKUP(C87,tblClass!B:C,2,FALSE)</f>
        <v>30</v>
      </c>
      <c r="C87" s="20" t="s">
        <v>175</v>
      </c>
      <c r="D87" s="20" t="s">
        <v>231</v>
      </c>
      <c r="E87" s="20">
        <f t="shared" si="7"/>
        <v>3</v>
      </c>
      <c r="F87" s="18" t="str">
        <f t="shared" si="6"/>
        <v>F3</v>
      </c>
      <c r="G87" s="2" t="s">
        <v>1282</v>
      </c>
    </row>
    <row r="88" spans="1:7">
      <c r="A88" s="18" t="s">
        <v>847</v>
      </c>
      <c r="B88" s="20">
        <f>VLOOKUP(C88,tblClass!B:C,2,FALSE)</f>
        <v>30</v>
      </c>
      <c r="C88" s="20" t="s">
        <v>175</v>
      </c>
      <c r="D88" s="20" t="s">
        <v>231</v>
      </c>
      <c r="E88" s="20">
        <f t="shared" si="7"/>
        <v>4</v>
      </c>
      <c r="F88" s="18" t="str">
        <f t="shared" si="6"/>
        <v>F4</v>
      </c>
      <c r="G88" s="2" t="s">
        <v>492</v>
      </c>
    </row>
    <row r="89" spans="1:7">
      <c r="A89" s="18" t="s">
        <v>847</v>
      </c>
      <c r="B89" s="20">
        <f>VLOOKUP(C89,tblClass!B:C,2,FALSE)</f>
        <v>30</v>
      </c>
      <c r="C89" s="20" t="s">
        <v>175</v>
      </c>
      <c r="D89" s="20" t="s">
        <v>231</v>
      </c>
      <c r="E89" s="20">
        <f t="shared" si="7"/>
        <v>5</v>
      </c>
      <c r="F89" s="18" t="str">
        <f t="shared" si="6"/>
        <v>F5</v>
      </c>
      <c r="G89" s="2" t="s">
        <v>493</v>
      </c>
    </row>
    <row r="90" spans="1:7">
      <c r="A90" s="18" t="s">
        <v>847</v>
      </c>
      <c r="B90" s="20">
        <f>VLOOKUP(C90,tblClass!B:C,2,FALSE)</f>
        <v>30</v>
      </c>
      <c r="C90" s="20" t="s">
        <v>175</v>
      </c>
      <c r="D90" s="20" t="s">
        <v>231</v>
      </c>
      <c r="E90" s="20">
        <f t="shared" si="7"/>
        <v>6</v>
      </c>
      <c r="F90" s="18" t="str">
        <f t="shared" si="6"/>
        <v>F6</v>
      </c>
      <c r="G90" s="2" t="s">
        <v>494</v>
      </c>
    </row>
    <row r="91" spans="1:7" ht="30">
      <c r="A91" s="18" t="s">
        <v>847</v>
      </c>
      <c r="B91" s="20">
        <f>VLOOKUP(C91,tblClass!B:C,2,FALSE)</f>
        <v>30</v>
      </c>
      <c r="C91" s="20" t="s">
        <v>175</v>
      </c>
      <c r="D91" s="20" t="s">
        <v>231</v>
      </c>
      <c r="E91" s="20">
        <f t="shared" si="7"/>
        <v>7</v>
      </c>
      <c r="F91" s="18" t="str">
        <f t="shared" si="6"/>
        <v>F7</v>
      </c>
      <c r="G91" s="2" t="s">
        <v>342</v>
      </c>
    </row>
    <row r="92" spans="1:7" ht="120">
      <c r="A92" s="18" t="s">
        <v>847</v>
      </c>
      <c r="B92" s="20">
        <f>VLOOKUP(C92,tblClass!B:C,2,FALSE)</f>
        <v>31</v>
      </c>
      <c r="C92" s="20" t="s">
        <v>186</v>
      </c>
      <c r="D92" s="20" t="s">
        <v>230</v>
      </c>
      <c r="E92" s="20">
        <f t="shared" si="7"/>
        <v>0</v>
      </c>
      <c r="F92" s="18" t="str">
        <f t="shared" si="6"/>
        <v/>
      </c>
      <c r="G92" s="2" t="s">
        <v>1283</v>
      </c>
    </row>
    <row r="93" spans="1:7">
      <c r="A93" s="18" t="s">
        <v>847</v>
      </c>
      <c r="B93" s="20">
        <f>VLOOKUP(C93,tblClass!B:C,2,FALSE)</f>
        <v>31</v>
      </c>
      <c r="C93" s="20" t="s">
        <v>186</v>
      </c>
      <c r="D93" s="20" t="s">
        <v>231</v>
      </c>
      <c r="E93" s="20">
        <f t="shared" si="7"/>
        <v>1</v>
      </c>
      <c r="F93" s="18" t="str">
        <f t="shared" si="6"/>
        <v>F1</v>
      </c>
      <c r="G93" s="2" t="s">
        <v>346</v>
      </c>
    </row>
    <row r="94" spans="1:7" ht="30">
      <c r="A94" s="18" t="s">
        <v>847</v>
      </c>
      <c r="B94" s="20">
        <f>VLOOKUP(C94,tblClass!B:C,2,FALSE)</f>
        <v>31</v>
      </c>
      <c r="C94" s="20" t="s">
        <v>186</v>
      </c>
      <c r="D94" s="20" t="s">
        <v>231</v>
      </c>
      <c r="E94" s="20">
        <f t="shared" si="7"/>
        <v>2</v>
      </c>
      <c r="F94" s="18" t="str">
        <f t="shared" si="6"/>
        <v>F2</v>
      </c>
      <c r="G94" s="2" t="s">
        <v>347</v>
      </c>
    </row>
    <row r="95" spans="1:7" ht="30">
      <c r="A95" s="18" t="s">
        <v>847</v>
      </c>
      <c r="B95" s="20">
        <f>VLOOKUP(C95,tblClass!B:C,2,FALSE)</f>
        <v>31</v>
      </c>
      <c r="C95" s="20" t="s">
        <v>186</v>
      </c>
      <c r="D95" s="20" t="s">
        <v>231</v>
      </c>
      <c r="E95" s="20">
        <f t="shared" si="7"/>
        <v>3</v>
      </c>
      <c r="F95" s="18" t="str">
        <f t="shared" si="6"/>
        <v>F3</v>
      </c>
      <c r="G95" s="2" t="s">
        <v>348</v>
      </c>
    </row>
    <row r="96" spans="1:7" ht="30">
      <c r="A96" s="18" t="s">
        <v>847</v>
      </c>
      <c r="B96" s="20">
        <f>VLOOKUP(C96,tblClass!B:C,2,FALSE)</f>
        <v>31</v>
      </c>
      <c r="C96" s="20" t="s">
        <v>186</v>
      </c>
      <c r="D96" s="20" t="s">
        <v>231</v>
      </c>
      <c r="E96" s="20">
        <f t="shared" si="7"/>
        <v>4</v>
      </c>
      <c r="F96" s="18" t="str">
        <f t="shared" si="6"/>
        <v>F4</v>
      </c>
      <c r="G96" s="2" t="s">
        <v>349</v>
      </c>
    </row>
    <row r="97" spans="1:7" ht="30">
      <c r="A97" s="18" t="s">
        <v>847</v>
      </c>
      <c r="B97" s="20">
        <f>VLOOKUP(C97,tblClass!B:C,2,FALSE)</f>
        <v>31</v>
      </c>
      <c r="C97" s="20" t="s">
        <v>186</v>
      </c>
      <c r="D97" s="20" t="s">
        <v>231</v>
      </c>
      <c r="E97" s="20">
        <f t="shared" si="7"/>
        <v>5</v>
      </c>
      <c r="F97" s="18" t="str">
        <f t="shared" si="6"/>
        <v>F5</v>
      </c>
      <c r="G97" s="2" t="s">
        <v>338</v>
      </c>
    </row>
    <row r="98" spans="1:7" ht="30">
      <c r="A98" s="18" t="s">
        <v>847</v>
      </c>
      <c r="B98" s="20">
        <f>VLOOKUP(C98,tblClass!B:C,2,FALSE)</f>
        <v>32</v>
      </c>
      <c r="C98" s="20" t="s">
        <v>184</v>
      </c>
      <c r="D98" s="20" t="s">
        <v>230</v>
      </c>
      <c r="E98" s="20">
        <f t="shared" si="7"/>
        <v>0</v>
      </c>
      <c r="F98" s="18" t="str">
        <f t="shared" si="6"/>
        <v/>
      </c>
      <c r="G98" s="2" t="s">
        <v>1284</v>
      </c>
    </row>
    <row r="99" spans="1:7">
      <c r="A99" s="18" t="s">
        <v>847</v>
      </c>
      <c r="B99" s="20">
        <f>VLOOKUP(C99,tblClass!B:C,2,FALSE)</f>
        <v>32</v>
      </c>
      <c r="C99" s="20" t="s">
        <v>184</v>
      </c>
      <c r="D99" s="20" t="s">
        <v>231</v>
      </c>
      <c r="E99" s="20">
        <f t="shared" si="7"/>
        <v>1</v>
      </c>
      <c r="F99" s="18" t="str">
        <f t="shared" si="6"/>
        <v>F1</v>
      </c>
      <c r="G99" s="2" t="s">
        <v>344</v>
      </c>
    </row>
    <row r="100" spans="1:7" ht="90">
      <c r="A100" s="18" t="s">
        <v>847</v>
      </c>
      <c r="B100" s="20">
        <f>VLOOKUP(C100,tblClass!B:C,2,FALSE)</f>
        <v>32</v>
      </c>
      <c r="C100" s="20" t="s">
        <v>184</v>
      </c>
      <c r="D100" s="20" t="s">
        <v>231</v>
      </c>
      <c r="E100" s="20">
        <f t="shared" si="7"/>
        <v>2</v>
      </c>
      <c r="F100" s="18" t="str">
        <f t="shared" si="6"/>
        <v>F2</v>
      </c>
      <c r="G100" s="2" t="s">
        <v>345</v>
      </c>
    </row>
    <row r="101" spans="1:7" ht="30">
      <c r="A101" s="18" t="s">
        <v>20</v>
      </c>
      <c r="B101" s="20">
        <f>VLOOKUP(C101,tblClass!B:C,2,FALSE)</f>
        <v>33</v>
      </c>
      <c r="C101" s="18" t="s">
        <v>109</v>
      </c>
      <c r="D101" s="11" t="s">
        <v>230</v>
      </c>
      <c r="E101" s="20">
        <f t="shared" si="7"/>
        <v>0</v>
      </c>
      <c r="F101" s="18" t="str">
        <f t="shared" si="6"/>
        <v/>
      </c>
      <c r="G101" s="12" t="s">
        <v>403</v>
      </c>
    </row>
    <row r="102" spans="1:7">
      <c r="A102" s="18" t="s">
        <v>20</v>
      </c>
      <c r="B102" s="20">
        <f>VLOOKUP(C102,tblClass!B:C,2,FALSE)</f>
        <v>33</v>
      </c>
      <c r="C102" s="18" t="s">
        <v>109</v>
      </c>
      <c r="D102" s="11" t="s">
        <v>231</v>
      </c>
      <c r="E102" s="20">
        <f t="shared" si="7"/>
        <v>1</v>
      </c>
      <c r="F102" s="18" t="str">
        <f t="shared" si="6"/>
        <v>F1</v>
      </c>
      <c r="G102" s="13" t="s">
        <v>400</v>
      </c>
    </row>
    <row r="103" spans="1:7" ht="30">
      <c r="A103" s="18" t="s">
        <v>20</v>
      </c>
      <c r="B103" s="20">
        <f>VLOOKUP(C103,tblClass!B:C,2,FALSE)</f>
        <v>33</v>
      </c>
      <c r="C103" s="18" t="s">
        <v>109</v>
      </c>
      <c r="D103" s="11" t="s">
        <v>231</v>
      </c>
      <c r="E103" s="20">
        <f t="shared" si="7"/>
        <v>2</v>
      </c>
      <c r="F103" s="18" t="str">
        <f t="shared" si="6"/>
        <v>F2</v>
      </c>
      <c r="G103" s="12" t="s">
        <v>401</v>
      </c>
    </row>
    <row r="104" spans="1:7">
      <c r="A104" s="18" t="s">
        <v>20</v>
      </c>
      <c r="B104" s="20">
        <f>VLOOKUP(C104,tblClass!B:C,2,FALSE)</f>
        <v>33</v>
      </c>
      <c r="C104" s="18" t="s">
        <v>109</v>
      </c>
      <c r="D104" s="11" t="s">
        <v>231</v>
      </c>
      <c r="E104" s="20">
        <f t="shared" si="7"/>
        <v>3</v>
      </c>
      <c r="F104" s="18" t="str">
        <f t="shared" si="6"/>
        <v>F3</v>
      </c>
      <c r="G104" s="13" t="s">
        <v>402</v>
      </c>
    </row>
    <row r="105" spans="1:7" ht="30">
      <c r="A105" s="18" t="s">
        <v>20</v>
      </c>
      <c r="B105" s="20">
        <f>VLOOKUP(C105,tblClass!B:C,2,FALSE)</f>
        <v>33</v>
      </c>
      <c r="C105" s="18" t="s">
        <v>109</v>
      </c>
      <c r="D105" s="11" t="s">
        <v>231</v>
      </c>
      <c r="E105" s="20">
        <f t="shared" si="7"/>
        <v>4</v>
      </c>
      <c r="F105" s="18" t="str">
        <f t="shared" si="6"/>
        <v>F4</v>
      </c>
      <c r="G105" s="12" t="s">
        <v>468</v>
      </c>
    </row>
    <row r="106" spans="1:7" ht="30">
      <c r="A106" s="18" t="s">
        <v>20</v>
      </c>
      <c r="B106" s="20">
        <f>VLOOKUP(C106,tblClass!B:C,2,FALSE)</f>
        <v>33</v>
      </c>
      <c r="C106" s="18" t="s">
        <v>109</v>
      </c>
      <c r="D106" s="11" t="s">
        <v>231</v>
      </c>
      <c r="E106" s="20">
        <f t="shared" si="7"/>
        <v>5</v>
      </c>
      <c r="F106" s="18" t="str">
        <f t="shared" si="6"/>
        <v>F5</v>
      </c>
      <c r="G106" s="12" t="s">
        <v>469</v>
      </c>
    </row>
    <row r="107" spans="1:7" ht="30">
      <c r="A107" s="18" t="s">
        <v>20</v>
      </c>
      <c r="B107" s="20">
        <f>VLOOKUP(C107,tblClass!B:C,2,FALSE)</f>
        <v>34</v>
      </c>
      <c r="C107" s="18" t="s">
        <v>113</v>
      </c>
      <c r="D107" s="11" t="s">
        <v>230</v>
      </c>
      <c r="E107" s="20">
        <f t="shared" si="7"/>
        <v>0</v>
      </c>
      <c r="F107" s="18" t="str">
        <f t="shared" si="6"/>
        <v/>
      </c>
      <c r="G107" s="14" t="s">
        <v>1154</v>
      </c>
    </row>
    <row r="108" spans="1:7" ht="45">
      <c r="A108" s="18" t="s">
        <v>20</v>
      </c>
      <c r="B108" s="20">
        <f>VLOOKUP(C108,tblClass!B:C,2,FALSE)</f>
        <v>34</v>
      </c>
      <c r="C108" s="18" t="s">
        <v>113</v>
      </c>
      <c r="D108" s="11" t="s">
        <v>231</v>
      </c>
      <c r="E108" s="20">
        <f t="shared" si="7"/>
        <v>1</v>
      </c>
      <c r="F108" s="18" t="str">
        <f t="shared" si="6"/>
        <v>F1</v>
      </c>
      <c r="G108" s="12" t="s">
        <v>1155</v>
      </c>
    </row>
    <row r="109" spans="1:7" ht="30">
      <c r="A109" s="18" t="s">
        <v>20</v>
      </c>
      <c r="B109" s="20">
        <f>VLOOKUP(C109,tblClass!B:C,2,FALSE)</f>
        <v>34</v>
      </c>
      <c r="C109" s="18" t="s">
        <v>113</v>
      </c>
      <c r="D109" s="11" t="s">
        <v>231</v>
      </c>
      <c r="E109" s="20">
        <f t="shared" si="7"/>
        <v>2</v>
      </c>
      <c r="F109" s="18" t="str">
        <f t="shared" si="6"/>
        <v>F2</v>
      </c>
      <c r="G109" s="12" t="s">
        <v>1158</v>
      </c>
    </row>
    <row r="110" spans="1:7" ht="45">
      <c r="A110" s="18" t="s">
        <v>20</v>
      </c>
      <c r="B110" s="20">
        <f>VLOOKUP(C110,tblClass!B:C,2,FALSE)</f>
        <v>34</v>
      </c>
      <c r="C110" s="18" t="s">
        <v>113</v>
      </c>
      <c r="D110" s="11" t="s">
        <v>231</v>
      </c>
      <c r="E110" s="20">
        <f t="shared" si="7"/>
        <v>3</v>
      </c>
      <c r="F110" s="18" t="str">
        <f t="shared" si="6"/>
        <v>F3</v>
      </c>
      <c r="G110" s="12" t="s">
        <v>1157</v>
      </c>
    </row>
    <row r="111" spans="1:7" ht="45">
      <c r="A111" s="18" t="s">
        <v>20</v>
      </c>
      <c r="B111" s="20">
        <f>VLOOKUP(C111,tblClass!B:C,2,FALSE)</f>
        <v>34</v>
      </c>
      <c r="C111" s="18" t="s">
        <v>113</v>
      </c>
      <c r="D111" s="11" t="s">
        <v>231</v>
      </c>
      <c r="E111" s="20">
        <f t="shared" si="7"/>
        <v>4</v>
      </c>
      <c r="F111" s="18" t="str">
        <f t="shared" si="6"/>
        <v>F4</v>
      </c>
      <c r="G111" s="12" t="s">
        <v>1156</v>
      </c>
    </row>
    <row r="112" spans="1:7" ht="30">
      <c r="A112" s="18" t="s">
        <v>20</v>
      </c>
      <c r="B112" s="20">
        <f>VLOOKUP(C112,tblClass!B:C,2,FALSE)</f>
        <v>34</v>
      </c>
      <c r="C112" s="18" t="s">
        <v>113</v>
      </c>
      <c r="D112" s="11" t="s">
        <v>231</v>
      </c>
      <c r="E112" s="20">
        <f t="shared" si="7"/>
        <v>5</v>
      </c>
      <c r="F112" s="18" t="str">
        <f t="shared" si="6"/>
        <v>F5</v>
      </c>
      <c r="G112" s="12" t="s">
        <v>1163</v>
      </c>
    </row>
    <row r="113" spans="1:7" ht="45">
      <c r="A113" s="18" t="s">
        <v>20</v>
      </c>
      <c r="B113" s="20">
        <f>VLOOKUP(C113,tblClass!B:C,2,FALSE)</f>
        <v>34</v>
      </c>
      <c r="C113" s="18" t="s">
        <v>113</v>
      </c>
      <c r="D113" s="11" t="s">
        <v>231</v>
      </c>
      <c r="E113" s="20">
        <f t="shared" si="7"/>
        <v>6</v>
      </c>
      <c r="F113" s="18" t="str">
        <f t="shared" si="6"/>
        <v>F6</v>
      </c>
      <c r="G113" s="12" t="s">
        <v>1159</v>
      </c>
    </row>
    <row r="114" spans="1:7">
      <c r="A114" s="18" t="s">
        <v>20</v>
      </c>
      <c r="B114" s="20">
        <f>VLOOKUP(C114,tblClass!B:C,2,FALSE)</f>
        <v>34</v>
      </c>
      <c r="C114" s="18" t="s">
        <v>113</v>
      </c>
      <c r="D114" s="11" t="s">
        <v>231</v>
      </c>
      <c r="E114" s="20">
        <f t="shared" si="7"/>
        <v>7</v>
      </c>
      <c r="F114" s="18" t="str">
        <f t="shared" si="6"/>
        <v>F7</v>
      </c>
      <c r="G114" s="12" t="s">
        <v>1160</v>
      </c>
    </row>
    <row r="115" spans="1:7">
      <c r="A115" s="18" t="s">
        <v>20</v>
      </c>
      <c r="B115" s="20">
        <f>VLOOKUP(C115,tblClass!B:C,2,FALSE)</f>
        <v>34</v>
      </c>
      <c r="C115" s="18" t="s">
        <v>113</v>
      </c>
      <c r="D115" s="11" t="s">
        <v>231</v>
      </c>
      <c r="E115" s="20">
        <f t="shared" si="7"/>
        <v>8</v>
      </c>
      <c r="F115" s="18" t="str">
        <f t="shared" si="6"/>
        <v>F8</v>
      </c>
      <c r="G115" s="13" t="s">
        <v>1161</v>
      </c>
    </row>
    <row r="116" spans="1:7">
      <c r="A116" s="18" t="s">
        <v>20</v>
      </c>
      <c r="B116" s="20">
        <f>VLOOKUP(C116,tblClass!B:C,2,FALSE)</f>
        <v>34</v>
      </c>
      <c r="C116" s="18" t="s">
        <v>113</v>
      </c>
      <c r="D116" s="11" t="s">
        <v>231</v>
      </c>
      <c r="E116" s="20">
        <f t="shared" ref="E116:E124" si="8">IF(D116="Scope",0,IF(D116&lt;&gt;D115,1,E115+1))</f>
        <v>9</v>
      </c>
      <c r="F116" s="18" t="str">
        <f t="shared" si="6"/>
        <v>F9</v>
      </c>
      <c r="G116" s="12" t="s">
        <v>1162</v>
      </c>
    </row>
    <row r="117" spans="1:7">
      <c r="A117" s="18" t="s">
        <v>20</v>
      </c>
      <c r="B117" s="20">
        <f>VLOOKUP(C117,tblClass!B:C,2,FALSE)</f>
        <v>35</v>
      </c>
      <c r="C117" s="18" t="s">
        <v>112</v>
      </c>
      <c r="D117" s="11" t="s">
        <v>230</v>
      </c>
      <c r="E117" s="20">
        <f t="shared" si="8"/>
        <v>0</v>
      </c>
      <c r="F117" s="18" t="str">
        <f t="shared" si="6"/>
        <v/>
      </c>
      <c r="G117" s="14" t="s">
        <v>1172</v>
      </c>
    </row>
    <row r="118" spans="1:7">
      <c r="A118" s="18" t="s">
        <v>20</v>
      </c>
      <c r="B118" s="20">
        <f>VLOOKUP(C118,tblClass!B:C,2,FALSE)</f>
        <v>35</v>
      </c>
      <c r="C118" s="18" t="s">
        <v>112</v>
      </c>
      <c r="D118" s="11" t="s">
        <v>231</v>
      </c>
      <c r="E118" s="20">
        <f t="shared" si="8"/>
        <v>1</v>
      </c>
      <c r="F118" s="18" t="str">
        <f t="shared" si="6"/>
        <v>F1</v>
      </c>
      <c r="G118" s="14" t="s">
        <v>467</v>
      </c>
    </row>
    <row r="119" spans="1:7">
      <c r="A119" s="18" t="s">
        <v>20</v>
      </c>
      <c r="B119" s="20">
        <f>VLOOKUP(C119,tblClass!B:C,2,FALSE)</f>
        <v>35</v>
      </c>
      <c r="C119" s="18" t="s">
        <v>112</v>
      </c>
      <c r="D119" s="11" t="s">
        <v>231</v>
      </c>
      <c r="E119" s="20">
        <f t="shared" si="8"/>
        <v>2</v>
      </c>
      <c r="F119" s="18" t="str">
        <f t="shared" si="6"/>
        <v>F2</v>
      </c>
      <c r="G119" s="11" t="s">
        <v>480</v>
      </c>
    </row>
    <row r="120" spans="1:7">
      <c r="A120" s="18" t="s">
        <v>20</v>
      </c>
      <c r="B120" s="20">
        <f>VLOOKUP(C120,tblClass!B:C,2,FALSE)</f>
        <v>35</v>
      </c>
      <c r="C120" s="18" t="s">
        <v>112</v>
      </c>
      <c r="D120" s="11" t="s">
        <v>231</v>
      </c>
      <c r="E120" s="20">
        <f t="shared" si="8"/>
        <v>3</v>
      </c>
      <c r="F120" s="18" t="str">
        <f t="shared" si="6"/>
        <v>F3</v>
      </c>
      <c r="G120" s="37" t="s">
        <v>481</v>
      </c>
    </row>
    <row r="121" spans="1:7" ht="30">
      <c r="A121" s="18" t="s">
        <v>20</v>
      </c>
      <c r="B121" s="20">
        <f>VLOOKUP(C121,tblClass!B:C,2,FALSE)</f>
        <v>35</v>
      </c>
      <c r="C121" s="18" t="s">
        <v>112</v>
      </c>
      <c r="D121" s="11" t="s">
        <v>231</v>
      </c>
      <c r="E121" s="20">
        <f t="shared" si="8"/>
        <v>4</v>
      </c>
      <c r="F121" s="18" t="str">
        <f t="shared" si="6"/>
        <v>F4</v>
      </c>
      <c r="G121" s="37" t="s">
        <v>1173</v>
      </c>
    </row>
    <row r="122" spans="1:7" ht="45">
      <c r="A122" s="18" t="s">
        <v>20</v>
      </c>
      <c r="B122" s="20">
        <f>VLOOKUP(C122,tblClass!B:C,2,FALSE)</f>
        <v>35</v>
      </c>
      <c r="C122" s="18" t="s">
        <v>112</v>
      </c>
      <c r="D122" s="11" t="s">
        <v>231</v>
      </c>
      <c r="E122" s="20">
        <f t="shared" si="8"/>
        <v>5</v>
      </c>
      <c r="F122" s="18" t="str">
        <f t="shared" si="6"/>
        <v>F5</v>
      </c>
      <c r="G122" s="37" t="s">
        <v>404</v>
      </c>
    </row>
    <row r="123" spans="1:7" ht="30">
      <c r="A123" s="18" t="s">
        <v>20</v>
      </c>
      <c r="B123" s="20">
        <f>VLOOKUP(C123,tblClass!B:C,2,FALSE)</f>
        <v>35</v>
      </c>
      <c r="C123" s="18" t="s">
        <v>112</v>
      </c>
      <c r="D123" s="11" t="s">
        <v>231</v>
      </c>
      <c r="E123" s="20">
        <f t="shared" si="8"/>
        <v>6</v>
      </c>
      <c r="F123" s="18" t="str">
        <f t="shared" si="6"/>
        <v>F6</v>
      </c>
      <c r="G123" s="37" t="s">
        <v>1174</v>
      </c>
    </row>
    <row r="124" spans="1:7" ht="30">
      <c r="A124" s="18" t="s">
        <v>20</v>
      </c>
      <c r="B124" s="20">
        <f>VLOOKUP(C124,tblClass!B:C,2,FALSE)</f>
        <v>35</v>
      </c>
      <c r="C124" s="18" t="s">
        <v>112</v>
      </c>
      <c r="D124" s="11" t="s">
        <v>231</v>
      </c>
      <c r="E124" s="20">
        <f t="shared" si="8"/>
        <v>7</v>
      </c>
      <c r="F124" s="18" t="str">
        <f t="shared" si="6"/>
        <v>F7</v>
      </c>
      <c r="G124" s="37" t="s">
        <v>405</v>
      </c>
    </row>
    <row r="125" spans="1:7" ht="45">
      <c r="A125" s="18" t="s">
        <v>20</v>
      </c>
      <c r="B125" s="20">
        <f>VLOOKUP(C125,tblClass!B:C,2,FALSE)</f>
        <v>36</v>
      </c>
      <c r="C125" s="18" t="s">
        <v>111</v>
      </c>
      <c r="D125" s="11" t="s">
        <v>230</v>
      </c>
      <c r="E125" s="20">
        <f>IF(D125="Scope",0,IF(D125&lt;&gt;#REF!,1,#REF!+1))</f>
        <v>0</v>
      </c>
      <c r="F125" s="18" t="str">
        <f t="shared" si="6"/>
        <v/>
      </c>
      <c r="G125" s="44" t="s">
        <v>1177</v>
      </c>
    </row>
    <row r="126" spans="1:7">
      <c r="A126" s="18" t="s">
        <v>20</v>
      </c>
      <c r="B126" s="20">
        <f>VLOOKUP(C126,tblClass!B:C,2,FALSE)</f>
        <v>36</v>
      </c>
      <c r="C126" s="18" t="s">
        <v>111</v>
      </c>
      <c r="D126" s="11" t="s">
        <v>231</v>
      </c>
      <c r="E126" s="20">
        <f t="shared" ref="E126:E172" si="9">IF(D126="Scope",0,IF(D126&lt;&gt;D125,1,E125+1))</f>
        <v>1</v>
      </c>
      <c r="F126" s="18" t="str">
        <f t="shared" si="6"/>
        <v>F1</v>
      </c>
      <c r="G126" s="46" t="s">
        <v>480</v>
      </c>
    </row>
    <row r="127" spans="1:7">
      <c r="A127" s="18" t="s">
        <v>20</v>
      </c>
      <c r="B127" s="20">
        <f>VLOOKUP(C127,tblClass!B:C,2,FALSE)</f>
        <v>36</v>
      </c>
      <c r="C127" s="18" t="s">
        <v>111</v>
      </c>
      <c r="D127" s="11" t="s">
        <v>231</v>
      </c>
      <c r="E127" s="20">
        <f t="shared" si="9"/>
        <v>2</v>
      </c>
      <c r="F127" s="18" t="str">
        <f t="shared" si="6"/>
        <v>F2</v>
      </c>
      <c r="G127" s="47" t="s">
        <v>481</v>
      </c>
    </row>
    <row r="128" spans="1:7" ht="30">
      <c r="A128" s="18" t="s">
        <v>20</v>
      </c>
      <c r="B128" s="20">
        <f>VLOOKUP(C128,tblClass!B:C,2,FALSE)</f>
        <v>36</v>
      </c>
      <c r="C128" s="18" t="s">
        <v>111</v>
      </c>
      <c r="D128" s="11" t="s">
        <v>231</v>
      </c>
      <c r="E128" s="20">
        <f t="shared" si="9"/>
        <v>3</v>
      </c>
      <c r="F128" s="18" t="str">
        <f t="shared" si="6"/>
        <v>F3</v>
      </c>
      <c r="G128" s="37" t="s">
        <v>1173</v>
      </c>
    </row>
    <row r="129" spans="1:7" ht="45">
      <c r="A129" s="18" t="s">
        <v>20</v>
      </c>
      <c r="B129" s="20">
        <f>VLOOKUP(C129,tblClass!B:C,2,FALSE)</f>
        <v>36</v>
      </c>
      <c r="C129" s="18" t="s">
        <v>111</v>
      </c>
      <c r="D129" s="11" t="s">
        <v>231</v>
      </c>
      <c r="E129" s="20">
        <f t="shared" si="9"/>
        <v>4</v>
      </c>
      <c r="F129" s="18" t="str">
        <f t="shared" si="6"/>
        <v>F4</v>
      </c>
      <c r="G129" s="37" t="s">
        <v>404</v>
      </c>
    </row>
    <row r="130" spans="1:7" ht="30">
      <c r="A130" s="18" t="s">
        <v>20</v>
      </c>
      <c r="B130" s="20">
        <f>VLOOKUP(C130,tblClass!B:C,2,FALSE)</f>
        <v>36</v>
      </c>
      <c r="C130" s="18" t="s">
        <v>111</v>
      </c>
      <c r="D130" s="11" t="s">
        <v>231</v>
      </c>
      <c r="E130" s="20">
        <f t="shared" si="9"/>
        <v>5</v>
      </c>
      <c r="F130" s="18" t="str">
        <f t="shared" si="6"/>
        <v>F5</v>
      </c>
      <c r="G130" s="37" t="s">
        <v>1174</v>
      </c>
    </row>
    <row r="131" spans="1:7" ht="60">
      <c r="A131" s="18" t="s">
        <v>20</v>
      </c>
      <c r="B131" s="20">
        <f>VLOOKUP(C131,tblClass!B:C,2,FALSE)</f>
        <v>37</v>
      </c>
      <c r="C131" s="18" t="s">
        <v>848</v>
      </c>
      <c r="D131" s="11" t="s">
        <v>230</v>
      </c>
      <c r="E131" s="20">
        <f t="shared" si="9"/>
        <v>0</v>
      </c>
      <c r="F131" s="18" t="str">
        <f t="shared" si="6"/>
        <v/>
      </c>
      <c r="G131" s="44" t="s">
        <v>1598</v>
      </c>
    </row>
    <row r="132" spans="1:7" ht="30">
      <c r="A132" s="18" t="s">
        <v>20</v>
      </c>
      <c r="B132" s="20">
        <f>VLOOKUP(C132,tblClass!B:C,2,FALSE)</f>
        <v>37</v>
      </c>
      <c r="C132" s="18" t="s">
        <v>848</v>
      </c>
      <c r="D132" s="11" t="s">
        <v>231</v>
      </c>
      <c r="E132" s="20">
        <f t="shared" si="9"/>
        <v>1</v>
      </c>
      <c r="F132" s="18" t="str">
        <f t="shared" si="6"/>
        <v>F1</v>
      </c>
      <c r="G132" s="47" t="s">
        <v>1179</v>
      </c>
    </row>
    <row r="133" spans="1:7">
      <c r="A133" s="18" t="s">
        <v>20</v>
      </c>
      <c r="B133" s="20">
        <f>VLOOKUP(C133,tblClass!B:C,2,FALSE)</f>
        <v>38</v>
      </c>
      <c r="C133" s="18" t="s">
        <v>105</v>
      </c>
      <c r="D133" s="11" t="s">
        <v>230</v>
      </c>
      <c r="E133" s="20">
        <f t="shared" si="9"/>
        <v>0</v>
      </c>
      <c r="F133" s="18" t="str">
        <f t="shared" si="6"/>
        <v/>
      </c>
      <c r="G133" s="12" t="s">
        <v>1181</v>
      </c>
    </row>
    <row r="134" spans="1:7" ht="30">
      <c r="A134" s="18" t="s">
        <v>20</v>
      </c>
      <c r="B134" s="20">
        <f>VLOOKUP(C134,tblClass!B:C,2,FALSE)</f>
        <v>38</v>
      </c>
      <c r="C134" s="18" t="s">
        <v>105</v>
      </c>
      <c r="D134" s="11" t="s">
        <v>231</v>
      </c>
      <c r="E134" s="20">
        <f t="shared" si="9"/>
        <v>1</v>
      </c>
      <c r="F134" s="18" t="str">
        <f t="shared" ref="F134:F194" si="10">IF(E134=0,"","F"&amp;E134)</f>
        <v>F1</v>
      </c>
      <c r="G134" s="12" t="s">
        <v>411</v>
      </c>
    </row>
    <row r="135" spans="1:7">
      <c r="A135" s="18" t="s">
        <v>20</v>
      </c>
      <c r="B135" s="20">
        <f>VLOOKUP(C135,tblClass!B:C,2,FALSE)</f>
        <v>38</v>
      </c>
      <c r="C135" s="18" t="s">
        <v>105</v>
      </c>
      <c r="D135" s="11" t="s">
        <v>231</v>
      </c>
      <c r="E135" s="20">
        <f t="shared" si="9"/>
        <v>2</v>
      </c>
      <c r="F135" s="18" t="str">
        <f t="shared" si="10"/>
        <v>F2</v>
      </c>
      <c r="G135" s="12" t="s">
        <v>412</v>
      </c>
    </row>
    <row r="136" spans="1:7" ht="30">
      <c r="A136" s="18" t="s">
        <v>20</v>
      </c>
      <c r="B136" s="20">
        <f>VLOOKUP(C136,tblClass!B:C,2,FALSE)</f>
        <v>38</v>
      </c>
      <c r="C136" s="18" t="s">
        <v>105</v>
      </c>
      <c r="D136" s="11" t="s">
        <v>231</v>
      </c>
      <c r="E136" s="20">
        <f t="shared" si="9"/>
        <v>3</v>
      </c>
      <c r="F136" s="18" t="str">
        <f t="shared" si="10"/>
        <v>F3</v>
      </c>
      <c r="G136" s="12" t="s">
        <v>413</v>
      </c>
    </row>
    <row r="137" spans="1:7" ht="30">
      <c r="A137" s="18" t="s">
        <v>20</v>
      </c>
      <c r="B137" s="20">
        <f>VLOOKUP(C137,tblClass!B:C,2,FALSE)</f>
        <v>38</v>
      </c>
      <c r="C137" s="18" t="s">
        <v>105</v>
      </c>
      <c r="D137" s="11" t="s">
        <v>231</v>
      </c>
      <c r="E137" s="20">
        <f t="shared" si="9"/>
        <v>4</v>
      </c>
      <c r="F137" s="18" t="str">
        <f t="shared" si="10"/>
        <v>F4</v>
      </c>
      <c r="G137" s="12" t="s">
        <v>414</v>
      </c>
    </row>
    <row r="138" spans="1:7">
      <c r="A138" s="18" t="s">
        <v>20</v>
      </c>
      <c r="B138" s="20">
        <f>VLOOKUP(C138,tblClass!B:C,2,FALSE)</f>
        <v>39</v>
      </c>
      <c r="C138" s="18" t="s">
        <v>107</v>
      </c>
      <c r="D138" s="11" t="s">
        <v>230</v>
      </c>
      <c r="E138" s="20">
        <f t="shared" si="9"/>
        <v>0</v>
      </c>
      <c r="F138" s="18" t="str">
        <f t="shared" si="10"/>
        <v/>
      </c>
      <c r="G138" s="12" t="s">
        <v>1182</v>
      </c>
    </row>
    <row r="139" spans="1:7" ht="30">
      <c r="A139" s="18" t="s">
        <v>20</v>
      </c>
      <c r="B139" s="20">
        <f>VLOOKUP(C139,tblClass!B:C,2,FALSE)</f>
        <v>39</v>
      </c>
      <c r="C139" s="18" t="s">
        <v>107</v>
      </c>
      <c r="D139" s="11" t="s">
        <v>231</v>
      </c>
      <c r="E139" s="20">
        <f t="shared" si="9"/>
        <v>1</v>
      </c>
      <c r="F139" s="18" t="str">
        <f t="shared" si="10"/>
        <v>F1</v>
      </c>
      <c r="G139" s="12" t="s">
        <v>407</v>
      </c>
    </row>
    <row r="140" spans="1:7" ht="30">
      <c r="A140" s="18" t="s">
        <v>20</v>
      </c>
      <c r="B140" s="20">
        <f>VLOOKUP(C140,tblClass!B:C,2,FALSE)</f>
        <v>39</v>
      </c>
      <c r="C140" s="18" t="s">
        <v>107</v>
      </c>
      <c r="D140" s="11" t="s">
        <v>231</v>
      </c>
      <c r="E140" s="20">
        <f t="shared" si="9"/>
        <v>2</v>
      </c>
      <c r="F140" s="18" t="str">
        <f t="shared" si="10"/>
        <v>F2</v>
      </c>
      <c r="G140" s="12" t="s">
        <v>408</v>
      </c>
    </row>
    <row r="141" spans="1:7">
      <c r="A141" s="18" t="s">
        <v>20</v>
      </c>
      <c r="B141" s="20">
        <f>VLOOKUP(C141,tblClass!B:C,2,FALSE)</f>
        <v>39</v>
      </c>
      <c r="C141" s="18" t="s">
        <v>107</v>
      </c>
      <c r="D141" s="11" t="s">
        <v>231</v>
      </c>
      <c r="E141" s="20">
        <f t="shared" si="9"/>
        <v>3</v>
      </c>
      <c r="F141" s="18" t="str">
        <f t="shared" si="10"/>
        <v>F3</v>
      </c>
      <c r="G141" s="12" t="s">
        <v>409</v>
      </c>
    </row>
    <row r="142" spans="1:7">
      <c r="A142" s="18" t="s">
        <v>20</v>
      </c>
      <c r="B142" s="20">
        <f>VLOOKUP(C142,tblClass!B:C,2,FALSE)</f>
        <v>39</v>
      </c>
      <c r="C142" s="18" t="s">
        <v>107</v>
      </c>
      <c r="D142" s="11" t="s">
        <v>231</v>
      </c>
      <c r="E142" s="20">
        <f t="shared" si="9"/>
        <v>4</v>
      </c>
      <c r="F142" s="18" t="str">
        <f t="shared" si="10"/>
        <v>F4</v>
      </c>
      <c r="G142" s="12" t="s">
        <v>1602</v>
      </c>
    </row>
    <row r="143" spans="1:7">
      <c r="A143" s="18" t="s">
        <v>20</v>
      </c>
      <c r="B143" s="20">
        <f>VLOOKUP(C143,tblClass!B:C,2,FALSE)</f>
        <v>39</v>
      </c>
      <c r="C143" s="18" t="s">
        <v>107</v>
      </c>
      <c r="D143" s="11" t="s">
        <v>231</v>
      </c>
      <c r="E143" s="20">
        <f t="shared" si="9"/>
        <v>5</v>
      </c>
      <c r="F143" s="18" t="str">
        <f t="shared" si="10"/>
        <v>F5</v>
      </c>
      <c r="G143" s="12" t="s">
        <v>410</v>
      </c>
    </row>
    <row r="144" spans="1:7">
      <c r="A144" s="18" t="s">
        <v>20</v>
      </c>
      <c r="B144" s="20">
        <f>VLOOKUP(C144,tblClass!B:C,2,FALSE)</f>
        <v>40</v>
      </c>
      <c r="C144" s="18" t="s">
        <v>843</v>
      </c>
      <c r="D144" s="18" t="s">
        <v>230</v>
      </c>
      <c r="E144" s="20">
        <f t="shared" si="9"/>
        <v>0</v>
      </c>
      <c r="F144" s="18" t="str">
        <f t="shared" si="10"/>
        <v/>
      </c>
      <c r="G144" s="18" t="s">
        <v>1183</v>
      </c>
    </row>
    <row r="145" spans="1:7" ht="30">
      <c r="A145" s="18" t="s">
        <v>20</v>
      </c>
      <c r="B145" s="20">
        <f>VLOOKUP(C145,tblClass!B:C,2,FALSE)</f>
        <v>40</v>
      </c>
      <c r="C145" s="18" t="s">
        <v>843</v>
      </c>
      <c r="D145" s="18" t="s">
        <v>231</v>
      </c>
      <c r="E145" s="20">
        <f t="shared" si="9"/>
        <v>1</v>
      </c>
      <c r="F145" s="18" t="str">
        <f t="shared" si="10"/>
        <v>F1</v>
      </c>
      <c r="G145" s="12" t="s">
        <v>1184</v>
      </c>
    </row>
    <row r="146" spans="1:7">
      <c r="A146" s="18" t="s">
        <v>20</v>
      </c>
      <c r="B146" s="20">
        <f>VLOOKUP(C146,tblClass!B:C,2,FALSE)</f>
        <v>42</v>
      </c>
      <c r="C146" s="18" t="s">
        <v>397</v>
      </c>
      <c r="D146" s="11" t="s">
        <v>230</v>
      </c>
      <c r="E146" s="20">
        <f t="shared" si="9"/>
        <v>0</v>
      </c>
      <c r="F146" s="18" t="str">
        <f t="shared" si="10"/>
        <v/>
      </c>
      <c r="G146" s="12" t="s">
        <v>1185</v>
      </c>
    </row>
    <row r="147" spans="1:7" ht="30">
      <c r="A147" s="18" t="s">
        <v>20</v>
      </c>
      <c r="B147" s="20">
        <f>VLOOKUP(C147,tblClass!B:C,2,FALSE)</f>
        <v>42</v>
      </c>
      <c r="C147" s="18" t="s">
        <v>397</v>
      </c>
      <c r="D147" s="11" t="s">
        <v>231</v>
      </c>
      <c r="E147" s="20">
        <f t="shared" si="9"/>
        <v>1</v>
      </c>
      <c r="F147" s="18" t="str">
        <f t="shared" si="10"/>
        <v>F1</v>
      </c>
      <c r="G147" s="12" t="s">
        <v>1186</v>
      </c>
    </row>
    <row r="148" spans="1:7" ht="45">
      <c r="A148" s="18" t="s">
        <v>20</v>
      </c>
      <c r="B148" s="20">
        <f>VLOOKUP(C148,tblClass!B:C,2,FALSE)</f>
        <v>42</v>
      </c>
      <c r="C148" s="18" t="s">
        <v>397</v>
      </c>
      <c r="D148" s="11" t="s">
        <v>231</v>
      </c>
      <c r="E148" s="20">
        <f t="shared" si="9"/>
        <v>2</v>
      </c>
      <c r="F148" s="18" t="str">
        <f t="shared" si="10"/>
        <v>F2</v>
      </c>
      <c r="G148" s="12" t="s">
        <v>1191</v>
      </c>
    </row>
    <row r="149" spans="1:7">
      <c r="A149" s="18" t="s">
        <v>20</v>
      </c>
      <c r="B149" s="20">
        <f>VLOOKUP(C149,tblClass!B:C,2,FALSE)</f>
        <v>43</v>
      </c>
      <c r="C149" s="18" t="s">
        <v>110</v>
      </c>
      <c r="D149" s="11" t="s">
        <v>230</v>
      </c>
      <c r="E149" s="20">
        <f t="shared" si="9"/>
        <v>0</v>
      </c>
      <c r="F149" s="18" t="str">
        <f t="shared" si="10"/>
        <v/>
      </c>
      <c r="G149" s="12" t="s">
        <v>406</v>
      </c>
    </row>
    <row r="150" spans="1:7">
      <c r="A150" s="18" t="s">
        <v>20</v>
      </c>
      <c r="B150" s="20">
        <f>VLOOKUP(C150,tblClass!B:C,2,FALSE)</f>
        <v>43</v>
      </c>
      <c r="C150" s="18" t="s">
        <v>110</v>
      </c>
      <c r="D150" s="11" t="s">
        <v>231</v>
      </c>
      <c r="E150" s="20">
        <f t="shared" si="9"/>
        <v>1</v>
      </c>
      <c r="F150" s="18" t="str">
        <f t="shared" si="10"/>
        <v>F1</v>
      </c>
      <c r="G150" s="12" t="s">
        <v>1192</v>
      </c>
    </row>
    <row r="151" spans="1:7" ht="45">
      <c r="A151" s="18" t="s">
        <v>20</v>
      </c>
      <c r="B151" s="20">
        <f>VLOOKUP(C151,tblClass!B:C,2,FALSE)</f>
        <v>43</v>
      </c>
      <c r="C151" s="18" t="s">
        <v>110</v>
      </c>
      <c r="D151" s="11" t="s">
        <v>231</v>
      </c>
      <c r="E151" s="20">
        <f t="shared" si="9"/>
        <v>2</v>
      </c>
      <c r="F151" s="18" t="str">
        <f t="shared" si="10"/>
        <v>F2</v>
      </c>
      <c r="G151" s="12" t="s">
        <v>1195</v>
      </c>
    </row>
    <row r="152" spans="1:7">
      <c r="A152" s="18" t="s">
        <v>20</v>
      </c>
      <c r="B152" s="20">
        <f>VLOOKUP(C152,tblClass!B:C,2,FALSE)</f>
        <v>43</v>
      </c>
      <c r="C152" s="18" t="s">
        <v>110</v>
      </c>
      <c r="D152" s="11" t="s">
        <v>231</v>
      </c>
      <c r="E152" s="20">
        <f t="shared" si="9"/>
        <v>3</v>
      </c>
      <c r="F152" s="18" t="str">
        <f t="shared" si="10"/>
        <v>F3</v>
      </c>
      <c r="G152" s="12" t="s">
        <v>1194</v>
      </c>
    </row>
    <row r="153" spans="1:7">
      <c r="A153" s="18" t="s">
        <v>20</v>
      </c>
      <c r="B153" s="20">
        <f>VLOOKUP(C153,tblClass!B:C,2,FALSE)</f>
        <v>43</v>
      </c>
      <c r="C153" s="18" t="s">
        <v>110</v>
      </c>
      <c r="D153" s="11" t="s">
        <v>231</v>
      </c>
      <c r="E153" s="20">
        <f t="shared" si="9"/>
        <v>4</v>
      </c>
      <c r="F153" s="18" t="str">
        <f t="shared" si="10"/>
        <v>F4</v>
      </c>
      <c r="G153" s="12" t="s">
        <v>1193</v>
      </c>
    </row>
    <row r="154" spans="1:7">
      <c r="A154" s="18" t="s">
        <v>20</v>
      </c>
      <c r="B154" s="20">
        <f>VLOOKUP(C154,tblClass!B:C,2,FALSE)</f>
        <v>44</v>
      </c>
      <c r="C154" s="18" t="s">
        <v>101</v>
      </c>
      <c r="D154" s="11" t="s">
        <v>230</v>
      </c>
      <c r="E154" s="20">
        <f t="shared" si="9"/>
        <v>0</v>
      </c>
      <c r="F154" s="18" t="str">
        <f t="shared" si="10"/>
        <v/>
      </c>
      <c r="G154" s="12" t="s">
        <v>1197</v>
      </c>
    </row>
    <row r="155" spans="1:7" ht="45">
      <c r="A155" s="18" t="s">
        <v>20</v>
      </c>
      <c r="B155" s="20">
        <f>VLOOKUP(C155,tblClass!B:C,2,FALSE)</f>
        <v>44</v>
      </c>
      <c r="C155" s="18" t="s">
        <v>101</v>
      </c>
      <c r="D155" s="11" t="s">
        <v>231</v>
      </c>
      <c r="E155" s="20">
        <f t="shared" si="9"/>
        <v>1</v>
      </c>
      <c r="F155" s="18" t="str">
        <f t="shared" si="10"/>
        <v>F1</v>
      </c>
      <c r="G155" s="12" t="s">
        <v>1198</v>
      </c>
    </row>
    <row r="156" spans="1:7">
      <c r="A156" s="18" t="s">
        <v>20</v>
      </c>
      <c r="B156" s="20">
        <f>VLOOKUP(C156,tblClass!B:C,2,FALSE)</f>
        <v>45</v>
      </c>
      <c r="C156" s="18" t="s">
        <v>104</v>
      </c>
      <c r="D156" s="11" t="s">
        <v>230</v>
      </c>
      <c r="E156" s="20">
        <f t="shared" si="9"/>
        <v>0</v>
      </c>
      <c r="F156" s="18" t="str">
        <f t="shared" si="10"/>
        <v/>
      </c>
      <c r="G156" s="13" t="s">
        <v>1203</v>
      </c>
    </row>
    <row r="157" spans="1:7" ht="30">
      <c r="A157" s="18" t="s">
        <v>20</v>
      </c>
      <c r="B157" s="20">
        <f>VLOOKUP(C157,tblClass!B:C,2,FALSE)</f>
        <v>45</v>
      </c>
      <c r="C157" s="18" t="s">
        <v>104</v>
      </c>
      <c r="D157" s="11" t="s">
        <v>231</v>
      </c>
      <c r="E157" s="20">
        <f t="shared" si="9"/>
        <v>1</v>
      </c>
      <c r="F157" s="18" t="str">
        <f t="shared" si="10"/>
        <v>F1</v>
      </c>
      <c r="G157" s="12" t="s">
        <v>1607</v>
      </c>
    </row>
    <row r="158" spans="1:7">
      <c r="A158" s="18" t="s">
        <v>20</v>
      </c>
      <c r="B158" s="20">
        <f>VLOOKUP(C158,tblClass!B:C,2,FALSE)</f>
        <v>45</v>
      </c>
      <c r="C158" s="18" t="s">
        <v>104</v>
      </c>
      <c r="D158" s="11" t="s">
        <v>231</v>
      </c>
      <c r="E158" s="20">
        <f t="shared" si="9"/>
        <v>2</v>
      </c>
      <c r="F158" s="18" t="str">
        <f t="shared" si="10"/>
        <v>F2</v>
      </c>
      <c r="G158" s="37" t="s">
        <v>470</v>
      </c>
    </row>
    <row r="159" spans="1:7">
      <c r="A159" s="18" t="s">
        <v>20</v>
      </c>
      <c r="B159" s="20">
        <f>VLOOKUP(C159,tblClass!B:C,2,FALSE)</f>
        <v>45</v>
      </c>
      <c r="C159" s="18" t="s">
        <v>104</v>
      </c>
      <c r="D159" s="11" t="s">
        <v>231</v>
      </c>
      <c r="E159" s="20">
        <f t="shared" si="9"/>
        <v>3</v>
      </c>
      <c r="F159" s="18" t="str">
        <f t="shared" si="10"/>
        <v>F3</v>
      </c>
      <c r="G159" s="11" t="s">
        <v>471</v>
      </c>
    </row>
    <row r="160" spans="1:7" ht="30">
      <c r="A160" s="18" t="s">
        <v>20</v>
      </c>
      <c r="B160" s="20">
        <f>VLOOKUP(C160,tblClass!B:C,2,FALSE)</f>
        <v>45</v>
      </c>
      <c r="C160" s="18" t="s">
        <v>104</v>
      </c>
      <c r="D160" s="11" t="s">
        <v>231</v>
      </c>
      <c r="E160" s="20">
        <f t="shared" si="9"/>
        <v>4</v>
      </c>
      <c r="F160" s="18" t="str">
        <f t="shared" si="10"/>
        <v>F4</v>
      </c>
      <c r="G160" s="37" t="s">
        <v>474</v>
      </c>
    </row>
    <row r="161" spans="1:7" ht="30">
      <c r="A161" s="18" t="s">
        <v>20</v>
      </c>
      <c r="B161" s="20">
        <f>VLOOKUP(C161,tblClass!B:C,2,FALSE)</f>
        <v>45</v>
      </c>
      <c r="C161" s="18" t="s">
        <v>104</v>
      </c>
      <c r="D161" s="11" t="s">
        <v>231</v>
      </c>
      <c r="E161" s="20">
        <f t="shared" si="9"/>
        <v>5</v>
      </c>
      <c r="F161" s="18" t="str">
        <f t="shared" si="10"/>
        <v>F5</v>
      </c>
      <c r="G161" s="12" t="s">
        <v>475</v>
      </c>
    </row>
    <row r="162" spans="1:7" ht="45">
      <c r="A162" s="18" t="s">
        <v>20</v>
      </c>
      <c r="B162" s="20">
        <f>VLOOKUP(C162,tblClass!B:C,2,FALSE)</f>
        <v>45</v>
      </c>
      <c r="C162" s="18" t="s">
        <v>104</v>
      </c>
      <c r="D162" s="11" t="s">
        <v>231</v>
      </c>
      <c r="E162" s="20">
        <f t="shared" si="9"/>
        <v>6</v>
      </c>
      <c r="F162" s="18" t="str">
        <f t="shared" si="10"/>
        <v>F6</v>
      </c>
      <c r="G162" s="12" t="s">
        <v>416</v>
      </c>
    </row>
    <row r="163" spans="1:7">
      <c r="A163" s="18" t="s">
        <v>20</v>
      </c>
      <c r="B163" s="20">
        <f>VLOOKUP(C163,tblClass!B:C,2,FALSE)</f>
        <v>46</v>
      </c>
      <c r="C163" s="18" t="s">
        <v>103</v>
      </c>
      <c r="D163" s="11" t="s">
        <v>230</v>
      </c>
      <c r="E163" s="20">
        <f t="shared" si="9"/>
        <v>0</v>
      </c>
      <c r="F163" s="18" t="str">
        <f t="shared" si="10"/>
        <v/>
      </c>
      <c r="G163" s="14" t="s">
        <v>1204</v>
      </c>
    </row>
    <row r="164" spans="1:7" ht="45">
      <c r="A164" s="18" t="s">
        <v>20</v>
      </c>
      <c r="B164" s="20">
        <f>VLOOKUP(C164,tblClass!B:C,2,FALSE)</f>
        <v>46</v>
      </c>
      <c r="C164" s="18" t="s">
        <v>103</v>
      </c>
      <c r="D164" s="11" t="s">
        <v>231</v>
      </c>
      <c r="E164" s="20">
        <f t="shared" si="9"/>
        <v>1</v>
      </c>
      <c r="F164" s="18" t="str">
        <f t="shared" si="10"/>
        <v>F1</v>
      </c>
      <c r="G164" s="37" t="s">
        <v>476</v>
      </c>
    </row>
    <row r="165" spans="1:7" ht="30">
      <c r="A165" s="18" t="s">
        <v>20</v>
      </c>
      <c r="B165" s="20">
        <f>VLOOKUP(C165,tblClass!B:C,2,FALSE)</f>
        <v>46</v>
      </c>
      <c r="C165" s="18" t="s">
        <v>103</v>
      </c>
      <c r="D165" s="11" t="s">
        <v>231</v>
      </c>
      <c r="E165" s="20">
        <f t="shared" si="9"/>
        <v>2</v>
      </c>
      <c r="F165" s="18" t="str">
        <f t="shared" si="10"/>
        <v>F2</v>
      </c>
      <c r="G165" s="12" t="s">
        <v>1205</v>
      </c>
    </row>
    <row r="166" spans="1:7" ht="30">
      <c r="A166" s="18" t="s">
        <v>20</v>
      </c>
      <c r="B166" s="20">
        <f>VLOOKUP(C166,tblClass!B:C,2,FALSE)</f>
        <v>46</v>
      </c>
      <c r="C166" s="18" t="s">
        <v>103</v>
      </c>
      <c r="D166" s="11" t="s">
        <v>231</v>
      </c>
      <c r="E166" s="20">
        <f t="shared" si="9"/>
        <v>3</v>
      </c>
      <c r="F166" s="18" t="str">
        <f t="shared" si="10"/>
        <v>F3</v>
      </c>
      <c r="G166" s="12" t="s">
        <v>1206</v>
      </c>
    </row>
    <row r="167" spans="1:7">
      <c r="A167" s="18" t="s">
        <v>20</v>
      </c>
      <c r="B167" s="20">
        <f>VLOOKUP(C167,tblClass!B:C,2,FALSE)</f>
        <v>46</v>
      </c>
      <c r="C167" s="18" t="s">
        <v>103</v>
      </c>
      <c r="D167" s="11" t="s">
        <v>231</v>
      </c>
      <c r="E167" s="20">
        <f t="shared" si="9"/>
        <v>4</v>
      </c>
      <c r="F167" s="18" t="str">
        <f t="shared" si="10"/>
        <v>F4</v>
      </c>
      <c r="G167" s="13" t="s">
        <v>1240</v>
      </c>
    </row>
    <row r="168" spans="1:7" ht="30">
      <c r="A168" s="18" t="s">
        <v>20</v>
      </c>
      <c r="B168" s="20">
        <f>VLOOKUP(C168,tblClass!B:C,2,FALSE)</f>
        <v>46</v>
      </c>
      <c r="C168" s="18" t="s">
        <v>103</v>
      </c>
      <c r="D168" s="11" t="s">
        <v>231</v>
      </c>
      <c r="E168" s="20">
        <f t="shared" si="9"/>
        <v>5</v>
      </c>
      <c r="F168" s="18" t="str">
        <f t="shared" si="10"/>
        <v>F5</v>
      </c>
      <c r="G168" s="37" t="s">
        <v>472</v>
      </c>
    </row>
    <row r="169" spans="1:7" ht="30">
      <c r="A169" s="18" t="s">
        <v>20</v>
      </c>
      <c r="B169" s="20">
        <f>VLOOKUP(C169,tblClass!B:C,2,FALSE)</f>
        <v>46</v>
      </c>
      <c r="C169" s="18" t="s">
        <v>103</v>
      </c>
      <c r="D169" s="11" t="s">
        <v>231</v>
      </c>
      <c r="E169" s="20">
        <f t="shared" si="9"/>
        <v>6</v>
      </c>
      <c r="F169" s="18" t="str">
        <f t="shared" si="10"/>
        <v>F6</v>
      </c>
      <c r="G169" s="12" t="s">
        <v>415</v>
      </c>
    </row>
    <row r="170" spans="1:7" ht="30">
      <c r="A170" s="18" t="s">
        <v>20</v>
      </c>
      <c r="B170" s="20">
        <f>VLOOKUP(C170,tblClass!B:C,2,FALSE)</f>
        <v>46</v>
      </c>
      <c r="C170" s="18" t="s">
        <v>103</v>
      </c>
      <c r="D170" s="11" t="s">
        <v>231</v>
      </c>
      <c r="E170" s="20">
        <f t="shared" si="9"/>
        <v>7</v>
      </c>
      <c r="F170" s="18" t="str">
        <f t="shared" si="10"/>
        <v>F7</v>
      </c>
      <c r="G170" s="37" t="s">
        <v>473</v>
      </c>
    </row>
    <row r="171" spans="1:7" ht="30">
      <c r="A171" s="18" t="s">
        <v>20</v>
      </c>
      <c r="B171" s="20">
        <f>VLOOKUP(C171,tblClass!B:C,2,FALSE)</f>
        <v>46</v>
      </c>
      <c r="C171" s="18" t="s">
        <v>103</v>
      </c>
      <c r="D171" s="11" t="s">
        <v>231</v>
      </c>
      <c r="E171" s="20">
        <f t="shared" si="9"/>
        <v>8</v>
      </c>
      <c r="F171" s="18" t="str">
        <f t="shared" si="10"/>
        <v>F8</v>
      </c>
      <c r="G171" s="12" t="s">
        <v>475</v>
      </c>
    </row>
    <row r="172" spans="1:7" ht="45">
      <c r="A172" s="18" t="s">
        <v>20</v>
      </c>
      <c r="B172" s="20">
        <f>VLOOKUP(C172,tblClass!B:C,2,FALSE)</f>
        <v>46</v>
      </c>
      <c r="C172" s="18" t="s">
        <v>103</v>
      </c>
      <c r="D172" s="11" t="s">
        <v>231</v>
      </c>
      <c r="E172" s="20">
        <f t="shared" si="9"/>
        <v>9</v>
      </c>
      <c r="F172" s="18" t="str">
        <f t="shared" si="10"/>
        <v>F9</v>
      </c>
      <c r="G172" s="12" t="s">
        <v>416</v>
      </c>
    </row>
    <row r="173" spans="1:7" ht="30">
      <c r="A173" s="18" t="s">
        <v>20</v>
      </c>
      <c r="B173" s="20">
        <f>VLOOKUP(C173,tblClass!B:C,2,FALSE)</f>
        <v>47</v>
      </c>
      <c r="C173" s="18" t="s">
        <v>102</v>
      </c>
      <c r="D173" s="11" t="s">
        <v>230</v>
      </c>
      <c r="E173" s="20">
        <f>IF(D173="Scope",0,IF(D173&lt;&gt;#REF!,1,#REF!+1))</f>
        <v>0</v>
      </c>
      <c r="F173" s="18" t="str">
        <f t="shared" si="10"/>
        <v/>
      </c>
      <c r="G173" s="12" t="s">
        <v>1210</v>
      </c>
    </row>
    <row r="174" spans="1:7" ht="30">
      <c r="A174" s="18" t="s">
        <v>20</v>
      </c>
      <c r="B174" s="20">
        <f>VLOOKUP(C174,tblClass!B:C,2,FALSE)</f>
        <v>47</v>
      </c>
      <c r="C174" s="18" t="s">
        <v>102</v>
      </c>
      <c r="D174" s="11" t="s">
        <v>231</v>
      </c>
      <c r="E174" s="20">
        <f t="shared" ref="E174:E187" si="11">IF(D174="Scope",0,IF(D174&lt;&gt;D173,1,E173+1))</f>
        <v>1</v>
      </c>
      <c r="F174" s="18" t="str">
        <f t="shared" si="10"/>
        <v>F1</v>
      </c>
      <c r="G174" s="37" t="s">
        <v>1209</v>
      </c>
    </row>
    <row r="175" spans="1:7" ht="30">
      <c r="A175" s="18" t="s">
        <v>20</v>
      </c>
      <c r="B175" s="20">
        <f>VLOOKUP(C175,tblClass!B:C,2,FALSE)</f>
        <v>47</v>
      </c>
      <c r="C175" s="18" t="s">
        <v>102</v>
      </c>
      <c r="D175" s="11" t="s">
        <v>231</v>
      </c>
      <c r="E175" s="20">
        <f t="shared" si="11"/>
        <v>2</v>
      </c>
      <c r="F175" s="18" t="str">
        <f t="shared" si="10"/>
        <v>F2</v>
      </c>
      <c r="G175" s="37" t="s">
        <v>1239</v>
      </c>
    </row>
    <row r="176" spans="1:7">
      <c r="A176" s="18" t="s">
        <v>20</v>
      </c>
      <c r="B176" s="20">
        <f>VLOOKUP(C176,tblClass!B:C,2,FALSE)</f>
        <v>47</v>
      </c>
      <c r="C176" s="18" t="s">
        <v>102</v>
      </c>
      <c r="D176" s="11" t="s">
        <v>231</v>
      </c>
      <c r="E176" s="20">
        <f t="shared" si="11"/>
        <v>3</v>
      </c>
      <c r="F176" s="18" t="str">
        <f t="shared" si="10"/>
        <v>F3</v>
      </c>
      <c r="G176" s="37" t="s">
        <v>1211</v>
      </c>
    </row>
    <row r="177" spans="1:7" ht="30">
      <c r="A177" s="18" t="s">
        <v>20</v>
      </c>
      <c r="B177" s="20">
        <f>VLOOKUP(C177,tblClass!B:C,2,FALSE)</f>
        <v>47</v>
      </c>
      <c r="C177" s="18" t="s">
        <v>102</v>
      </c>
      <c r="D177" s="11" t="s">
        <v>231</v>
      </c>
      <c r="E177" s="20">
        <f t="shared" si="11"/>
        <v>4</v>
      </c>
      <c r="F177" s="18" t="str">
        <f t="shared" si="10"/>
        <v>F4</v>
      </c>
      <c r="G177" s="12" t="s">
        <v>1212</v>
      </c>
    </row>
    <row r="178" spans="1:7" ht="30">
      <c r="A178" s="18" t="s">
        <v>20</v>
      </c>
      <c r="B178" s="20">
        <f>VLOOKUP(C178,tblClass!B:C,2,FALSE)</f>
        <v>47</v>
      </c>
      <c r="C178" s="18" t="s">
        <v>102</v>
      </c>
      <c r="D178" s="11" t="s">
        <v>231</v>
      </c>
      <c r="E178" s="20">
        <f t="shared" si="11"/>
        <v>5</v>
      </c>
      <c r="F178" s="18" t="str">
        <f t="shared" si="10"/>
        <v>F5</v>
      </c>
      <c r="G178" s="12" t="s">
        <v>475</v>
      </c>
    </row>
    <row r="179" spans="1:7" ht="45">
      <c r="A179" s="18" t="s">
        <v>20</v>
      </c>
      <c r="B179" s="20">
        <f>VLOOKUP(C179,tblClass!B:C,2,FALSE)</f>
        <v>47</v>
      </c>
      <c r="C179" s="18" t="s">
        <v>102</v>
      </c>
      <c r="D179" s="11" t="s">
        <v>231</v>
      </c>
      <c r="E179" s="20">
        <f t="shared" si="11"/>
        <v>6</v>
      </c>
      <c r="F179" s="18" t="str">
        <f t="shared" si="10"/>
        <v>F6</v>
      </c>
      <c r="G179" s="12" t="s">
        <v>416</v>
      </c>
    </row>
    <row r="180" spans="1:7">
      <c r="A180" s="18" t="s">
        <v>20</v>
      </c>
      <c r="B180" s="20">
        <f>VLOOKUP(C180,tblClass!B:C,2,FALSE)</f>
        <v>48</v>
      </c>
      <c r="C180" s="32" t="s">
        <v>618</v>
      </c>
      <c r="D180" s="32" t="s">
        <v>230</v>
      </c>
      <c r="E180" s="20">
        <f t="shared" si="11"/>
        <v>0</v>
      </c>
      <c r="F180" s="18" t="str">
        <f t="shared" si="10"/>
        <v/>
      </c>
      <c r="G180" s="31" t="s">
        <v>849</v>
      </c>
    </row>
    <row r="181" spans="1:7">
      <c r="A181" s="18" t="s">
        <v>20</v>
      </c>
      <c r="B181" s="20">
        <f>VLOOKUP(C181,tblClass!B:C,2,FALSE)</f>
        <v>48</v>
      </c>
      <c r="C181" s="32" t="s">
        <v>618</v>
      </c>
      <c r="D181" s="32" t="s">
        <v>231</v>
      </c>
      <c r="E181" s="20">
        <f t="shared" si="11"/>
        <v>1</v>
      </c>
      <c r="F181" s="18" t="str">
        <f t="shared" si="10"/>
        <v>F1</v>
      </c>
      <c r="G181" s="32" t="s">
        <v>1214</v>
      </c>
    </row>
    <row r="182" spans="1:7">
      <c r="A182" s="18" t="s">
        <v>20</v>
      </c>
      <c r="B182" s="20">
        <f>VLOOKUP(C182,tblClass!B:C,2,FALSE)</f>
        <v>49</v>
      </c>
      <c r="C182" s="32" t="s">
        <v>958</v>
      </c>
      <c r="D182" s="32" t="s">
        <v>230</v>
      </c>
      <c r="E182" s="20">
        <f t="shared" si="11"/>
        <v>0</v>
      </c>
      <c r="F182" s="18" t="str">
        <f t="shared" si="10"/>
        <v/>
      </c>
      <c r="G182" s="31" t="s">
        <v>1217</v>
      </c>
    </row>
    <row r="183" spans="1:7">
      <c r="A183" s="18" t="s">
        <v>20</v>
      </c>
      <c r="B183" s="20">
        <f>VLOOKUP(C183,tblClass!B:C,2,FALSE)</f>
        <v>49</v>
      </c>
      <c r="C183" s="32" t="s">
        <v>958</v>
      </c>
      <c r="D183" s="11" t="s">
        <v>231</v>
      </c>
      <c r="E183" s="20">
        <f t="shared" si="11"/>
        <v>1</v>
      </c>
      <c r="F183" s="18" t="str">
        <f t="shared" si="10"/>
        <v>F1</v>
      </c>
      <c r="G183" s="37" t="s">
        <v>1218</v>
      </c>
    </row>
    <row r="184" spans="1:7">
      <c r="A184" s="18" t="s">
        <v>20</v>
      </c>
      <c r="B184" s="20">
        <f>VLOOKUP(C184,tblClass!B:C,2,FALSE)</f>
        <v>49</v>
      </c>
      <c r="C184" s="32" t="s">
        <v>958</v>
      </c>
      <c r="D184" s="11" t="s">
        <v>231</v>
      </c>
      <c r="E184" s="20">
        <f t="shared" si="11"/>
        <v>2</v>
      </c>
      <c r="F184" s="18" t="str">
        <f t="shared" si="10"/>
        <v>F2</v>
      </c>
      <c r="G184" s="11" t="s">
        <v>1219</v>
      </c>
    </row>
    <row r="185" spans="1:7" ht="30">
      <c r="A185" s="18" t="s">
        <v>20</v>
      </c>
      <c r="B185" s="20">
        <f>VLOOKUP(C185,tblClass!B:C,2,FALSE)</f>
        <v>49</v>
      </c>
      <c r="C185" s="32" t="s">
        <v>958</v>
      </c>
      <c r="D185" s="11" t="s">
        <v>231</v>
      </c>
      <c r="E185" s="20">
        <f t="shared" si="11"/>
        <v>3</v>
      </c>
      <c r="F185" s="18" t="str">
        <f t="shared" si="10"/>
        <v>F3</v>
      </c>
      <c r="G185" s="37" t="s">
        <v>474</v>
      </c>
    </row>
    <row r="186" spans="1:7" ht="30">
      <c r="A186" s="18" t="s">
        <v>20</v>
      </c>
      <c r="B186" s="20">
        <f>VLOOKUP(C186,tblClass!B:C,2,FALSE)</f>
        <v>49</v>
      </c>
      <c r="C186" s="32" t="s">
        <v>958</v>
      </c>
      <c r="D186" s="11" t="s">
        <v>231</v>
      </c>
      <c r="E186" s="20">
        <f t="shared" si="11"/>
        <v>4</v>
      </c>
      <c r="F186" s="18" t="str">
        <f t="shared" si="10"/>
        <v>F4</v>
      </c>
      <c r="G186" s="12" t="s">
        <v>475</v>
      </c>
    </row>
    <row r="187" spans="1:7" ht="45">
      <c r="A187" s="18" t="s">
        <v>20</v>
      </c>
      <c r="B187" s="20">
        <f>VLOOKUP(C187,tblClass!B:C,2,FALSE)</f>
        <v>49</v>
      </c>
      <c r="C187" s="32" t="s">
        <v>958</v>
      </c>
      <c r="D187" s="11" t="s">
        <v>231</v>
      </c>
      <c r="E187" s="20">
        <f t="shared" si="11"/>
        <v>5</v>
      </c>
      <c r="F187" s="18" t="str">
        <f t="shared" si="10"/>
        <v>F5</v>
      </c>
      <c r="G187" s="12" t="s">
        <v>416</v>
      </c>
    </row>
    <row r="188" spans="1:7">
      <c r="A188" s="18" t="s">
        <v>850</v>
      </c>
      <c r="B188" s="20">
        <f>VLOOKUP(C188,tblClass!B:C,2,FALSE)</f>
        <v>53</v>
      </c>
      <c r="C188" s="18" t="s">
        <v>84</v>
      </c>
      <c r="D188" s="18" t="s">
        <v>230</v>
      </c>
      <c r="E188" s="20">
        <f>IF(D188="Scope",0,IF(D188&lt;&gt;#REF!,1,#REF!+1))</f>
        <v>0</v>
      </c>
      <c r="F188" s="18" t="str">
        <f t="shared" si="10"/>
        <v/>
      </c>
      <c r="G188" s="14" t="s">
        <v>1243</v>
      </c>
    </row>
    <row r="189" spans="1:7">
      <c r="A189" s="18" t="s">
        <v>850</v>
      </c>
      <c r="B189" s="20">
        <f>VLOOKUP(C189,tblClass!B:C,2,FALSE)</f>
        <v>53</v>
      </c>
      <c r="C189" s="18" t="s">
        <v>84</v>
      </c>
      <c r="D189" s="18" t="s">
        <v>231</v>
      </c>
      <c r="E189" s="20">
        <f t="shared" ref="E189:E194" si="12">IF(D189="Scope",0,IF(D189&lt;&gt;D188,1,E188+1))</f>
        <v>1</v>
      </c>
      <c r="F189" s="18" t="str">
        <f t="shared" si="10"/>
        <v>F1</v>
      </c>
      <c r="G189" s="13" t="s">
        <v>1228</v>
      </c>
    </row>
    <row r="190" spans="1:7">
      <c r="A190" s="18" t="s">
        <v>850</v>
      </c>
      <c r="B190" s="20">
        <f>VLOOKUP(C190,tblClass!B:C,2,FALSE)</f>
        <v>53</v>
      </c>
      <c r="C190" s="18" t="s">
        <v>84</v>
      </c>
      <c r="D190" s="18" t="s">
        <v>231</v>
      </c>
      <c r="E190" s="20">
        <f t="shared" si="12"/>
        <v>2</v>
      </c>
      <c r="F190" s="18" t="str">
        <f t="shared" si="10"/>
        <v>F2</v>
      </c>
      <c r="G190" s="11" t="s">
        <v>501</v>
      </c>
    </row>
    <row r="191" spans="1:7">
      <c r="A191" s="18" t="s">
        <v>850</v>
      </c>
      <c r="B191" s="20">
        <f>VLOOKUP(C191,tblClass!B:C,2,FALSE)</f>
        <v>53</v>
      </c>
      <c r="C191" s="18" t="s">
        <v>84</v>
      </c>
      <c r="D191" s="18" t="s">
        <v>231</v>
      </c>
      <c r="E191" s="20">
        <f t="shared" si="12"/>
        <v>3</v>
      </c>
      <c r="F191" s="18" t="str">
        <f t="shared" si="10"/>
        <v>F3</v>
      </c>
      <c r="G191" s="11" t="s">
        <v>502</v>
      </c>
    </row>
    <row r="192" spans="1:7">
      <c r="A192" s="18" t="s">
        <v>850</v>
      </c>
      <c r="B192" s="20">
        <f>VLOOKUP(C192,tblClass!B:C,2,FALSE)</f>
        <v>53</v>
      </c>
      <c r="C192" s="18" t="s">
        <v>84</v>
      </c>
      <c r="D192" s="18" t="s">
        <v>231</v>
      </c>
      <c r="E192" s="20">
        <f t="shared" si="12"/>
        <v>4</v>
      </c>
      <c r="F192" s="18" t="str">
        <f t="shared" si="10"/>
        <v>F4</v>
      </c>
      <c r="G192" s="11" t="s">
        <v>503</v>
      </c>
    </row>
    <row r="193" spans="1:7">
      <c r="A193" s="18" t="s">
        <v>850</v>
      </c>
      <c r="B193" s="20">
        <f>VLOOKUP(C193,tblClass!B:C,2,FALSE)</f>
        <v>53</v>
      </c>
      <c r="C193" s="18" t="s">
        <v>84</v>
      </c>
      <c r="D193" s="18" t="s">
        <v>231</v>
      </c>
      <c r="E193" s="20">
        <f t="shared" si="12"/>
        <v>5</v>
      </c>
      <c r="F193" s="18" t="str">
        <f t="shared" si="10"/>
        <v>F5</v>
      </c>
      <c r="G193" s="11" t="s">
        <v>504</v>
      </c>
    </row>
    <row r="194" spans="1:7">
      <c r="A194" s="18" t="s">
        <v>850</v>
      </c>
      <c r="B194" s="20">
        <f>VLOOKUP(C194,tblClass!B:C,2,FALSE)</f>
        <v>53</v>
      </c>
      <c r="C194" s="18" t="s">
        <v>84</v>
      </c>
      <c r="D194" s="18" t="s">
        <v>231</v>
      </c>
      <c r="E194" s="20">
        <f t="shared" si="12"/>
        <v>6</v>
      </c>
      <c r="F194" s="18" t="str">
        <f t="shared" si="10"/>
        <v>F6</v>
      </c>
      <c r="G194" s="11" t="s">
        <v>505</v>
      </c>
    </row>
    <row r="195" spans="1:7">
      <c r="A195" s="18" t="s">
        <v>850</v>
      </c>
      <c r="B195" s="20">
        <f>VLOOKUP(C195,tblClass!B:C,2,FALSE)</f>
        <v>54</v>
      </c>
      <c r="C195" s="18" t="s">
        <v>81</v>
      </c>
      <c r="D195" s="18" t="s">
        <v>230</v>
      </c>
      <c r="E195" s="20">
        <f>IF(D195="Scope",0,IF(D195&lt;&gt;#REF!,1,#REF!+1))</f>
        <v>0</v>
      </c>
      <c r="F195" s="18" t="str">
        <f t="shared" ref="F195:F202" si="13">IF(E195=0,"","F"&amp;E195)</f>
        <v/>
      </c>
      <c r="G195" s="37" t="s">
        <v>1272</v>
      </c>
    </row>
    <row r="196" spans="1:7">
      <c r="A196" s="18" t="s">
        <v>850</v>
      </c>
      <c r="B196" s="20">
        <f>VLOOKUP(C196,tblClass!B:C,2,FALSE)</f>
        <v>54</v>
      </c>
      <c r="C196" s="18" t="s">
        <v>81</v>
      </c>
      <c r="D196" s="18" t="s">
        <v>231</v>
      </c>
      <c r="E196" s="20">
        <f t="shared" ref="E196:E202" si="14">IF(D196="Scope",0,IF(D196&lt;&gt;D195,1,E195+1))</f>
        <v>1</v>
      </c>
      <c r="F196" s="18" t="str">
        <f t="shared" si="13"/>
        <v>F1</v>
      </c>
      <c r="G196" s="12" t="s">
        <v>506</v>
      </c>
    </row>
    <row r="197" spans="1:7">
      <c r="A197" s="18" t="s">
        <v>850</v>
      </c>
      <c r="B197" s="20">
        <f>VLOOKUP(C197,tblClass!B:C,2,FALSE)</f>
        <v>54</v>
      </c>
      <c r="C197" s="18" t="s">
        <v>81</v>
      </c>
      <c r="D197" s="18" t="s">
        <v>231</v>
      </c>
      <c r="E197" s="20">
        <f t="shared" si="14"/>
        <v>2</v>
      </c>
      <c r="F197" s="18" t="str">
        <f t="shared" si="13"/>
        <v>F2</v>
      </c>
      <c r="G197" s="11" t="s">
        <v>1273</v>
      </c>
    </row>
    <row r="198" spans="1:7">
      <c r="A198" s="18" t="s">
        <v>850</v>
      </c>
      <c r="B198" s="20">
        <f>VLOOKUP(C198,tblClass!B:C,2,FALSE)</f>
        <v>54</v>
      </c>
      <c r="C198" s="18" t="s">
        <v>81</v>
      </c>
      <c r="D198" s="18" t="s">
        <v>231</v>
      </c>
      <c r="E198" s="20">
        <f t="shared" si="14"/>
        <v>3</v>
      </c>
      <c r="F198" s="18" t="str">
        <f t="shared" si="13"/>
        <v>F3</v>
      </c>
      <c r="G198" s="11" t="s">
        <v>507</v>
      </c>
    </row>
    <row r="199" spans="1:7">
      <c r="A199" s="18" t="s">
        <v>850</v>
      </c>
      <c r="B199" s="20">
        <f>VLOOKUP(C199,tblClass!B:C,2,FALSE)</f>
        <v>54</v>
      </c>
      <c r="C199" s="18" t="s">
        <v>81</v>
      </c>
      <c r="D199" s="18" t="s">
        <v>231</v>
      </c>
      <c r="E199" s="20">
        <f t="shared" si="14"/>
        <v>4</v>
      </c>
      <c r="F199" s="18" t="str">
        <f t="shared" si="13"/>
        <v>F4</v>
      </c>
      <c r="G199" s="11" t="s">
        <v>502</v>
      </c>
    </row>
    <row r="200" spans="1:7">
      <c r="A200" s="18" t="s">
        <v>850</v>
      </c>
      <c r="B200" s="20">
        <f>VLOOKUP(C200,tblClass!B:C,2,FALSE)</f>
        <v>54</v>
      </c>
      <c r="C200" s="18" t="s">
        <v>81</v>
      </c>
      <c r="D200" s="18" t="s">
        <v>231</v>
      </c>
      <c r="E200" s="20">
        <f t="shared" si="14"/>
        <v>5</v>
      </c>
      <c r="F200" s="18" t="str">
        <f t="shared" si="13"/>
        <v>F5</v>
      </c>
      <c r="G200" s="11" t="s">
        <v>503</v>
      </c>
    </row>
    <row r="201" spans="1:7">
      <c r="A201" s="18" t="s">
        <v>850</v>
      </c>
      <c r="B201" s="20">
        <f>VLOOKUP(C201,tblClass!B:C,2,FALSE)</f>
        <v>54</v>
      </c>
      <c r="C201" s="18" t="s">
        <v>81</v>
      </c>
      <c r="D201" s="18" t="s">
        <v>231</v>
      </c>
      <c r="E201" s="20">
        <f t="shared" si="14"/>
        <v>6</v>
      </c>
      <c r="F201" s="18" t="str">
        <f t="shared" si="13"/>
        <v>F6</v>
      </c>
      <c r="G201" s="11" t="s">
        <v>508</v>
      </c>
    </row>
    <row r="202" spans="1:7">
      <c r="A202" s="18" t="s">
        <v>850</v>
      </c>
      <c r="B202" s="20">
        <f>VLOOKUP(C202,tblClass!B:C,2,FALSE)</f>
        <v>54</v>
      </c>
      <c r="C202" s="18" t="s">
        <v>81</v>
      </c>
      <c r="D202" s="18" t="s">
        <v>231</v>
      </c>
      <c r="E202" s="20">
        <f t="shared" si="14"/>
        <v>7</v>
      </c>
      <c r="F202" s="18" t="str">
        <f t="shared" si="13"/>
        <v>F7</v>
      </c>
      <c r="G202" s="11" t="s">
        <v>509</v>
      </c>
    </row>
  </sheetData>
  <sortState ref="A2:G205">
    <sortCondition ref="A2:A205"/>
    <sortCondition ref="C2:C205"/>
    <sortCondition ref="E2:E205"/>
  </sortState>
  <customSheetViews>
    <customSheetView guid="{4E99A606-D838-4301-BC15-EBCE9268D467}">
      <selection activeCell="A2" sqref="A2:A3"/>
      <pageMargins left="0.7" right="0.7" top="0.75" bottom="0.75" header="0.3" footer="0.3"/>
      <pageSetup paperSize="9" orientation="landscape" r:id="rId1"/>
    </customSheetView>
    <customSheetView guid="{110130AE-6B7A-400C-9087-9FE18A4EAE57}" topLeftCell="A16">
      <selection activeCell="E99" sqref="E99"/>
      <pageMargins left="0.7" right="0.7" top="0.75" bottom="0.75" header="0.3" footer="0.3"/>
      <pageSetup paperSize="9" orientation="landscape" r:id="rId2"/>
    </customSheetView>
    <customSheetView guid="{54D6457F-6E57-4006-8BE4-69BD5A7E9427}">
      <selection activeCell="E5" sqref="E5"/>
      <pageMargins left="0.7" right="0.7" top="0.75" bottom="0.75" header="0.3" footer="0.3"/>
      <pageSetup paperSize="9" orientation="landscape" r:id="rId3"/>
    </customSheetView>
    <customSheetView guid="{817BAD22-EB98-4D97-A9A3-930AC2610A1D}">
      <selection activeCell="E5" sqref="E5"/>
      <pageMargins left="0.7" right="0.7" top="0.75" bottom="0.75" header="0.3" footer="0.3"/>
      <pageSetup paperSize="9" orientation="landscape" r:id="rId4"/>
    </customSheetView>
  </customSheetViews>
  <pageMargins left="0.7" right="0.7" top="0.75" bottom="0.75" header="0.3" footer="0.3"/>
  <pageSetup paperSize="9" orientation="landscape"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3"/>
  <sheetViews>
    <sheetView workbookViewId="0">
      <pane ySplit="1" topLeftCell="A50" activePane="bottomLeft" state="frozen"/>
      <selection pane="bottomLeft" activeCell="E9" sqref="E9"/>
    </sheetView>
  </sheetViews>
  <sheetFormatPr defaultColWidth="9.140625" defaultRowHeight="15"/>
  <cols>
    <col min="1" max="1" width="5.7109375" style="32" bestFit="1" customWidth="1"/>
    <col min="2" max="2" width="7.28515625" style="32" bestFit="1" customWidth="1"/>
    <col min="3" max="3" width="6.42578125" style="32" bestFit="1" customWidth="1"/>
    <col min="4" max="4" width="9.85546875" style="32" bestFit="1" customWidth="1"/>
    <col min="5" max="5" width="73.28515625" style="29" bestFit="1" customWidth="1"/>
    <col min="6" max="16384" width="9.140625" style="32"/>
  </cols>
  <sheetData>
    <row r="1" spans="1:5" s="65" customFormat="1">
      <c r="A1" s="65" t="s">
        <v>846</v>
      </c>
      <c r="B1" s="65" t="s">
        <v>2</v>
      </c>
      <c r="C1" s="65" t="s">
        <v>79</v>
      </c>
      <c r="D1" s="65" t="s">
        <v>239</v>
      </c>
      <c r="E1" s="66" t="s">
        <v>1</v>
      </c>
    </row>
    <row r="2" spans="1:5">
      <c r="A2" s="32" t="s">
        <v>847</v>
      </c>
      <c r="B2" s="20">
        <f>VLOOKUP(C2,tblClass!B:C,2,FALSE)</f>
        <v>15</v>
      </c>
      <c r="C2" s="32" t="s">
        <v>179</v>
      </c>
      <c r="D2" s="32" t="s">
        <v>240</v>
      </c>
      <c r="E2" s="29" t="s">
        <v>1150</v>
      </c>
    </row>
    <row r="3" spans="1:5">
      <c r="A3" s="32" t="s">
        <v>847</v>
      </c>
      <c r="B3" s="20">
        <f>VLOOKUP(C3,tblClass!B:C,2,FALSE)</f>
        <v>15</v>
      </c>
      <c r="C3" s="32" t="s">
        <v>179</v>
      </c>
      <c r="D3" s="32" t="s">
        <v>242</v>
      </c>
      <c r="E3" s="29" t="s">
        <v>1151</v>
      </c>
    </row>
    <row r="4" spans="1:5">
      <c r="A4" s="32" t="s">
        <v>847</v>
      </c>
      <c r="B4" s="20">
        <f>VLOOKUP(C4,tblClass!B:C,2,FALSE)</f>
        <v>16</v>
      </c>
      <c r="C4" s="32" t="s">
        <v>2065</v>
      </c>
      <c r="D4" s="32" t="s">
        <v>240</v>
      </c>
      <c r="E4" s="29" t="s">
        <v>2551</v>
      </c>
    </row>
    <row r="5" spans="1:5">
      <c r="A5" s="32" t="s">
        <v>847</v>
      </c>
      <c r="B5" s="20">
        <f>VLOOKUP(C5,tblClass!B:C,2,FALSE)</f>
        <v>16</v>
      </c>
      <c r="C5" s="32" t="s">
        <v>2065</v>
      </c>
      <c r="D5" s="32" t="s">
        <v>242</v>
      </c>
      <c r="E5" s="29" t="s">
        <v>2552</v>
      </c>
    </row>
    <row r="6" spans="1:5">
      <c r="A6" s="32" t="s">
        <v>847</v>
      </c>
      <c r="B6" s="20">
        <f>VLOOKUP(C6,tblClass!B:C,2,FALSE)</f>
        <v>17</v>
      </c>
      <c r="C6" s="32" t="s">
        <v>172</v>
      </c>
      <c r="D6" s="32" t="s">
        <v>240</v>
      </c>
      <c r="E6" s="29" t="s">
        <v>704</v>
      </c>
    </row>
    <row r="7" spans="1:5">
      <c r="A7" s="32" t="s">
        <v>847</v>
      </c>
      <c r="B7" s="20">
        <f>VLOOKUP(C7,tblClass!B:C,2,FALSE)</f>
        <v>17</v>
      </c>
      <c r="C7" s="32" t="s">
        <v>172</v>
      </c>
      <c r="D7" s="32" t="s">
        <v>242</v>
      </c>
      <c r="E7" s="29" t="s">
        <v>1223</v>
      </c>
    </row>
    <row r="8" spans="1:5" ht="45">
      <c r="A8" s="32" t="s">
        <v>847</v>
      </c>
      <c r="B8" s="20">
        <f>VLOOKUP(C8,tblClass!B:C,2,FALSE)</f>
        <v>18</v>
      </c>
      <c r="C8" s="32" t="s">
        <v>181</v>
      </c>
      <c r="D8" s="32" t="s">
        <v>240</v>
      </c>
      <c r="E8" s="29" t="s">
        <v>1256</v>
      </c>
    </row>
    <row r="9" spans="1:5">
      <c r="A9" s="32" t="s">
        <v>847</v>
      </c>
      <c r="B9" s="20">
        <f>VLOOKUP(C9,tblClass!B:C,2,FALSE)</f>
        <v>18</v>
      </c>
      <c r="C9" s="32" t="s">
        <v>181</v>
      </c>
      <c r="D9" s="32" t="s">
        <v>242</v>
      </c>
      <c r="E9" s="29" t="s">
        <v>1255</v>
      </c>
    </row>
    <row r="10" spans="1:5" ht="45">
      <c r="A10" s="32" t="s">
        <v>847</v>
      </c>
      <c r="B10" s="20">
        <f>VLOOKUP(C10,tblClass!B:C,2,FALSE)</f>
        <v>19</v>
      </c>
      <c r="C10" s="32" t="s">
        <v>195</v>
      </c>
      <c r="D10" s="32" t="s">
        <v>240</v>
      </c>
      <c r="E10" s="29" t="s">
        <v>691</v>
      </c>
    </row>
    <row r="11" spans="1:5" ht="45">
      <c r="A11" s="32" t="s">
        <v>847</v>
      </c>
      <c r="B11" s="20">
        <f>VLOOKUP(C11,tblClass!B:C,2,FALSE)</f>
        <v>19</v>
      </c>
      <c r="C11" s="32" t="s">
        <v>195</v>
      </c>
      <c r="D11" s="32" t="s">
        <v>242</v>
      </c>
      <c r="E11" s="29" t="s">
        <v>692</v>
      </c>
    </row>
    <row r="12" spans="1:5">
      <c r="A12" s="32" t="s">
        <v>847</v>
      </c>
      <c r="B12" s="20">
        <f>VLOOKUP(C12,tblClass!B:C,2,FALSE)</f>
        <v>20</v>
      </c>
      <c r="C12" s="32" t="s">
        <v>170</v>
      </c>
      <c r="D12" s="32" t="s">
        <v>240</v>
      </c>
      <c r="E12" s="32" t="s">
        <v>705</v>
      </c>
    </row>
    <row r="13" spans="1:5">
      <c r="A13" s="32" t="s">
        <v>847</v>
      </c>
      <c r="B13" s="20">
        <f>VLOOKUP(C13,tblClass!B:C,2,FALSE)</f>
        <v>20</v>
      </c>
      <c r="C13" s="32" t="s">
        <v>170</v>
      </c>
      <c r="D13" s="32" t="s">
        <v>242</v>
      </c>
      <c r="E13" s="32" t="s">
        <v>706</v>
      </c>
    </row>
    <row r="14" spans="1:5">
      <c r="A14" s="32" t="s">
        <v>847</v>
      </c>
      <c r="B14" s="20">
        <f>VLOOKUP(C14,tblClass!B:C,2,FALSE)</f>
        <v>20</v>
      </c>
      <c r="C14" s="32" t="s">
        <v>170</v>
      </c>
      <c r="D14" s="32" t="s">
        <v>244</v>
      </c>
      <c r="E14" s="29" t="s">
        <v>707</v>
      </c>
    </row>
    <row r="15" spans="1:5">
      <c r="A15" s="32" t="s">
        <v>847</v>
      </c>
      <c r="B15" s="20">
        <f>VLOOKUP(C15,tblClass!B:C,2,FALSE)</f>
        <v>20</v>
      </c>
      <c r="C15" s="32" t="s">
        <v>170</v>
      </c>
      <c r="D15" s="32" t="s">
        <v>245</v>
      </c>
      <c r="E15" s="29" t="s">
        <v>708</v>
      </c>
    </row>
    <row r="16" spans="1:5">
      <c r="A16" s="32" t="s">
        <v>847</v>
      </c>
      <c r="B16" s="20">
        <f>VLOOKUP(C16,tblClass!B:C,2,FALSE)</f>
        <v>20</v>
      </c>
      <c r="C16" s="32" t="s">
        <v>170</v>
      </c>
      <c r="D16" s="32" t="s">
        <v>246</v>
      </c>
      <c r="E16" s="29" t="s">
        <v>709</v>
      </c>
    </row>
    <row r="17" spans="1:5">
      <c r="A17" s="32" t="s">
        <v>847</v>
      </c>
      <c r="B17" s="20">
        <f>VLOOKUP(C17,tblClass!B:C,2,FALSE)</f>
        <v>20</v>
      </c>
      <c r="C17" s="32" t="s">
        <v>170</v>
      </c>
      <c r="D17" s="32" t="s">
        <v>247</v>
      </c>
      <c r="E17" s="29" t="s">
        <v>710</v>
      </c>
    </row>
    <row r="18" spans="1:5" ht="105">
      <c r="A18" s="32" t="s">
        <v>847</v>
      </c>
      <c r="B18" s="20">
        <f>VLOOKUP(C18,tblClass!B:C,2,FALSE)</f>
        <v>20</v>
      </c>
      <c r="C18" s="32" t="s">
        <v>170</v>
      </c>
      <c r="D18" s="32" t="s">
        <v>248</v>
      </c>
      <c r="E18" s="29" t="s">
        <v>711</v>
      </c>
    </row>
    <row r="19" spans="1:5">
      <c r="A19" s="32" t="s">
        <v>847</v>
      </c>
      <c r="B19" s="20">
        <f>VLOOKUP(C19,tblClass!B:C,2,FALSE)</f>
        <v>20</v>
      </c>
      <c r="C19" s="32" t="s">
        <v>170</v>
      </c>
      <c r="D19" s="32" t="s">
        <v>687</v>
      </c>
      <c r="E19" s="29" t="s">
        <v>712</v>
      </c>
    </row>
    <row r="20" spans="1:5">
      <c r="A20" s="32" t="s">
        <v>847</v>
      </c>
      <c r="B20" s="20">
        <f>VLOOKUP(C20,tblClass!B:C,2,FALSE)</f>
        <v>22</v>
      </c>
      <c r="C20" s="32" t="s">
        <v>193</v>
      </c>
      <c r="D20" s="32" t="s">
        <v>240</v>
      </c>
      <c r="E20" s="32" t="s">
        <v>1253</v>
      </c>
    </row>
    <row r="21" spans="1:5">
      <c r="A21" s="32" t="s">
        <v>847</v>
      </c>
      <c r="B21" s="20">
        <f>VLOOKUP(C21,tblClass!B:C,2,FALSE)</f>
        <v>22</v>
      </c>
      <c r="C21" s="32" t="s">
        <v>193</v>
      </c>
      <c r="D21" s="32" t="s">
        <v>242</v>
      </c>
      <c r="E21" s="32" t="s">
        <v>1254</v>
      </c>
    </row>
    <row r="22" spans="1:5">
      <c r="A22" s="32" t="s">
        <v>847</v>
      </c>
      <c r="B22" s="20">
        <f>VLOOKUP(C22,tblClass!B:C,2,FALSE)</f>
        <v>22</v>
      </c>
      <c r="C22" s="32" t="s">
        <v>193</v>
      </c>
      <c r="D22" s="32" t="s">
        <v>244</v>
      </c>
      <c r="E22" s="29" t="s">
        <v>1337</v>
      </c>
    </row>
    <row r="23" spans="1:5">
      <c r="A23" s="32" t="s">
        <v>847</v>
      </c>
      <c r="B23" s="20">
        <f>VLOOKUP(C23,tblClass!B:C,2,FALSE)</f>
        <v>22</v>
      </c>
      <c r="C23" s="32" t="s">
        <v>193</v>
      </c>
      <c r="D23" s="32" t="s">
        <v>245</v>
      </c>
      <c r="E23" s="29" t="s">
        <v>1338</v>
      </c>
    </row>
    <row r="24" spans="1:5" ht="45">
      <c r="A24" s="32" t="s">
        <v>847</v>
      </c>
      <c r="B24" s="20">
        <f>VLOOKUP(C24,tblClass!B:C,2,FALSE)</f>
        <v>21</v>
      </c>
      <c r="C24" s="32" t="s">
        <v>182</v>
      </c>
      <c r="D24" s="32" t="s">
        <v>240</v>
      </c>
      <c r="E24" s="29" t="s">
        <v>1256</v>
      </c>
    </row>
    <row r="25" spans="1:5">
      <c r="A25" s="32" t="s">
        <v>847</v>
      </c>
      <c r="B25" s="20">
        <f>VLOOKUP(C25,tblClass!B:C,2,FALSE)</f>
        <v>21</v>
      </c>
      <c r="C25" s="32" t="s">
        <v>182</v>
      </c>
      <c r="D25" s="32" t="s">
        <v>242</v>
      </c>
      <c r="E25" s="29" t="s">
        <v>1255</v>
      </c>
    </row>
    <row r="26" spans="1:5">
      <c r="A26" s="32" t="s">
        <v>847</v>
      </c>
      <c r="B26" s="20">
        <f>VLOOKUP(C26,tblClass!B:C,2,FALSE)</f>
        <v>23</v>
      </c>
      <c r="C26" s="32" t="s">
        <v>198</v>
      </c>
      <c r="D26" s="32" t="s">
        <v>240</v>
      </c>
      <c r="E26" s="29" t="s">
        <v>241</v>
      </c>
    </row>
    <row r="27" spans="1:5">
      <c r="A27" s="32" t="s">
        <v>847</v>
      </c>
      <c r="B27" s="20">
        <f>VLOOKUP(C27,tblClass!B:C,2,FALSE)</f>
        <v>23</v>
      </c>
      <c r="C27" s="32" t="s">
        <v>198</v>
      </c>
      <c r="D27" s="32" t="s">
        <v>242</v>
      </c>
      <c r="E27" s="29" t="s">
        <v>243</v>
      </c>
    </row>
    <row r="28" spans="1:5">
      <c r="A28" s="32" t="s">
        <v>847</v>
      </c>
      <c r="B28" s="20">
        <f>VLOOKUP(C28,tblClass!B:C,2,FALSE)</f>
        <v>24</v>
      </c>
      <c r="C28" s="32" t="s">
        <v>196</v>
      </c>
      <c r="D28" s="32" t="s">
        <v>240</v>
      </c>
      <c r="E28" s="29" t="s">
        <v>241</v>
      </c>
    </row>
    <row r="29" spans="1:5">
      <c r="A29" s="32" t="s">
        <v>847</v>
      </c>
      <c r="B29" s="20">
        <f>VLOOKUP(C29,tblClass!B:C,2,FALSE)</f>
        <v>24</v>
      </c>
      <c r="C29" s="32" t="s">
        <v>196</v>
      </c>
      <c r="D29" s="32" t="s">
        <v>242</v>
      </c>
      <c r="E29" s="29" t="s">
        <v>243</v>
      </c>
    </row>
    <row r="30" spans="1:5">
      <c r="A30" s="32" t="s">
        <v>847</v>
      </c>
      <c r="B30" s="20">
        <f>VLOOKUP(C30,tblClass!B:C,2,FALSE)</f>
        <v>24</v>
      </c>
      <c r="C30" s="32" t="s">
        <v>196</v>
      </c>
      <c r="D30" s="32" t="s">
        <v>244</v>
      </c>
      <c r="E30" s="29" t="s">
        <v>685</v>
      </c>
    </row>
    <row r="31" spans="1:5">
      <c r="A31" s="32" t="s">
        <v>847</v>
      </c>
      <c r="B31" s="20">
        <f>VLOOKUP(C31,tblClass!B:C,2,FALSE)</f>
        <v>24</v>
      </c>
      <c r="C31" s="32" t="s">
        <v>196</v>
      </c>
      <c r="D31" s="32" t="s">
        <v>245</v>
      </c>
      <c r="E31" s="29" t="s">
        <v>686</v>
      </c>
    </row>
    <row r="32" spans="1:5">
      <c r="A32" s="32" t="s">
        <v>847</v>
      </c>
      <c r="B32" s="20">
        <f>VLOOKUP(C32,tblClass!B:C,2,FALSE)</f>
        <v>24</v>
      </c>
      <c r="C32" s="32" t="s">
        <v>196</v>
      </c>
      <c r="D32" s="32" t="s">
        <v>246</v>
      </c>
      <c r="E32" s="29" t="s">
        <v>2083</v>
      </c>
    </row>
    <row r="33" spans="1:5">
      <c r="A33" s="32" t="s">
        <v>847</v>
      </c>
      <c r="B33" s="20">
        <f>VLOOKUP(C33,tblClass!B:C,2,FALSE)</f>
        <v>24</v>
      </c>
      <c r="C33" s="32" t="s">
        <v>196</v>
      </c>
      <c r="D33" s="32" t="s">
        <v>247</v>
      </c>
      <c r="E33" s="29" t="s">
        <v>2084</v>
      </c>
    </row>
    <row r="34" spans="1:5" ht="75">
      <c r="A34" s="32" t="s">
        <v>847</v>
      </c>
      <c r="B34" s="20">
        <f>VLOOKUP(C34,tblClass!B:C,2,FALSE)</f>
        <v>24</v>
      </c>
      <c r="C34" s="32" t="s">
        <v>196</v>
      </c>
      <c r="D34" s="32" t="s">
        <v>248</v>
      </c>
      <c r="E34" s="29" t="s">
        <v>2082</v>
      </c>
    </row>
    <row r="35" spans="1:5">
      <c r="A35" s="32" t="s">
        <v>847</v>
      </c>
      <c r="B35" s="20">
        <f>VLOOKUP(C35,tblClass!B:C,2,FALSE)</f>
        <v>24</v>
      </c>
      <c r="C35" s="32" t="s">
        <v>196</v>
      </c>
      <c r="D35" s="32" t="s">
        <v>687</v>
      </c>
      <c r="E35" s="29" t="s">
        <v>688</v>
      </c>
    </row>
    <row r="36" spans="1:5">
      <c r="A36" s="32" t="s">
        <v>847</v>
      </c>
      <c r="B36" s="20">
        <f>VLOOKUP(C36,tblClass!B:C,2,FALSE)</f>
        <v>24</v>
      </c>
      <c r="C36" s="32" t="s">
        <v>196</v>
      </c>
      <c r="D36" s="32" t="s">
        <v>689</v>
      </c>
      <c r="E36" s="29" t="s">
        <v>690</v>
      </c>
    </row>
    <row r="37" spans="1:5">
      <c r="A37" s="32" t="s">
        <v>847</v>
      </c>
      <c r="B37" s="20">
        <f>VLOOKUP(C37,tblClass!B:C,2,FALSE)</f>
        <v>25</v>
      </c>
      <c r="C37" s="32" t="s">
        <v>178</v>
      </c>
      <c r="D37" s="32" t="s">
        <v>240</v>
      </c>
      <c r="E37" s="29" t="s">
        <v>241</v>
      </c>
    </row>
    <row r="38" spans="1:5">
      <c r="A38" s="32" t="s">
        <v>847</v>
      </c>
      <c r="B38" s="20">
        <f>VLOOKUP(C38,tblClass!B:C,2,FALSE)</f>
        <v>25</v>
      </c>
      <c r="C38" s="32" t="s">
        <v>178</v>
      </c>
      <c r="D38" s="32" t="s">
        <v>242</v>
      </c>
      <c r="E38" s="29" t="s">
        <v>243</v>
      </c>
    </row>
    <row r="39" spans="1:5">
      <c r="A39" s="32" t="s">
        <v>847</v>
      </c>
      <c r="B39" s="20">
        <f>VLOOKUP(C39,tblClass!B:C,2,FALSE)</f>
        <v>25</v>
      </c>
      <c r="C39" s="32" t="s">
        <v>178</v>
      </c>
      <c r="D39" s="32" t="s">
        <v>244</v>
      </c>
      <c r="E39" s="29" t="s">
        <v>685</v>
      </c>
    </row>
    <row r="40" spans="1:5">
      <c r="A40" s="32" t="s">
        <v>847</v>
      </c>
      <c r="B40" s="20">
        <f>VLOOKUP(C40,tblClass!B:C,2,FALSE)</f>
        <v>25</v>
      </c>
      <c r="C40" s="32" t="s">
        <v>178</v>
      </c>
      <c r="D40" s="32" t="s">
        <v>245</v>
      </c>
      <c r="E40" s="29" t="s">
        <v>686</v>
      </c>
    </row>
    <row r="41" spans="1:5">
      <c r="A41" s="32" t="s">
        <v>847</v>
      </c>
      <c r="B41" s="20">
        <f>VLOOKUP(C41,tblClass!B:C,2,FALSE)</f>
        <v>25</v>
      </c>
      <c r="C41" s="32" t="s">
        <v>178</v>
      </c>
      <c r="D41" s="32" t="s">
        <v>246</v>
      </c>
      <c r="E41" s="29" t="s">
        <v>2083</v>
      </c>
    </row>
    <row r="42" spans="1:5">
      <c r="A42" s="32" t="s">
        <v>847</v>
      </c>
      <c r="B42" s="20">
        <f>VLOOKUP(C42,tblClass!B:C,2,FALSE)</f>
        <v>25</v>
      </c>
      <c r="C42" s="32" t="s">
        <v>178</v>
      </c>
      <c r="D42" s="32" t="s">
        <v>247</v>
      </c>
      <c r="E42" s="29" t="s">
        <v>2084</v>
      </c>
    </row>
    <row r="43" spans="1:5" ht="75">
      <c r="A43" s="32" t="s">
        <v>847</v>
      </c>
      <c r="B43" s="20">
        <f>VLOOKUP(C43,tblClass!B:C,2,FALSE)</f>
        <v>25</v>
      </c>
      <c r="C43" s="32" t="s">
        <v>178</v>
      </c>
      <c r="D43" s="32" t="s">
        <v>248</v>
      </c>
      <c r="E43" s="29" t="s">
        <v>2082</v>
      </c>
    </row>
    <row r="44" spans="1:5">
      <c r="A44" s="32" t="s">
        <v>847</v>
      </c>
      <c r="B44" s="20">
        <f>VLOOKUP(C44,tblClass!B:C,2,FALSE)</f>
        <v>25</v>
      </c>
      <c r="C44" s="32" t="s">
        <v>178</v>
      </c>
      <c r="D44" s="32" t="s">
        <v>687</v>
      </c>
      <c r="E44" s="29" t="s">
        <v>688</v>
      </c>
    </row>
    <row r="45" spans="1:5">
      <c r="A45" s="32" t="s">
        <v>847</v>
      </c>
      <c r="B45" s="20">
        <f>VLOOKUP(C45,tblClass!B:C,2,FALSE)</f>
        <v>25</v>
      </c>
      <c r="C45" s="32" t="s">
        <v>178</v>
      </c>
      <c r="D45" s="32" t="s">
        <v>689</v>
      </c>
      <c r="E45" s="29" t="s">
        <v>690</v>
      </c>
    </row>
    <row r="46" spans="1:5">
      <c r="A46" s="32" t="s">
        <v>847</v>
      </c>
      <c r="B46" s="20">
        <f>VLOOKUP(C46,tblClass!B:C,2,FALSE)</f>
        <v>26</v>
      </c>
      <c r="C46" s="32" t="s">
        <v>177</v>
      </c>
      <c r="D46" s="32" t="s">
        <v>240</v>
      </c>
      <c r="E46" s="29" t="s">
        <v>241</v>
      </c>
    </row>
    <row r="47" spans="1:5">
      <c r="A47" s="32" t="s">
        <v>847</v>
      </c>
      <c r="B47" s="20">
        <f>VLOOKUP(C47,tblClass!B:C,2,FALSE)</f>
        <v>26</v>
      </c>
      <c r="C47" s="32" t="s">
        <v>177</v>
      </c>
      <c r="D47" s="32" t="s">
        <v>242</v>
      </c>
      <c r="E47" s="29" t="s">
        <v>243</v>
      </c>
    </row>
    <row r="48" spans="1:5">
      <c r="A48" s="32" t="s">
        <v>847</v>
      </c>
      <c r="B48" s="20">
        <f>VLOOKUP(C48,tblClass!B:C,2,FALSE)</f>
        <v>26</v>
      </c>
      <c r="C48" s="32" t="s">
        <v>177</v>
      </c>
      <c r="D48" s="32" t="s">
        <v>244</v>
      </c>
      <c r="E48" s="29" t="s">
        <v>685</v>
      </c>
    </row>
    <row r="49" spans="1:5">
      <c r="A49" s="32" t="s">
        <v>847</v>
      </c>
      <c r="B49" s="20">
        <f>VLOOKUP(C49,tblClass!B:C,2,FALSE)</f>
        <v>26</v>
      </c>
      <c r="C49" s="32" t="s">
        <v>177</v>
      </c>
      <c r="D49" s="32" t="s">
        <v>245</v>
      </c>
      <c r="E49" s="29" t="s">
        <v>686</v>
      </c>
    </row>
    <row r="50" spans="1:5">
      <c r="A50" s="32" t="s">
        <v>847</v>
      </c>
      <c r="B50" s="20">
        <f>VLOOKUP(C50,tblClass!B:C,2,FALSE)</f>
        <v>26</v>
      </c>
      <c r="C50" s="32" t="s">
        <v>177</v>
      </c>
      <c r="D50" s="32" t="s">
        <v>246</v>
      </c>
      <c r="E50" s="29" t="s">
        <v>2085</v>
      </c>
    </row>
    <row r="51" spans="1:5">
      <c r="A51" s="32" t="s">
        <v>847</v>
      </c>
      <c r="B51" s="20">
        <f>VLOOKUP(C51,tblClass!B:C,2,FALSE)</f>
        <v>26</v>
      </c>
      <c r="C51" s="32" t="s">
        <v>177</v>
      </c>
      <c r="D51" s="32" t="s">
        <v>247</v>
      </c>
      <c r="E51" s="29" t="s">
        <v>2086</v>
      </c>
    </row>
    <row r="52" spans="1:5" ht="75">
      <c r="A52" s="32" t="s">
        <v>847</v>
      </c>
      <c r="B52" s="20">
        <f>VLOOKUP(C52,tblClass!B:C,2,FALSE)</f>
        <v>26</v>
      </c>
      <c r="C52" s="32" t="s">
        <v>177</v>
      </c>
      <c r="D52" s="32" t="s">
        <v>248</v>
      </c>
      <c r="E52" s="29" t="s">
        <v>703</v>
      </c>
    </row>
    <row r="53" spans="1:5">
      <c r="A53" s="32" t="s">
        <v>847</v>
      </c>
      <c r="B53" s="20">
        <f>VLOOKUP(C53,tblClass!B:C,2,FALSE)</f>
        <v>26</v>
      </c>
      <c r="C53" s="32" t="s">
        <v>177</v>
      </c>
      <c r="D53" s="32" t="s">
        <v>687</v>
      </c>
      <c r="E53" s="29" t="s">
        <v>688</v>
      </c>
    </row>
    <row r="54" spans="1:5">
      <c r="A54" s="32" t="s">
        <v>847</v>
      </c>
      <c r="B54" s="20">
        <f>VLOOKUP(C54,tblClass!B:C,2,FALSE)</f>
        <v>26</v>
      </c>
      <c r="C54" s="32" t="s">
        <v>177</v>
      </c>
      <c r="D54" s="32" t="s">
        <v>689</v>
      </c>
      <c r="E54" s="29" t="s">
        <v>690</v>
      </c>
    </row>
    <row r="55" spans="1:5">
      <c r="A55" s="32" t="s">
        <v>847</v>
      </c>
      <c r="B55" s="20">
        <f>VLOOKUP(C55,tblClass!B:C,2,FALSE)</f>
        <v>27</v>
      </c>
      <c r="C55" s="32" t="s">
        <v>191</v>
      </c>
      <c r="D55" s="32" t="s">
        <v>240</v>
      </c>
      <c r="E55" s="29" t="s">
        <v>322</v>
      </c>
    </row>
    <row r="56" spans="1:5">
      <c r="A56" s="32" t="s">
        <v>847</v>
      </c>
      <c r="B56" s="20">
        <f>VLOOKUP(C56,tblClass!B:C,2,FALSE)</f>
        <v>27</v>
      </c>
      <c r="C56" s="32" t="s">
        <v>191</v>
      </c>
      <c r="D56" s="32" t="s">
        <v>242</v>
      </c>
      <c r="E56" s="29" t="s">
        <v>323</v>
      </c>
    </row>
    <row r="57" spans="1:5">
      <c r="A57" s="32" t="s">
        <v>847</v>
      </c>
      <c r="B57" s="20">
        <f>VLOOKUP(C57,tblClass!B:C,2,FALSE)</f>
        <v>27</v>
      </c>
      <c r="C57" s="32" t="s">
        <v>191</v>
      </c>
      <c r="D57" s="32" t="s">
        <v>244</v>
      </c>
      <c r="E57" s="29" t="s">
        <v>324</v>
      </c>
    </row>
    <row r="58" spans="1:5" ht="30">
      <c r="A58" s="32" t="s">
        <v>847</v>
      </c>
      <c r="B58" s="20">
        <f>VLOOKUP(C58,tblClass!B:C,2,FALSE)</f>
        <v>27</v>
      </c>
      <c r="C58" s="32" t="s">
        <v>191</v>
      </c>
      <c r="D58" s="32" t="s">
        <v>245</v>
      </c>
      <c r="E58" s="29" t="s">
        <v>693</v>
      </c>
    </row>
    <row r="59" spans="1:5" ht="30">
      <c r="A59" s="32" t="s">
        <v>847</v>
      </c>
      <c r="B59" s="20">
        <f>VLOOKUP(C59,tblClass!B:C,2,FALSE)</f>
        <v>27</v>
      </c>
      <c r="C59" s="32" t="s">
        <v>191</v>
      </c>
      <c r="D59" s="32" t="s">
        <v>246</v>
      </c>
      <c r="E59" s="29" t="s">
        <v>694</v>
      </c>
    </row>
    <row r="60" spans="1:5" ht="30">
      <c r="A60" s="32" t="s">
        <v>847</v>
      </c>
      <c r="B60" s="20">
        <f>VLOOKUP(C60,tblClass!B:C,2,FALSE)</f>
        <v>27</v>
      </c>
      <c r="C60" s="32" t="s">
        <v>191</v>
      </c>
      <c r="D60" s="32" t="s">
        <v>247</v>
      </c>
      <c r="E60" s="29" t="s">
        <v>695</v>
      </c>
    </row>
    <row r="61" spans="1:5" ht="30">
      <c r="A61" s="32" t="s">
        <v>847</v>
      </c>
      <c r="B61" s="20">
        <f>VLOOKUP(C61,tblClass!B:C,2,FALSE)</f>
        <v>27</v>
      </c>
      <c r="C61" s="32" t="s">
        <v>191</v>
      </c>
      <c r="D61" s="32" t="s">
        <v>248</v>
      </c>
      <c r="E61" s="29" t="s">
        <v>696</v>
      </c>
    </row>
    <row r="62" spans="1:5" ht="45">
      <c r="A62" s="32" t="s">
        <v>847</v>
      </c>
      <c r="B62" s="20">
        <f>VLOOKUP(C62,tblClass!B:C,2,FALSE)</f>
        <v>28</v>
      </c>
      <c r="C62" s="32" t="s">
        <v>189</v>
      </c>
      <c r="D62" s="32" t="s">
        <v>240</v>
      </c>
      <c r="E62" s="29" t="s">
        <v>1256</v>
      </c>
    </row>
    <row r="63" spans="1:5">
      <c r="A63" s="32" t="s">
        <v>847</v>
      </c>
      <c r="B63" s="20">
        <f>VLOOKUP(C63,tblClass!B:C,2,FALSE)</f>
        <v>28</v>
      </c>
      <c r="C63" s="32" t="s">
        <v>189</v>
      </c>
      <c r="D63" s="32" t="s">
        <v>242</v>
      </c>
      <c r="E63" s="29" t="s">
        <v>1255</v>
      </c>
    </row>
    <row r="64" spans="1:5" ht="45">
      <c r="A64" s="32" t="s">
        <v>847</v>
      </c>
      <c r="B64" s="20">
        <f>VLOOKUP(C64,tblClass!B:C,2,FALSE)</f>
        <v>29</v>
      </c>
      <c r="C64" s="32" t="s">
        <v>188</v>
      </c>
      <c r="D64" s="32" t="s">
        <v>240</v>
      </c>
      <c r="E64" s="29" t="s">
        <v>1256</v>
      </c>
    </row>
    <row r="65" spans="1:5">
      <c r="A65" s="32" t="s">
        <v>847</v>
      </c>
      <c r="B65" s="20">
        <f>VLOOKUP(C65,tblClass!B:C,2,FALSE)</f>
        <v>29</v>
      </c>
      <c r="C65" s="32" t="s">
        <v>188</v>
      </c>
      <c r="D65" s="32" t="s">
        <v>242</v>
      </c>
      <c r="E65" s="29" t="s">
        <v>1255</v>
      </c>
    </row>
    <row r="66" spans="1:5" ht="45">
      <c r="A66" s="32" t="s">
        <v>847</v>
      </c>
      <c r="B66" s="20">
        <f>VLOOKUP(C66,tblClass!B:C,2,FALSE)</f>
        <v>30</v>
      </c>
      <c r="C66" s="32" t="s">
        <v>175</v>
      </c>
      <c r="D66" s="32" t="s">
        <v>240</v>
      </c>
      <c r="E66" s="29" t="s">
        <v>1256</v>
      </c>
    </row>
    <row r="67" spans="1:5">
      <c r="A67" s="32" t="s">
        <v>847</v>
      </c>
      <c r="B67" s="20">
        <f>VLOOKUP(C67,tblClass!B:C,2,FALSE)</f>
        <v>30</v>
      </c>
      <c r="C67" s="32" t="s">
        <v>175</v>
      </c>
      <c r="D67" s="32" t="s">
        <v>242</v>
      </c>
      <c r="E67" s="29" t="s">
        <v>1255</v>
      </c>
    </row>
    <row r="68" spans="1:5">
      <c r="A68" s="32" t="s">
        <v>847</v>
      </c>
      <c r="B68" s="20">
        <f>VLOOKUP(C68,tblClass!B:C,2,FALSE)</f>
        <v>31</v>
      </c>
      <c r="C68" s="32" t="s">
        <v>186</v>
      </c>
      <c r="D68" s="32" t="s">
        <v>240</v>
      </c>
      <c r="E68" s="29" t="s">
        <v>697</v>
      </c>
    </row>
    <row r="69" spans="1:5">
      <c r="A69" s="32" t="s">
        <v>847</v>
      </c>
      <c r="B69" s="20">
        <f>VLOOKUP(C69,tblClass!B:C,2,FALSE)</f>
        <v>31</v>
      </c>
      <c r="C69" s="32" t="s">
        <v>186</v>
      </c>
      <c r="D69" s="32" t="s">
        <v>242</v>
      </c>
      <c r="E69" s="29" t="s">
        <v>698</v>
      </c>
    </row>
    <row r="70" spans="1:5">
      <c r="A70" s="32" t="s">
        <v>847</v>
      </c>
      <c r="B70" s="20">
        <f>VLOOKUP(C70,tblClass!B:C,2,FALSE)</f>
        <v>32</v>
      </c>
      <c r="C70" s="32" t="s">
        <v>184</v>
      </c>
      <c r="D70" s="32" t="s">
        <v>240</v>
      </c>
      <c r="E70" s="29" t="s">
        <v>699</v>
      </c>
    </row>
    <row r="71" spans="1:5">
      <c r="A71" s="32" t="s">
        <v>847</v>
      </c>
      <c r="B71" s="20">
        <f>VLOOKUP(C71,tblClass!B:C,2,FALSE)</f>
        <v>32</v>
      </c>
      <c r="C71" s="32" t="s">
        <v>184</v>
      </c>
      <c r="D71" s="32" t="s">
        <v>242</v>
      </c>
      <c r="E71" s="29" t="s">
        <v>700</v>
      </c>
    </row>
    <row r="72" spans="1:5">
      <c r="A72" s="32" t="s">
        <v>847</v>
      </c>
      <c r="B72" s="20">
        <f>VLOOKUP(C72,tblClass!B:C,2,FALSE)</f>
        <v>32</v>
      </c>
      <c r="C72" s="32" t="s">
        <v>184</v>
      </c>
      <c r="D72" s="32" t="s">
        <v>244</v>
      </c>
      <c r="E72" s="29" t="s">
        <v>701</v>
      </c>
    </row>
    <row r="73" spans="1:5">
      <c r="A73" s="32" t="s">
        <v>847</v>
      </c>
      <c r="B73" s="20">
        <f>VLOOKUP(C73,tblClass!B:C,2,FALSE)</f>
        <v>32</v>
      </c>
      <c r="C73" s="32" t="s">
        <v>184</v>
      </c>
      <c r="D73" s="32" t="s">
        <v>245</v>
      </c>
      <c r="E73" s="29" t="s">
        <v>702</v>
      </c>
    </row>
  </sheetData>
  <sortState ref="A2:E53">
    <sortCondition ref="C2:C53"/>
    <sortCondition ref="D2:D53"/>
  </sortState>
  <customSheetViews>
    <customSheetView guid="{4E99A606-D838-4301-BC15-EBCE9268D467}">
      <selection activeCell="C62" sqref="C62"/>
      <pageMargins left="0.7" right="0.7" top="0.75" bottom="0.75" header="0.3" footer="0.3"/>
    </customSheetView>
    <customSheetView guid="{110130AE-6B7A-400C-9087-9FE18A4EAE57}">
      <selection activeCell="C62" sqref="C62"/>
      <pageMargins left="0.7" right="0.7" top="0.75" bottom="0.75" header="0.3" footer="0.3"/>
    </customSheetView>
    <customSheetView guid="{54D6457F-6E57-4006-8BE4-69BD5A7E9427}">
      <selection activeCell="C62" sqref="C62"/>
      <pageMargins left="0.7" right="0.7" top="0.75" bottom="0.75" header="0.3" footer="0.3"/>
    </customSheetView>
    <customSheetView guid="{817BAD22-EB98-4D97-A9A3-930AC2610A1D}">
      <selection activeCell="C62" sqref="C6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12</vt:i4>
      </vt:variant>
    </vt:vector>
  </HeadingPairs>
  <TitlesOfParts>
    <vt:vector size="33" baseType="lpstr">
      <vt:lpstr>tblRevisionHistory</vt:lpstr>
      <vt:lpstr>tblDocuments</vt:lpstr>
      <vt:lpstr>tblTest</vt:lpstr>
      <vt:lpstr>tblInstance</vt:lpstr>
      <vt:lpstr>tblClass</vt:lpstr>
      <vt:lpstr>tblClass_Physical</vt:lpstr>
      <vt:lpstr>tblSafety</vt:lpstr>
      <vt:lpstr>tblClass_Requirement</vt:lpstr>
      <vt:lpstr>tblClass_Transition</vt:lpstr>
      <vt:lpstr>tblClass_Alarm</vt:lpstr>
      <vt:lpstr>tblClass_Parameter</vt:lpstr>
      <vt:lpstr>tblParameter_Default</vt:lpstr>
      <vt:lpstr>tblClass_Selection</vt:lpstr>
      <vt:lpstr>tblClass_Child</vt:lpstr>
      <vt:lpstr>tblClass_State</vt:lpstr>
      <vt:lpstr>tblClass_ChildStateValues</vt:lpstr>
      <vt:lpstr>qryClassChildStatesCheck</vt:lpstr>
      <vt:lpstr>tblClass_IO</vt:lpstr>
      <vt:lpstr>tblInterlockCR</vt:lpstr>
      <vt:lpstr>tblInterlockNCR</vt:lpstr>
      <vt:lpstr>tblFile</vt:lpstr>
      <vt:lpstr>ILCode</vt:lpstr>
      <vt:lpstr>ILEnd</vt:lpstr>
      <vt:lpstr>ILFunction</vt:lpstr>
      <vt:lpstr>ILFunctionEnd</vt:lpstr>
      <vt:lpstr>ILName</vt:lpstr>
      <vt:lpstr>ILSource</vt:lpstr>
      <vt:lpstr>ILState</vt:lpstr>
      <vt:lpstr>ILTarget</vt:lpstr>
      <vt:lpstr>tblClass_Parameter!Print_Area</vt:lpstr>
      <vt:lpstr>tblClass_State!Print_Area</vt:lpstr>
      <vt:lpstr>tblInstance!Print_Area</vt:lpstr>
      <vt:lpstr>qryClassChildStates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Paspa</dc:creator>
  <cp:lastModifiedBy>David Paspa</cp:lastModifiedBy>
  <cp:lastPrinted>2018-04-10T01:25:43Z</cp:lastPrinted>
  <dcterms:created xsi:type="dcterms:W3CDTF">2017-09-12T07:24:07Z</dcterms:created>
  <dcterms:modified xsi:type="dcterms:W3CDTF">2018-04-10T03:37:29Z</dcterms:modified>
</cp:coreProperties>
</file>