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DELL\Documents\Projects\Old Slot\"/>
    </mc:Choice>
  </mc:AlternateContent>
  <xr:revisionPtr revIDLastSave="0" documentId="13_ncr:1_{1B61A75F-F86D-42FF-B7D3-39C2919190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velopment" sheetId="5" r:id="rId1"/>
    <sheet name="BG_cal" sheetId="1" r:id="rId2"/>
    <sheet name="2Scatter_FG" sheetId="2" r:id="rId3"/>
    <sheet name="3Scatter_FG" sheetId="3" r:id="rId4"/>
    <sheet name="RTP" sheetId="4" r:id="rId5"/>
  </sheets>
  <externalReferences>
    <externalReference r:id="rId6"/>
  </externalReferences>
  <calcPr calcId="181029"/>
</workbook>
</file>

<file path=xl/calcChain.xml><?xml version="1.0" encoding="utf-8"?>
<calcChain xmlns="http://schemas.openxmlformats.org/spreadsheetml/2006/main">
  <c r="Q11" i="1" l="1"/>
  <c r="N5" i="1"/>
  <c r="N4" i="1"/>
  <c r="N6" i="1"/>
  <c r="N7" i="1"/>
  <c r="N8" i="1"/>
  <c r="N9" i="1"/>
  <c r="C15" i="5"/>
  <c r="C14" i="5"/>
  <c r="C13" i="5"/>
  <c r="C12" i="5"/>
  <c r="C11" i="5"/>
  <c r="C10" i="5"/>
  <c r="B9" i="5"/>
  <c r="S9" i="2" l="1"/>
  <c r="P9" i="2"/>
  <c r="P8" i="2"/>
  <c r="P6" i="2"/>
  <c r="P7" i="2"/>
  <c r="P5" i="2"/>
  <c r="P9" i="3"/>
  <c r="P8" i="3"/>
  <c r="P7" i="3"/>
  <c r="P6" i="3"/>
  <c r="P5" i="3"/>
  <c r="C6" i="4" l="1"/>
  <c r="P11" i="1"/>
  <c r="I9" i="3"/>
  <c r="H9" i="3"/>
  <c r="G9" i="3"/>
  <c r="I8" i="3"/>
  <c r="H8" i="3"/>
  <c r="G8" i="3"/>
  <c r="P4" i="3" s="1"/>
  <c r="I7" i="3"/>
  <c r="H7" i="3"/>
  <c r="G7" i="3"/>
  <c r="I6" i="3"/>
  <c r="H6" i="3"/>
  <c r="G6" i="3"/>
  <c r="I5" i="3"/>
  <c r="H5" i="3"/>
  <c r="G5" i="3"/>
  <c r="I4" i="3"/>
  <c r="H4" i="3"/>
  <c r="G4" i="3"/>
  <c r="I3" i="3"/>
  <c r="H3" i="3"/>
  <c r="G3" i="3"/>
  <c r="I9" i="2"/>
  <c r="H9" i="2"/>
  <c r="G9" i="2"/>
  <c r="S8" i="2"/>
  <c r="I8" i="2"/>
  <c r="H8" i="2"/>
  <c r="G8" i="2"/>
  <c r="S7" i="2"/>
  <c r="I7" i="2"/>
  <c r="H7" i="2"/>
  <c r="G7" i="2"/>
  <c r="S6" i="2"/>
  <c r="I6" i="2"/>
  <c r="H6" i="2"/>
  <c r="G6" i="2"/>
  <c r="S5" i="2"/>
  <c r="I5" i="2"/>
  <c r="H5" i="2"/>
  <c r="G5" i="2"/>
  <c r="I4" i="2"/>
  <c r="H4" i="2"/>
  <c r="G4" i="2"/>
  <c r="I3" i="2"/>
  <c r="H3" i="2"/>
  <c r="G3" i="2"/>
  <c r="Q9" i="1"/>
  <c r="Q8" i="1"/>
  <c r="Q7" i="1"/>
  <c r="Q6" i="1"/>
  <c r="Q5" i="1"/>
  <c r="Q4" i="1"/>
  <c r="G5" i="1"/>
  <c r="G3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I4" i="1"/>
  <c r="H4" i="1"/>
  <c r="G4" i="1"/>
  <c r="I3" i="1"/>
  <c r="H3" i="1"/>
  <c r="G14" i="1" l="1"/>
  <c r="H14" i="1"/>
  <c r="I14" i="1"/>
  <c r="P4" i="2"/>
  <c r="P11" i="2"/>
  <c r="S4" i="2"/>
  <c r="S11" i="2" s="1"/>
  <c r="G14" i="2"/>
  <c r="K14" i="2" s="1"/>
  <c r="S6" i="3"/>
  <c r="S7" i="3"/>
  <c r="S9" i="3"/>
  <c r="S8" i="3"/>
  <c r="G14" i="3"/>
  <c r="K14" i="3" s="1"/>
  <c r="S5" i="3"/>
  <c r="J14" i="1" l="1"/>
  <c r="Q13" i="1"/>
  <c r="S13" i="2"/>
  <c r="H19" i="2" s="1"/>
  <c r="H20" i="2" s="1"/>
  <c r="S4" i="3"/>
  <c r="S11" i="3" s="1"/>
  <c r="S13" i="3" s="1"/>
  <c r="P11" i="3"/>
  <c r="H19" i="3" l="1"/>
  <c r="H20" i="3" s="1"/>
</calcChain>
</file>

<file path=xl/sharedStrings.xml><?xml version="1.0" encoding="utf-8"?>
<sst xmlns="http://schemas.openxmlformats.org/spreadsheetml/2006/main" count="556" uniqueCount="54">
  <si>
    <t>Index</t>
  </si>
  <si>
    <t>Reel1</t>
  </si>
  <si>
    <t>Reel2</t>
  </si>
  <si>
    <t>Reel3</t>
  </si>
  <si>
    <t>w</t>
  </si>
  <si>
    <t>a</t>
  </si>
  <si>
    <t>e</t>
  </si>
  <si>
    <t>Column1</t>
  </si>
  <si>
    <t>d</t>
  </si>
  <si>
    <t>Column2</t>
  </si>
  <si>
    <t>Column3</t>
  </si>
  <si>
    <t>Column4</t>
  </si>
  <si>
    <t>Column5</t>
  </si>
  <si>
    <t>s</t>
  </si>
  <si>
    <t>b</t>
  </si>
  <si>
    <t>www</t>
  </si>
  <si>
    <t>c</t>
  </si>
  <si>
    <t>aaa</t>
  </si>
  <si>
    <t>bbb</t>
  </si>
  <si>
    <t>ccc</t>
  </si>
  <si>
    <t>ddd</t>
  </si>
  <si>
    <t>eee</t>
  </si>
  <si>
    <t>Column6</t>
  </si>
  <si>
    <t>Total Combination</t>
  </si>
  <si>
    <t xml:space="preserve">    </t>
  </si>
  <si>
    <t xml:space="preserve"> </t>
  </si>
  <si>
    <t>win amount</t>
  </si>
  <si>
    <t>total win amount</t>
  </si>
  <si>
    <t>RTP</t>
  </si>
  <si>
    <t>Free Spin</t>
  </si>
  <si>
    <t>Total 2 Scatter Combination</t>
  </si>
  <si>
    <t>Total winn amount</t>
  </si>
  <si>
    <t>Base Game</t>
  </si>
  <si>
    <t>2S Free Game</t>
  </si>
  <si>
    <t>3S Free Game</t>
  </si>
  <si>
    <t xml:space="preserve">RTP of BG in FG1 </t>
  </si>
  <si>
    <t>Total 3 Scatter Combination</t>
  </si>
  <si>
    <t>Total RTP</t>
  </si>
  <si>
    <t xml:space="preserve">RTP of BG in FG2 </t>
  </si>
  <si>
    <t>RTP 3Scatter FG</t>
  </si>
  <si>
    <t>RTP 2Scatter FG</t>
  </si>
  <si>
    <t>Game</t>
  </si>
  <si>
    <t>Pays</t>
  </si>
  <si>
    <t>Bet</t>
  </si>
  <si>
    <t>Paytable</t>
  </si>
  <si>
    <t>1x3</t>
  </si>
  <si>
    <t>Three of a Kind</t>
  </si>
  <si>
    <t>2 or more scatter symbol in base game will trigger the Free game1.</t>
  </si>
  <si>
    <t>Free Game</t>
  </si>
  <si>
    <t>Column</t>
  </si>
  <si>
    <t>All symbols of Reel1 will convert to 'WILD'</t>
  </si>
  <si>
    <t>2 scatter award 15 free spins</t>
  </si>
  <si>
    <t>3 scatter award 20 free spins</t>
  </si>
  <si>
    <t xml:space="preserve">All symbols of Reel1 will convert to 'WILD' and alternate symbols of Reel2 and Reel3 will convert into 'WILD'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</si>
</sst>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name val="Calibri"/>
      <scheme val="minor"/>
    </font>
    <font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3">
    <dxf>
      <numFmt numFmtId="0" formatCode="General"/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none"/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none"/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none"/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none"/>
      </fill>
    </dxf>
  </dxfs>
  <tableStyles count="4">
    <tableStyle name="Sheet1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Sheet1-style 2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Sheet1-style 3" pivot="0" count="3" xr9:uid="{00000000-0011-0000-FFFF-FFFF02000000}">
      <tableStyleElement type="headerRow" dxfId="6"/>
      <tableStyleElement type="firstRowStripe" dxfId="5"/>
      <tableStyleElement type="secondRowStripe" dxfId="4"/>
    </tableStyle>
    <tableStyle name="Sheet1-style 4" pivot="0" count="3" xr9:uid="{00000000-0011-0000-FFFF-FFFF03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BloomingFlowerV7%20(1).xlsx" TargetMode="External"/><Relationship Id="rId1" Type="http://schemas.openxmlformats.org/officeDocument/2006/relationships/externalLinkPath" Target="/Users/DELL/Downloads/BloomingFlowerV7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velopment"/>
      <sheetName val="Game_Summary"/>
      <sheetName val="BG_Cal"/>
      <sheetName val="BG_Reels"/>
      <sheetName val="extra_scatter_BG"/>
      <sheetName val="FG1_unblocking"/>
      <sheetName val="FG1_Wild_Patterns"/>
      <sheetName val="FG1_Reels"/>
      <sheetName val="FG2"/>
      <sheetName val="HitMap"/>
      <sheetName val="Sheet1"/>
    </sheetNames>
    <sheetDataSet>
      <sheetData sheetId="0"/>
      <sheetData sheetId="1"/>
      <sheetData sheetId="2">
        <row r="10">
          <cell r="B10" t="str">
            <v>Symbols</v>
          </cell>
        </row>
        <row r="11">
          <cell r="C11">
            <v>150</v>
          </cell>
        </row>
        <row r="12">
          <cell r="C12">
            <v>75</v>
          </cell>
        </row>
        <row r="13">
          <cell r="C13">
            <v>60</v>
          </cell>
        </row>
        <row r="14">
          <cell r="C14">
            <v>50</v>
          </cell>
        </row>
        <row r="15">
          <cell r="C15">
            <v>30</v>
          </cell>
        </row>
        <row r="16">
          <cell r="C16">
            <v>15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58">
  <tableColumns count="4">
    <tableColumn id="1" xr3:uid="{00000000-0010-0000-0000-000001000000}" name="Index"/>
    <tableColumn id="2" xr3:uid="{00000000-0010-0000-0000-000002000000}" name="Reel1"/>
    <tableColumn id="3" xr3:uid="{00000000-0010-0000-0000-000003000000}" name="Reel2"/>
    <tableColumn id="4" xr3:uid="{00000000-0010-0000-0000-000004000000}" name="Reel3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F2:I9">
  <tableColumns count="4">
    <tableColumn id="1" xr3:uid="{00000000-0010-0000-0100-000001000000}" name="Column1"/>
    <tableColumn id="2" xr3:uid="{00000000-0010-0000-0100-000002000000}" name="Reel1"/>
    <tableColumn id="3" xr3:uid="{00000000-0010-0000-0100-000003000000}" name="Reel2"/>
    <tableColumn id="4" xr3:uid="{00000000-0010-0000-0100-000004000000}" name="Reel3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L3:N9">
  <tableColumns count="3">
    <tableColumn id="1" xr3:uid="{00000000-0010-0000-0200-000001000000}" name="Column1"/>
    <tableColumn id="2" xr3:uid="{00000000-0010-0000-0200-000002000000}" name="Column2"/>
    <tableColumn id="5" xr3:uid="{00000000-0010-0000-0200-000005000000}" name="Column"/>
  </tableColumns>
  <tableStyleInfo name="Sheet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F13:J14">
  <tableColumns count="5">
    <tableColumn id="1" xr3:uid="{00000000-0010-0000-0300-000001000000}" name="Column1"/>
    <tableColumn id="2" xr3:uid="{00000000-0010-0000-0300-000002000000}" name="Column2">
      <calculatedColumnFormula>SUM(G3:G10)</calculatedColumnFormula>
    </tableColumn>
    <tableColumn id="3" xr3:uid="{00000000-0010-0000-0300-000003000000}" name="Column3"/>
    <tableColumn id="4" xr3:uid="{00000000-0010-0000-0300-000004000000}" name="Column4"/>
    <tableColumn id="6" xr3:uid="{00000000-0010-0000-0300-000006000000}" name="Column5">
      <calculatedColumnFormula>Table_4[Column2]*Table_4[Column3]*Table_4[Column4]</calculatedColumnFormula>
    </tableColumn>
  </tableColumns>
  <tableStyleInfo name="Sheet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16" displayName="Table_16" ref="A1:D58">
  <tableColumns count="4">
    <tableColumn id="1" xr3:uid="{00000000-0010-0000-0400-000001000000}" name="Index"/>
    <tableColumn id="2" xr3:uid="{00000000-0010-0000-0400-000002000000}" name="Reel1"/>
    <tableColumn id="3" xr3:uid="{00000000-0010-0000-0400-000003000000}" name="Reel2"/>
    <tableColumn id="4" xr3:uid="{00000000-0010-0000-0400-000004000000}" name="Reel3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27" displayName="Table_27" ref="F2:I9">
  <tableColumns count="4">
    <tableColumn id="1" xr3:uid="{00000000-0010-0000-0500-000001000000}" name="Column1"/>
    <tableColumn id="2" xr3:uid="{00000000-0010-0000-0500-000002000000}" name="Reel1"/>
    <tableColumn id="3" xr3:uid="{00000000-0010-0000-0500-000003000000}" name="Reel2"/>
    <tableColumn id="4" xr3:uid="{00000000-0010-0000-0500-000004000000}" name="Reel3"/>
  </tableColumns>
  <tableStyleInfo name="Sheet1-style 2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38" displayName="Table_38" ref="L3:P9">
  <tableColumns count="5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</tableColumns>
  <tableStyleInfo name="Sheet1-style 3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49" displayName="Table_49" ref="F13:K14">
  <tableColumns count="6">
    <tableColumn id="1" xr3:uid="{00000000-0010-0000-0700-000001000000}" name="Column1"/>
    <tableColumn id="2" xr3:uid="{00000000-0010-0000-0700-000002000000}" name="Column2">
      <calculatedColumnFormula>SUM(G3:G10)</calculatedColumnFormula>
    </tableColumn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>
      <calculatedColumnFormula>G14*H14*I14</calculatedColumnFormula>
    </tableColumn>
  </tableColumns>
  <tableStyleInfo name="Sheet1-style 4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1610" displayName="Table_1610" ref="A1:D58">
  <tableColumns count="4">
    <tableColumn id="1" xr3:uid="{00000000-0010-0000-0800-000001000000}" name="Index"/>
    <tableColumn id="2" xr3:uid="{00000000-0010-0000-0800-000002000000}" name="Reel1"/>
    <tableColumn id="3" xr3:uid="{00000000-0010-0000-0800-000003000000}" name="Reel2"/>
    <tableColumn id="4" xr3:uid="{00000000-0010-0000-0800-000004000000}" name="Reel3"/>
  </tableColumns>
  <tableStyleInfo name="Sheet1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2711" displayName="Table_2711" ref="F2:I9">
  <tableColumns count="4">
    <tableColumn id="1" xr3:uid="{00000000-0010-0000-0900-000001000000}" name="Column1"/>
    <tableColumn id="2" xr3:uid="{00000000-0010-0000-0900-000002000000}" name="Reel1"/>
    <tableColumn id="3" xr3:uid="{00000000-0010-0000-0900-000003000000}" name="Reel2"/>
    <tableColumn id="4" xr3:uid="{00000000-0010-0000-0900-000004000000}" name="Reel3"/>
  </tableColumns>
  <tableStyleInfo name="Sheet1-style 2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_4913" displayName="Table_4913" ref="F13:K14">
  <tableColumns count="6">
    <tableColumn id="1" xr3:uid="{00000000-0010-0000-0A00-000001000000}" name="Column1"/>
    <tableColumn id="2" xr3:uid="{00000000-0010-0000-0A00-000002000000}" name="Column2">
      <calculatedColumnFormula>SUM(G3:G10)</calculatedColumnFormula>
    </tableColumn>
    <tableColumn id="3" xr3:uid="{00000000-0010-0000-0A00-000003000000}" name="Column3"/>
    <tableColumn id="4" xr3:uid="{00000000-0010-0000-0A00-000004000000}" name="Column4"/>
    <tableColumn id="5" xr3:uid="{00000000-0010-0000-0A00-000005000000}" name="Column5"/>
    <tableColumn id="6" xr3:uid="{00000000-0010-0000-0A00-000006000000}" name="Column6">
      <calculatedColumnFormula>G14*H14*I14</calculatedColumnFormula>
    </tableColumn>
  </tableColumns>
  <tableStyleInfo name="Sheet1-style 4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_3812" displayName="Table_3812" ref="L3:P9">
  <tableColumns count="5">
    <tableColumn id="1" xr3:uid="{00000000-0010-0000-0B00-000001000000}" name="Column1"/>
    <tableColumn id="2" xr3:uid="{00000000-0010-0000-0B00-000002000000}" name="Column2"/>
    <tableColumn id="3" xr3:uid="{00000000-0010-0000-0B00-000003000000}" name="Column3"/>
    <tableColumn id="4" xr3:uid="{00000000-0010-0000-0B00-000004000000}" name="Column4"/>
    <tableColumn id="5" xr3:uid="{00000000-0010-0000-0B00-000005000000}" name="Column5" dataDxfId="0">
      <calculatedColumnFormula>G8*H8*I8</calculatedColumnFormula>
    </tableColumn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97"/>
  <sheetViews>
    <sheetView workbookViewId="0">
      <selection activeCell="B18" sqref="B18"/>
    </sheetView>
  </sheetViews>
  <sheetFormatPr defaultRowHeight="14.4"/>
  <cols>
    <col min="1" max="1" width="12.6640625" customWidth="1"/>
    <col min="2" max="2" width="16.44140625" customWidth="1"/>
  </cols>
  <sheetData>
    <row r="3" spans="1:7">
      <c r="A3" t="s">
        <v>41</v>
      </c>
      <c r="B3" s="4" t="s">
        <v>45</v>
      </c>
    </row>
    <row r="4" spans="1:7">
      <c r="A4" t="s">
        <v>42</v>
      </c>
      <c r="B4" s="4" t="s">
        <v>46</v>
      </c>
    </row>
    <row r="5" spans="1:7">
      <c r="A5" t="s">
        <v>43</v>
      </c>
      <c r="B5" s="4">
        <v>1</v>
      </c>
    </row>
    <row r="8" spans="1:7">
      <c r="A8" t="s">
        <v>44</v>
      </c>
    </row>
    <row r="9" spans="1:7">
      <c r="B9" s="7" t="str">
        <f>[1]BG_Cal!B10</f>
        <v>Symbols</v>
      </c>
      <c r="C9" s="7"/>
      <c r="D9" s="5"/>
      <c r="E9" s="5"/>
      <c r="F9" s="5"/>
      <c r="G9" s="5"/>
    </row>
    <row r="10" spans="1:7">
      <c r="B10" s="7" t="s">
        <v>5</v>
      </c>
      <c r="C10" s="7">
        <f>[1]BG_Cal!C11</f>
        <v>150</v>
      </c>
      <c r="D10" s="5"/>
      <c r="E10" s="5"/>
      <c r="F10" s="5"/>
      <c r="G10" s="5"/>
    </row>
    <row r="11" spans="1:7">
      <c r="B11" s="7" t="s">
        <v>14</v>
      </c>
      <c r="C11" s="7">
        <f>[1]BG_Cal!C12</f>
        <v>75</v>
      </c>
      <c r="D11" s="5"/>
      <c r="E11" s="5"/>
      <c r="F11" s="5"/>
      <c r="G11" s="5"/>
    </row>
    <row r="12" spans="1:7">
      <c r="B12" s="7" t="s">
        <v>16</v>
      </c>
      <c r="C12" s="7">
        <f>[1]BG_Cal!C13</f>
        <v>60</v>
      </c>
      <c r="D12" s="5"/>
      <c r="E12" s="5"/>
      <c r="F12" s="5"/>
      <c r="G12" s="5"/>
    </row>
    <row r="13" spans="1:7">
      <c r="B13" s="7" t="s">
        <v>8</v>
      </c>
      <c r="C13" s="7">
        <f>[1]BG_Cal!C14</f>
        <v>50</v>
      </c>
      <c r="D13" s="5"/>
      <c r="E13" s="5"/>
      <c r="F13" s="5"/>
      <c r="G13" s="5"/>
    </row>
    <row r="14" spans="1:7">
      <c r="B14" s="7" t="s">
        <v>6</v>
      </c>
      <c r="C14" s="7">
        <f>[1]BG_Cal!C15</f>
        <v>30</v>
      </c>
      <c r="D14" s="5"/>
      <c r="E14" s="5"/>
      <c r="F14" s="5"/>
      <c r="G14" s="5"/>
    </row>
    <row r="15" spans="1:7">
      <c r="B15" s="7" t="s">
        <v>4</v>
      </c>
      <c r="C15" s="7">
        <f>[1]BG_Cal!C16</f>
        <v>15</v>
      </c>
      <c r="D15" s="5"/>
      <c r="E15" s="5"/>
      <c r="F15" s="5"/>
      <c r="G15" s="5"/>
    </row>
    <row r="16" spans="1:7">
      <c r="B16" s="5"/>
      <c r="C16" s="5"/>
      <c r="D16" s="5"/>
      <c r="E16" s="5"/>
      <c r="F16" s="5"/>
      <c r="G16" s="5"/>
    </row>
    <row r="17" spans="1:15">
      <c r="B17" s="5"/>
      <c r="C17" s="5"/>
      <c r="D17" s="5"/>
      <c r="E17" s="5"/>
      <c r="F17" s="5"/>
      <c r="G17" s="5"/>
    </row>
    <row r="18" spans="1:15">
      <c r="A18" s="3"/>
      <c r="B18" s="5"/>
      <c r="C18" s="5"/>
      <c r="D18" s="5"/>
      <c r="E18" s="5"/>
      <c r="F18" s="5"/>
      <c r="G18" s="5"/>
    </row>
    <row r="19" spans="1:15">
      <c r="A19" s="3" t="s">
        <v>48</v>
      </c>
    </row>
    <row r="21" spans="1:15">
      <c r="A21" t="s">
        <v>47</v>
      </c>
    </row>
    <row r="23" spans="1:15">
      <c r="A23" t="s">
        <v>51</v>
      </c>
    </row>
    <row r="24" spans="1:15">
      <c r="A24" t="s">
        <v>50</v>
      </c>
    </row>
    <row r="26" spans="1:15">
      <c r="A26" t="s">
        <v>52</v>
      </c>
      <c r="B26" s="5"/>
      <c r="C26" s="5"/>
      <c r="D26" s="5"/>
      <c r="E26" s="5"/>
      <c r="F26" s="5"/>
    </row>
    <row r="27" spans="1:15">
      <c r="A27" s="5" t="s">
        <v>53</v>
      </c>
      <c r="B27" s="5"/>
      <c r="C27" s="5"/>
      <c r="D27" s="5"/>
      <c r="E27" s="5"/>
      <c r="F27" s="5"/>
    </row>
    <row r="30" spans="1:15">
      <c r="B30" s="5"/>
      <c r="C30" s="5"/>
      <c r="D30" s="5"/>
    </row>
    <row r="31" spans="1:15">
      <c r="B31" s="5"/>
      <c r="C31" s="5"/>
      <c r="D31" s="5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>
      <c r="A40" s="5"/>
      <c r="B40" s="5"/>
      <c r="C40" s="5"/>
      <c r="D40" s="5"/>
      <c r="E40" s="5"/>
      <c r="F40" s="5"/>
    </row>
    <row r="46" spans="1:15">
      <c r="J46" s="5"/>
      <c r="K46" s="5"/>
      <c r="L46" s="5"/>
      <c r="M46" s="5"/>
      <c r="N46" s="5"/>
    </row>
    <row r="47" spans="1:15">
      <c r="J47" s="5"/>
      <c r="K47" s="5"/>
      <c r="L47" s="5"/>
      <c r="M47" s="5"/>
      <c r="N47" s="5"/>
    </row>
    <row r="48" spans="1:15">
      <c r="J48" s="5"/>
      <c r="K48" s="5"/>
      <c r="L48" s="5"/>
      <c r="M48" s="5"/>
      <c r="N48" s="5"/>
    </row>
    <row r="49" spans="1:14">
      <c r="J49" s="5"/>
      <c r="K49" s="5"/>
      <c r="L49" s="5"/>
      <c r="M49" s="5"/>
      <c r="N49" s="5"/>
    </row>
    <row r="51" spans="1:14">
      <c r="A51" s="5"/>
      <c r="B51" s="5"/>
      <c r="C51" s="5"/>
      <c r="D51" s="5"/>
      <c r="E51" s="5"/>
      <c r="F51" s="5"/>
    </row>
    <row r="52" spans="1:14">
      <c r="A52" s="5"/>
      <c r="B52" s="5"/>
      <c r="C52" s="5"/>
      <c r="D52" s="5"/>
      <c r="E52" s="5"/>
      <c r="F52" s="5"/>
    </row>
    <row r="53" spans="1:14">
      <c r="A53" s="5"/>
      <c r="B53" s="5"/>
      <c r="C53" s="5"/>
      <c r="D53" s="5"/>
      <c r="E53" s="5"/>
      <c r="F53" s="5"/>
    </row>
    <row r="54" spans="1:14">
      <c r="A54" s="5"/>
      <c r="B54" s="5"/>
      <c r="C54" s="5"/>
      <c r="D54" s="5"/>
      <c r="E54" s="5"/>
      <c r="F54" s="5"/>
    </row>
    <row r="55" spans="1:14">
      <c r="A55" s="5"/>
      <c r="B55" s="5"/>
      <c r="C55" s="5"/>
      <c r="D55" s="5"/>
      <c r="E55" s="5"/>
      <c r="F55" s="5"/>
    </row>
    <row r="56" spans="1:14">
      <c r="A56" s="5"/>
      <c r="B56" s="5"/>
      <c r="C56" s="5"/>
      <c r="D56" s="5"/>
      <c r="E56" s="5"/>
      <c r="F56" s="5"/>
    </row>
    <row r="57" spans="1:14">
      <c r="A57" s="5"/>
      <c r="B57" s="5"/>
      <c r="C57" s="5"/>
      <c r="D57" s="5"/>
      <c r="E57" s="5"/>
      <c r="F57" s="5"/>
    </row>
    <row r="58" spans="1:14">
      <c r="A58" s="5"/>
      <c r="B58" s="5"/>
      <c r="C58" s="5"/>
      <c r="D58" s="5"/>
      <c r="E58" s="5"/>
      <c r="F58" s="5"/>
    </row>
    <row r="59" spans="1:14">
      <c r="A59" s="5"/>
      <c r="B59" s="5"/>
      <c r="C59" s="5"/>
      <c r="D59" s="5"/>
      <c r="E59" s="5"/>
      <c r="F59" s="5"/>
    </row>
    <row r="60" spans="1:14">
      <c r="A60" s="5"/>
      <c r="B60" s="5"/>
      <c r="C60" s="5"/>
      <c r="D60" s="5"/>
      <c r="E60" s="5"/>
      <c r="F60" s="5"/>
    </row>
    <row r="61" spans="1:14">
      <c r="A61" s="5"/>
      <c r="B61" s="5"/>
      <c r="C61" s="5"/>
      <c r="D61" s="5"/>
      <c r="E61" s="5"/>
      <c r="F61" s="5"/>
    </row>
    <row r="62" spans="1:14">
      <c r="A62" s="5"/>
      <c r="B62" s="5"/>
      <c r="C62" s="5"/>
      <c r="D62" s="5"/>
      <c r="E62" s="5"/>
      <c r="F62" s="5"/>
    </row>
    <row r="63" spans="1:14">
      <c r="A63" s="5"/>
      <c r="B63" s="5"/>
      <c r="C63" s="5"/>
      <c r="D63" s="5"/>
      <c r="E63" s="5"/>
      <c r="F63" s="5"/>
    </row>
    <row r="64" spans="1:14">
      <c r="A64" s="5"/>
      <c r="B64" s="5"/>
      <c r="C64" s="5"/>
      <c r="D64" s="5"/>
      <c r="E64" s="5"/>
      <c r="F64" s="5"/>
    </row>
    <row r="65" spans="1:8">
      <c r="A65" s="5"/>
      <c r="B65" s="5"/>
      <c r="C65" s="5"/>
      <c r="D65" s="5"/>
      <c r="E65" s="5"/>
      <c r="F65" s="5"/>
    </row>
    <row r="66" spans="1:8">
      <c r="A66" s="5"/>
      <c r="B66" s="5"/>
      <c r="C66" s="5"/>
      <c r="D66" s="5"/>
      <c r="E66" s="5"/>
      <c r="F66" s="5"/>
    </row>
    <row r="67" spans="1:8">
      <c r="A67" s="5"/>
      <c r="B67" s="5"/>
      <c r="C67" s="5"/>
      <c r="D67" s="5"/>
      <c r="E67" s="5"/>
      <c r="F67" s="5"/>
    </row>
    <row r="68" spans="1:8">
      <c r="A68" s="5"/>
      <c r="B68" s="5"/>
      <c r="C68" s="5"/>
      <c r="D68" s="5"/>
      <c r="E68" s="5"/>
      <c r="F68" s="5"/>
    </row>
    <row r="69" spans="1:8">
      <c r="A69" s="5"/>
      <c r="B69" s="5"/>
      <c r="C69" s="5"/>
      <c r="D69" s="5"/>
      <c r="E69" s="5"/>
      <c r="F69" s="5"/>
    </row>
    <row r="70" spans="1:8">
      <c r="A70" s="5"/>
      <c r="B70" s="5"/>
      <c r="C70" s="5"/>
      <c r="D70" s="5"/>
      <c r="E70" s="5"/>
      <c r="F70" s="5"/>
    </row>
    <row r="71" spans="1:8">
      <c r="A71" s="5"/>
      <c r="B71" s="5"/>
      <c r="C71" s="5"/>
      <c r="D71" s="5"/>
      <c r="E71" s="5"/>
      <c r="F71" s="5"/>
    </row>
    <row r="72" spans="1:8">
      <c r="A72" s="5"/>
      <c r="B72" s="5"/>
      <c r="C72" s="5"/>
      <c r="D72" s="5"/>
      <c r="E72" s="5"/>
      <c r="F72" s="5"/>
    </row>
    <row r="74" spans="1:8">
      <c r="A74" s="6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>
      <c r="A86" s="5"/>
      <c r="B86" s="5"/>
      <c r="C86" s="5"/>
      <c r="D86" s="5"/>
      <c r="E86" s="5"/>
      <c r="F86" s="5"/>
      <c r="G86" s="5"/>
      <c r="H86" s="5"/>
    </row>
    <row r="87" spans="1:8">
      <c r="A87" s="5"/>
      <c r="B87" s="5"/>
      <c r="C87" s="5"/>
      <c r="D87" s="5"/>
      <c r="E87" s="5"/>
      <c r="F87" s="5"/>
      <c r="G87" s="5"/>
      <c r="H87" s="5"/>
    </row>
    <row r="88" spans="1:8">
      <c r="A88" s="5"/>
      <c r="B88" s="5"/>
      <c r="C88" s="5"/>
      <c r="D88" s="5"/>
      <c r="E88" s="5"/>
      <c r="F88" s="5"/>
      <c r="G88" s="5"/>
      <c r="H88" s="5"/>
    </row>
    <row r="89" spans="1:8">
      <c r="A89" s="5"/>
      <c r="B89" s="5"/>
      <c r="C89" s="5"/>
      <c r="D89" s="5"/>
      <c r="E89" s="5"/>
      <c r="F89" s="5"/>
      <c r="G89" s="5"/>
      <c r="H89" s="5"/>
    </row>
    <row r="90" spans="1:8">
      <c r="A90" s="5"/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"/>
  <sheetViews>
    <sheetView tabSelected="1" topLeftCell="B1" workbookViewId="0">
      <selection activeCell="Q15" sqref="Q15"/>
    </sheetView>
  </sheetViews>
  <sheetFormatPr defaultColWidth="11.33203125" defaultRowHeight="15" customHeight="1"/>
  <cols>
    <col min="1" max="1" width="13.109375" customWidth="1"/>
    <col min="2" max="2" width="18" customWidth="1"/>
    <col min="3" max="3" width="15" customWidth="1"/>
    <col min="4" max="4" width="13" customWidth="1"/>
    <col min="5" max="5" width="6.6640625" customWidth="1"/>
    <col min="6" max="6" width="17.33203125" customWidth="1"/>
    <col min="7" max="10" width="8.33203125" customWidth="1"/>
    <col min="11" max="11" width="10.33203125" customWidth="1"/>
    <col min="12" max="13" width="8.5546875" hidden="1" customWidth="1"/>
    <col min="14" max="14" width="8.5546875" customWidth="1"/>
    <col min="15" max="15" width="7.6640625" customWidth="1"/>
    <col min="16" max="16" width="10.88671875" customWidth="1"/>
    <col min="17" max="17" width="18.77734375" customWidth="1"/>
    <col min="18" max="18" width="15.33203125" customWidth="1"/>
    <col min="19" max="19" width="18.6640625" customWidth="1"/>
    <col min="20" max="20" width="22" customWidth="1"/>
  </cols>
  <sheetData>
    <row r="1" spans="1:17" ht="14.4">
      <c r="A1" s="1" t="s">
        <v>0</v>
      </c>
      <c r="B1" s="1" t="s">
        <v>1</v>
      </c>
      <c r="C1" s="1" t="s">
        <v>2</v>
      </c>
      <c r="D1" s="1" t="s">
        <v>3</v>
      </c>
    </row>
    <row r="2" spans="1:17" ht="14.4">
      <c r="A2" s="1">
        <v>-4</v>
      </c>
      <c r="B2" s="1" t="s">
        <v>4</v>
      </c>
      <c r="C2" s="1" t="s">
        <v>5</v>
      </c>
      <c r="D2" s="1" t="s">
        <v>6</v>
      </c>
      <c r="F2" s="1" t="s">
        <v>7</v>
      </c>
      <c r="G2" s="1" t="s">
        <v>1</v>
      </c>
      <c r="H2" s="1" t="s">
        <v>2</v>
      </c>
      <c r="I2" s="1" t="s">
        <v>3</v>
      </c>
    </row>
    <row r="3" spans="1:17" ht="14.4">
      <c r="A3" s="1">
        <v>-3</v>
      </c>
      <c r="B3" s="1" t="s">
        <v>8</v>
      </c>
      <c r="C3" s="1" t="s">
        <v>8</v>
      </c>
      <c r="D3" s="1" t="s">
        <v>5</v>
      </c>
      <c r="F3" s="1" t="s">
        <v>5</v>
      </c>
      <c r="G3" s="1">
        <f>SUMPRODUCT(LEN(B6:B48) - LEN(SUBSTITUTE(B6:B48, "a", "")))</f>
        <v>5</v>
      </c>
      <c r="H3" s="1">
        <f>SUMPRODUCT(LEN(C6:C49) - LEN(SUBSTITUTE(C6:C49, "a", "")))</f>
        <v>5</v>
      </c>
      <c r="I3" s="1">
        <f>SUMPRODUCT(LEN(D6:D46) - LEN(SUBSTITUTE(D6:D46, "a", "")))</f>
        <v>5</v>
      </c>
      <c r="L3" s="1" t="s">
        <v>7</v>
      </c>
      <c r="M3" s="1" t="s">
        <v>9</v>
      </c>
      <c r="N3" s="1" t="s">
        <v>49</v>
      </c>
      <c r="P3" s="2" t="s">
        <v>26</v>
      </c>
      <c r="Q3" s="2" t="s">
        <v>27</v>
      </c>
    </row>
    <row r="4" spans="1:17" ht="14.4">
      <c r="A4" s="1">
        <v>-2</v>
      </c>
      <c r="B4" s="1" t="s">
        <v>16</v>
      </c>
      <c r="C4" s="1" t="s">
        <v>13</v>
      </c>
      <c r="D4" s="1" t="s">
        <v>14</v>
      </c>
      <c r="F4" s="1" t="s">
        <v>14</v>
      </c>
      <c r="G4" s="1">
        <f>SUMPRODUCT(LEN(B6:B48) - LEN(SUBSTITUTE(B6:B48, "b", "")))</f>
        <v>6</v>
      </c>
      <c r="H4" s="1">
        <f>SUMPRODUCT(LEN(C6:C49) - LEN(SUBSTITUTE(C6:C49, "b", "")))</f>
        <v>7</v>
      </c>
      <c r="I4" s="1">
        <f>SUMPRODUCT(LEN(D6:D46) - LEN(SUBSTITUTE(D6:D46, "b", "")))</f>
        <v>6</v>
      </c>
      <c r="K4" s="8" t="s">
        <v>15</v>
      </c>
      <c r="L4" s="1" t="s">
        <v>15</v>
      </c>
      <c r="M4" s="1"/>
      <c r="N4" s="1">
        <f>G8*H8*I8</f>
        <v>24</v>
      </c>
      <c r="P4">
        <v>100</v>
      </c>
      <c r="Q4">
        <f>Table_3[[#This Row],[Column]]*P4</f>
        <v>2400</v>
      </c>
    </row>
    <row r="5" spans="1:17" ht="11.25" customHeight="1">
      <c r="A5" s="1">
        <v>-1</v>
      </c>
      <c r="B5" s="1" t="s">
        <v>4</v>
      </c>
      <c r="C5" s="1" t="s">
        <v>6</v>
      </c>
      <c r="D5" s="1" t="s">
        <v>8</v>
      </c>
      <c r="F5" s="1" t="s">
        <v>16</v>
      </c>
      <c r="G5" s="1">
        <f>SUMPRODUCT(LEN(B6:B48) - LEN(SUBSTITUTE(B6:B48, "c", "")))</f>
        <v>9</v>
      </c>
      <c r="H5" s="1">
        <f>SUMPRODUCT(LEN(C6:C49) - LEN(SUBSTITUTE(C6:C49, "c", "")))</f>
        <v>8</v>
      </c>
      <c r="I5" s="1">
        <f>SUMPRODUCT(LEN(D6:D46) - LEN(SUBSTITUTE(D6:D46, "c", "")))</f>
        <v>8</v>
      </c>
      <c r="K5" s="9" t="s">
        <v>17</v>
      </c>
      <c r="L5" s="1" t="s">
        <v>17</v>
      </c>
      <c r="M5" s="1"/>
      <c r="N5" s="1">
        <f>8*9*7-24</f>
        <v>480</v>
      </c>
      <c r="P5">
        <v>16</v>
      </c>
      <c r="Q5">
        <f>Table_3[[#This Row],[Column]]*P5</f>
        <v>7680</v>
      </c>
    </row>
    <row r="6" spans="1:17" ht="14.4">
      <c r="A6" s="1">
        <v>0</v>
      </c>
      <c r="B6" s="1" t="s">
        <v>5</v>
      </c>
      <c r="C6" s="1" t="s">
        <v>6</v>
      </c>
      <c r="D6" s="1" t="s">
        <v>6</v>
      </c>
      <c r="F6" s="1" t="s">
        <v>8</v>
      </c>
      <c r="G6" s="1">
        <f>SUMPRODUCT(LEN(B6:B48) - LEN(SUBSTITUTE(B6:B48, "d", "")))</f>
        <v>9</v>
      </c>
      <c r="H6" s="1">
        <f>SUMPRODUCT(LEN(C6:C49) - LEN(SUBSTITUTE(C6:C49, "d", "")))</f>
        <v>8</v>
      </c>
      <c r="I6" s="1">
        <f>SUMPRODUCT(LEN(D6:D46) - LEN(SUBSTITUTE(D6:D46, "d", "")))</f>
        <v>9</v>
      </c>
      <c r="K6" s="8" t="s">
        <v>18</v>
      </c>
      <c r="L6" s="1" t="s">
        <v>18</v>
      </c>
      <c r="M6" s="1"/>
      <c r="N6" s="1">
        <f>9*11*8-24</f>
        <v>768</v>
      </c>
      <c r="P6">
        <v>14</v>
      </c>
      <c r="Q6">
        <f>Table_3[[#This Row],[Column]]*P6</f>
        <v>10752</v>
      </c>
    </row>
    <row r="7" spans="1:17" ht="14.4">
      <c r="A7" s="1">
        <v>1</v>
      </c>
      <c r="B7" s="1" t="s">
        <v>16</v>
      </c>
      <c r="C7" s="1" t="s">
        <v>14</v>
      </c>
      <c r="D7" s="1" t="s">
        <v>14</v>
      </c>
      <c r="F7" s="1" t="s">
        <v>6</v>
      </c>
      <c r="G7" s="1">
        <f>SUMPRODUCT(LEN(B6:B48) - LEN(SUBSTITUTE(B6:B48, "e", "")))</f>
        <v>9</v>
      </c>
      <c r="H7" s="1">
        <f>SUMPRODUCT(LEN(C6:C49) - LEN(SUBSTITUTE(C6:C49, "e", "")))</f>
        <v>9</v>
      </c>
      <c r="I7" s="1">
        <f>SUMPRODUCT(LEN(D6:D46) - LEN(SUBSTITUTE(D6:D46, "e", "")))</f>
        <v>10</v>
      </c>
      <c r="K7" s="9" t="s">
        <v>19</v>
      </c>
      <c r="L7" s="1" t="s">
        <v>19</v>
      </c>
      <c r="M7" s="1"/>
      <c r="N7" s="1">
        <f>12*12*10-24</f>
        <v>1416</v>
      </c>
      <c r="P7">
        <v>8</v>
      </c>
      <c r="Q7">
        <f>Table_3[[#This Row],[Column]]*P7</f>
        <v>11328</v>
      </c>
    </row>
    <row r="8" spans="1:17" ht="14.4">
      <c r="A8" s="1">
        <v>2</v>
      </c>
      <c r="B8" s="1" t="s">
        <v>14</v>
      </c>
      <c r="C8" s="1" t="s">
        <v>5</v>
      </c>
      <c r="D8" s="1" t="s">
        <v>16</v>
      </c>
      <c r="F8" s="1" t="s">
        <v>4</v>
      </c>
      <c r="G8" s="1">
        <f>SUMPRODUCT(LEN(B6:B48) - LEN(SUBSTITUTE(B6:B48, "w", "")))</f>
        <v>3</v>
      </c>
      <c r="H8" s="1">
        <f>SUMPRODUCT(LEN(C6:C49) - LEN(SUBSTITUTE(C6:C49, "w", "")))</f>
        <v>4</v>
      </c>
      <c r="I8" s="1">
        <f>SUMPRODUCT(LEN(D6:D46) - LEN(SUBSTITUTE(D6:D46, "w", "")))</f>
        <v>2</v>
      </c>
      <c r="K8" s="8" t="s">
        <v>20</v>
      </c>
      <c r="L8" s="1" t="s">
        <v>20</v>
      </c>
      <c r="M8" s="1"/>
      <c r="N8" s="1">
        <f>12*12*11-24</f>
        <v>1560</v>
      </c>
      <c r="P8">
        <v>6</v>
      </c>
      <c r="Q8">
        <f>Table_3[[#This Row],[Column]]*P8</f>
        <v>9360</v>
      </c>
    </row>
    <row r="9" spans="1:17" ht="14.4">
      <c r="A9" s="1">
        <v>3</v>
      </c>
      <c r="B9" s="1" t="s">
        <v>16</v>
      </c>
      <c r="C9" s="1" t="s">
        <v>16</v>
      </c>
      <c r="D9" s="1" t="s">
        <v>6</v>
      </c>
      <c r="F9" s="1" t="s">
        <v>13</v>
      </c>
      <c r="G9" s="1">
        <f>SUMPRODUCT(LEN(B6:B48) - LEN(SUBSTITUTE(B6:B48, "s", "")))</f>
        <v>2</v>
      </c>
      <c r="H9" s="1">
        <f>SUMPRODUCT(LEN(C6:C49) - LEN(SUBSTITUTE(C6:C49, "s", "")))</f>
        <v>3</v>
      </c>
      <c r="I9" s="1">
        <f>SUMPRODUCT(LEN(D6:D46) - LEN(SUBSTITUTE(D6:D46, "s", "")))</f>
        <v>1</v>
      </c>
      <c r="K9" s="9" t="s">
        <v>21</v>
      </c>
      <c r="L9" s="1" t="s">
        <v>21</v>
      </c>
      <c r="M9" s="1"/>
      <c r="N9" s="1">
        <f>12*13*12-24</f>
        <v>1848</v>
      </c>
      <c r="P9">
        <v>4</v>
      </c>
      <c r="Q9">
        <f>Table_3[[#This Row],[Column]]*P9</f>
        <v>7392</v>
      </c>
    </row>
    <row r="10" spans="1:17" ht="14.4">
      <c r="A10" s="1">
        <v>4</v>
      </c>
      <c r="B10" s="1" t="s">
        <v>6</v>
      </c>
      <c r="C10" s="1" t="s">
        <v>8</v>
      </c>
      <c r="D10" s="1" t="s">
        <v>8</v>
      </c>
    </row>
    <row r="11" spans="1:17" ht="14.4">
      <c r="A11" s="1">
        <v>5</v>
      </c>
      <c r="B11" s="1" t="s">
        <v>16</v>
      </c>
      <c r="C11" s="1" t="s">
        <v>6</v>
      </c>
      <c r="D11" s="1" t="s">
        <v>14</v>
      </c>
      <c r="P11">
        <f>SUM(BG_cal!$N$4:$N$9)</f>
        <v>6096</v>
      </c>
      <c r="Q11">
        <f>SUM(Q4:Q9)</f>
        <v>48912</v>
      </c>
    </row>
    <row r="12" spans="1:17" ht="14.4">
      <c r="A12" s="1">
        <v>6</v>
      </c>
      <c r="B12" s="1" t="s">
        <v>5</v>
      </c>
      <c r="C12" s="1" t="s">
        <v>4</v>
      </c>
      <c r="D12" s="1" t="s">
        <v>8</v>
      </c>
    </row>
    <row r="13" spans="1:17" ht="14.4">
      <c r="A13" s="1">
        <v>7</v>
      </c>
      <c r="B13" s="1" t="s">
        <v>14</v>
      </c>
      <c r="C13" s="1" t="s">
        <v>16</v>
      </c>
      <c r="D13" s="1" t="s">
        <v>16</v>
      </c>
      <c r="F13" s="1" t="s">
        <v>7</v>
      </c>
      <c r="G13" s="1" t="s">
        <v>9</v>
      </c>
      <c r="H13" s="1" t="s">
        <v>10</v>
      </c>
      <c r="I13" s="1" t="s">
        <v>11</v>
      </c>
      <c r="J13" s="1" t="s">
        <v>12</v>
      </c>
      <c r="P13" s="2" t="s">
        <v>28</v>
      </c>
      <c r="Q13">
        <f>Q11*100/Table_4[Column5]</f>
        <v>63.053679162584437</v>
      </c>
    </row>
    <row r="14" spans="1:17" ht="14.4">
      <c r="A14" s="1">
        <v>8</v>
      </c>
      <c r="B14" s="1" t="s">
        <v>8</v>
      </c>
      <c r="C14" s="1" t="s">
        <v>14</v>
      </c>
      <c r="D14" s="1" t="s">
        <v>6</v>
      </c>
      <c r="F14" s="1" t="s">
        <v>23</v>
      </c>
      <c r="G14" s="1">
        <f>SUM(G3:G10)</f>
        <v>43</v>
      </c>
      <c r="H14" s="1">
        <f>SUM(BG_cal!$H$3:$H$9)</f>
        <v>44</v>
      </c>
      <c r="I14" s="1">
        <f>SUM(BG_cal!$I$3:$I$9)</f>
        <v>41</v>
      </c>
      <c r="J14" s="1">
        <f>Table_4[Column2]*Table_4[Column3]*Table_4[Column4]</f>
        <v>77572</v>
      </c>
    </row>
    <row r="15" spans="1:17" ht="14.4">
      <c r="A15" s="1">
        <v>9</v>
      </c>
      <c r="B15" s="1" t="s">
        <v>16</v>
      </c>
      <c r="C15" s="1" t="s">
        <v>4</v>
      </c>
      <c r="D15" s="1" t="s">
        <v>5</v>
      </c>
      <c r="K15" t="s">
        <v>24</v>
      </c>
    </row>
    <row r="16" spans="1:17" ht="14.4">
      <c r="A16" s="1">
        <v>10</v>
      </c>
      <c r="B16" s="1" t="s">
        <v>14</v>
      </c>
      <c r="C16" s="1" t="s">
        <v>8</v>
      </c>
      <c r="D16" s="1" t="s">
        <v>8</v>
      </c>
    </row>
    <row r="17" spans="1:6" ht="14.4">
      <c r="A17" s="1">
        <v>11</v>
      </c>
      <c r="B17" s="1" t="s">
        <v>6</v>
      </c>
      <c r="C17" s="1" t="s">
        <v>6</v>
      </c>
      <c r="D17" s="1" t="s">
        <v>4</v>
      </c>
    </row>
    <row r="18" spans="1:6" ht="14.4">
      <c r="A18" s="1">
        <v>12</v>
      </c>
      <c r="B18" s="1" t="s">
        <v>8</v>
      </c>
      <c r="C18" s="1" t="s">
        <v>16</v>
      </c>
      <c r="D18" s="1" t="s">
        <v>14</v>
      </c>
    </row>
    <row r="19" spans="1:6" ht="14.4">
      <c r="A19" s="1">
        <v>13</v>
      </c>
      <c r="B19" s="1" t="s">
        <v>8</v>
      </c>
      <c r="C19" s="1" t="s">
        <v>14</v>
      </c>
      <c r="D19" s="1" t="s">
        <v>16</v>
      </c>
      <c r="F19" t="s">
        <v>25</v>
      </c>
    </row>
    <row r="20" spans="1:6" ht="14.4">
      <c r="A20" s="1">
        <v>14</v>
      </c>
      <c r="B20" s="1" t="s">
        <v>6</v>
      </c>
      <c r="C20" s="1" t="s">
        <v>5</v>
      </c>
      <c r="D20" s="1" t="s">
        <v>6</v>
      </c>
    </row>
    <row r="21" spans="1:6" ht="15.75" customHeight="1">
      <c r="A21" s="1">
        <v>15</v>
      </c>
      <c r="B21" s="1" t="s">
        <v>5</v>
      </c>
      <c r="C21" s="1" t="s">
        <v>16</v>
      </c>
      <c r="D21" s="1" t="s">
        <v>5</v>
      </c>
    </row>
    <row r="22" spans="1:6" ht="15.75" customHeight="1">
      <c r="A22" s="1">
        <v>16</v>
      </c>
      <c r="B22" s="1" t="s">
        <v>16</v>
      </c>
      <c r="C22" s="1" t="s">
        <v>6</v>
      </c>
      <c r="D22" s="1" t="s">
        <v>8</v>
      </c>
    </row>
    <row r="23" spans="1:6" ht="15.75" customHeight="1">
      <c r="A23" s="1">
        <v>17</v>
      </c>
      <c r="B23" s="1" t="s">
        <v>14</v>
      </c>
      <c r="C23" s="1" t="s">
        <v>14</v>
      </c>
      <c r="D23" s="1" t="s">
        <v>16</v>
      </c>
    </row>
    <row r="24" spans="1:6" ht="15.75" customHeight="1">
      <c r="A24" s="1">
        <v>18</v>
      </c>
      <c r="B24" s="1" t="s">
        <v>8</v>
      </c>
      <c r="C24" s="1" t="s">
        <v>8</v>
      </c>
      <c r="D24" s="1" t="s">
        <v>6</v>
      </c>
    </row>
    <row r="25" spans="1:6" ht="15.75" customHeight="1">
      <c r="A25" s="1">
        <v>19</v>
      </c>
      <c r="B25" s="1" t="s">
        <v>6</v>
      </c>
      <c r="C25" s="1" t="s">
        <v>13</v>
      </c>
      <c r="D25" s="1" t="s">
        <v>8</v>
      </c>
    </row>
    <row r="26" spans="1:6" ht="15.75" customHeight="1">
      <c r="A26" s="1">
        <v>20</v>
      </c>
      <c r="B26" s="1" t="s">
        <v>16</v>
      </c>
      <c r="C26" s="1" t="s">
        <v>14</v>
      </c>
      <c r="D26" s="1" t="s">
        <v>6</v>
      </c>
    </row>
    <row r="27" spans="1:6" ht="15.75" customHeight="1">
      <c r="A27" s="1">
        <v>21</v>
      </c>
      <c r="B27" s="1" t="s">
        <v>13</v>
      </c>
      <c r="C27" s="1" t="s">
        <v>6</v>
      </c>
      <c r="D27" s="1" t="s">
        <v>13</v>
      </c>
    </row>
    <row r="28" spans="1:6" ht="15.75" customHeight="1">
      <c r="A28" s="1">
        <v>22</v>
      </c>
      <c r="B28" s="1" t="s">
        <v>5</v>
      </c>
      <c r="C28" s="1" t="s">
        <v>8</v>
      </c>
      <c r="D28" s="1" t="s">
        <v>16</v>
      </c>
    </row>
    <row r="29" spans="1:6" ht="15.75" customHeight="1">
      <c r="A29" s="1">
        <v>23</v>
      </c>
      <c r="B29" s="1" t="s">
        <v>8</v>
      </c>
      <c r="C29" s="1" t="s">
        <v>4</v>
      </c>
      <c r="D29" s="1" t="s">
        <v>6</v>
      </c>
    </row>
    <row r="30" spans="1:6" ht="15.75" customHeight="1">
      <c r="A30" s="1">
        <v>24</v>
      </c>
      <c r="B30" s="1" t="s">
        <v>6</v>
      </c>
      <c r="C30" s="1" t="s">
        <v>16</v>
      </c>
      <c r="D30" s="1" t="s">
        <v>8</v>
      </c>
    </row>
    <row r="31" spans="1:6" ht="15.75" customHeight="1">
      <c r="A31" s="1">
        <v>25</v>
      </c>
      <c r="B31" s="1" t="s">
        <v>14</v>
      </c>
      <c r="C31" s="1" t="s">
        <v>14</v>
      </c>
      <c r="D31" s="1" t="s">
        <v>16</v>
      </c>
    </row>
    <row r="32" spans="1:6" ht="15.75" customHeight="1">
      <c r="A32" s="1">
        <v>26</v>
      </c>
      <c r="B32" s="1" t="s">
        <v>16</v>
      </c>
      <c r="C32" s="1" t="s">
        <v>6</v>
      </c>
      <c r="D32" s="1" t="s">
        <v>5</v>
      </c>
    </row>
    <row r="33" spans="1:4" ht="15.75" customHeight="1">
      <c r="A33" s="1">
        <v>27</v>
      </c>
      <c r="B33" s="1" t="s">
        <v>8</v>
      </c>
      <c r="C33" s="1" t="s">
        <v>5</v>
      </c>
      <c r="D33" s="1" t="s">
        <v>6</v>
      </c>
    </row>
    <row r="34" spans="1:4" ht="15.75" customHeight="1">
      <c r="A34" s="1">
        <v>28</v>
      </c>
      <c r="B34" s="1" t="s">
        <v>14</v>
      </c>
      <c r="C34" s="1" t="s">
        <v>16</v>
      </c>
      <c r="D34" s="1" t="s">
        <v>14</v>
      </c>
    </row>
    <row r="35" spans="1:4" ht="15.75" customHeight="1">
      <c r="A35" s="1">
        <v>29</v>
      </c>
      <c r="B35" s="1" t="s">
        <v>13</v>
      </c>
      <c r="C35" s="1" t="s">
        <v>8</v>
      </c>
      <c r="D35" s="1" t="s">
        <v>16</v>
      </c>
    </row>
    <row r="36" spans="1:4" ht="15.75" customHeight="1">
      <c r="A36" s="1">
        <v>30</v>
      </c>
      <c r="B36" s="1" t="s">
        <v>6</v>
      </c>
      <c r="C36" s="1" t="s">
        <v>13</v>
      </c>
      <c r="D36" s="1" t="s">
        <v>4</v>
      </c>
    </row>
    <row r="37" spans="1:4" ht="15.75" customHeight="1">
      <c r="A37" s="1">
        <v>31</v>
      </c>
      <c r="B37" s="1" t="s">
        <v>8</v>
      </c>
      <c r="C37" s="1" t="s">
        <v>6</v>
      </c>
      <c r="D37" s="1" t="s">
        <v>8</v>
      </c>
    </row>
    <row r="38" spans="1:4" ht="15.75" customHeight="1">
      <c r="A38" s="1">
        <v>32</v>
      </c>
      <c r="B38" s="1" t="s">
        <v>16</v>
      </c>
      <c r="C38" s="1" t="s">
        <v>16</v>
      </c>
      <c r="D38" s="1" t="s">
        <v>6</v>
      </c>
    </row>
    <row r="39" spans="1:4" ht="15.75" customHeight="1">
      <c r="A39" s="1">
        <v>33</v>
      </c>
      <c r="B39" s="1" t="s">
        <v>6</v>
      </c>
      <c r="C39" s="1" t="s">
        <v>8</v>
      </c>
      <c r="D39" s="1" t="s">
        <v>8</v>
      </c>
    </row>
    <row r="40" spans="1:4" ht="15.75" customHeight="1">
      <c r="A40" s="1">
        <v>34</v>
      </c>
      <c r="B40" s="1" t="s">
        <v>5</v>
      </c>
      <c r="C40" s="1" t="s">
        <v>14</v>
      </c>
      <c r="D40" s="1" t="s">
        <v>14</v>
      </c>
    </row>
    <row r="41" spans="1:4" ht="15.75" customHeight="1">
      <c r="A41" s="1">
        <v>35</v>
      </c>
      <c r="B41" s="1" t="s">
        <v>4</v>
      </c>
      <c r="C41" s="1" t="s">
        <v>5</v>
      </c>
      <c r="D41" s="1" t="s">
        <v>16</v>
      </c>
    </row>
    <row r="42" spans="1:4" ht="15.75" customHeight="1">
      <c r="A42" s="1">
        <v>36</v>
      </c>
      <c r="B42" s="1" t="s">
        <v>6</v>
      </c>
      <c r="C42" s="1" t="s">
        <v>4</v>
      </c>
      <c r="D42" s="1" t="s">
        <v>5</v>
      </c>
    </row>
    <row r="43" spans="1:4" ht="15.75" customHeight="1">
      <c r="A43" s="1">
        <v>37</v>
      </c>
      <c r="B43" s="1" t="s">
        <v>8</v>
      </c>
      <c r="C43" s="1" t="s">
        <v>6</v>
      </c>
      <c r="D43" s="1" t="s">
        <v>6</v>
      </c>
    </row>
    <row r="44" spans="1:4" ht="15.75" customHeight="1">
      <c r="A44" s="1">
        <v>38</v>
      </c>
      <c r="B44" s="1" t="s">
        <v>6</v>
      </c>
      <c r="C44" s="1" t="s">
        <v>8</v>
      </c>
      <c r="D44" s="1" t="s">
        <v>5</v>
      </c>
    </row>
    <row r="45" spans="1:4" ht="15.75" customHeight="1">
      <c r="A45" s="1">
        <v>39</v>
      </c>
      <c r="B45" s="1" t="s">
        <v>4</v>
      </c>
      <c r="C45" s="1" t="s">
        <v>16</v>
      </c>
      <c r="D45" s="1" t="s">
        <v>14</v>
      </c>
    </row>
    <row r="46" spans="1:4" ht="15.75" customHeight="1">
      <c r="A46" s="1">
        <v>40</v>
      </c>
      <c r="B46" s="1" t="s">
        <v>8</v>
      </c>
      <c r="C46" s="1" t="s">
        <v>5</v>
      </c>
      <c r="D46" s="1" t="s">
        <v>8</v>
      </c>
    </row>
    <row r="47" spans="1:4" ht="15.75" customHeight="1">
      <c r="A47" s="1">
        <v>41</v>
      </c>
      <c r="B47" s="1" t="s">
        <v>16</v>
      </c>
      <c r="C47" s="1" t="s">
        <v>8</v>
      </c>
      <c r="D47" s="1"/>
    </row>
    <row r="48" spans="1:4" ht="15.75" customHeight="1">
      <c r="A48" s="1">
        <v>42</v>
      </c>
      <c r="B48" s="1" t="s">
        <v>4</v>
      </c>
      <c r="C48" s="1" t="s">
        <v>13</v>
      </c>
      <c r="D48" s="1"/>
    </row>
    <row r="49" spans="1:4" ht="15.75" customHeight="1">
      <c r="A49" s="1">
        <v>43</v>
      </c>
      <c r="B49" s="1"/>
      <c r="C49" s="1" t="s">
        <v>6</v>
      </c>
      <c r="D49" s="1"/>
    </row>
    <row r="50" spans="1:4" ht="15.75" customHeight="1">
      <c r="A50" s="1">
        <v>44</v>
      </c>
      <c r="B50" s="1"/>
      <c r="C50" s="1"/>
      <c r="D50" s="1"/>
    </row>
    <row r="51" spans="1:4" ht="15.75" customHeight="1">
      <c r="A51" s="1">
        <v>45</v>
      </c>
      <c r="B51" s="1"/>
      <c r="C51" s="1"/>
      <c r="D51" s="1"/>
    </row>
    <row r="52" spans="1:4" ht="15.75" customHeight="1">
      <c r="A52" s="1">
        <v>46</v>
      </c>
      <c r="B52" s="1"/>
      <c r="C52" s="1"/>
      <c r="D52" s="1"/>
    </row>
    <row r="53" spans="1:4" ht="15.75" customHeight="1">
      <c r="A53" s="1">
        <v>47</v>
      </c>
      <c r="B53" s="1"/>
      <c r="C53" s="1"/>
      <c r="D53" s="1"/>
    </row>
    <row r="54" spans="1:4" ht="15.75" customHeight="1">
      <c r="A54" s="1">
        <v>48</v>
      </c>
      <c r="B54" s="1"/>
      <c r="C54" s="1"/>
      <c r="D54" s="1"/>
    </row>
    <row r="55" spans="1:4" ht="15.75" customHeight="1">
      <c r="A55" s="1">
        <v>49</v>
      </c>
      <c r="B55" s="1"/>
      <c r="C55" s="1"/>
      <c r="D55" s="1"/>
    </row>
    <row r="56" spans="1:4" ht="15.75" customHeight="1">
      <c r="A56" s="1">
        <v>50</v>
      </c>
      <c r="B56" s="1"/>
      <c r="C56" s="1"/>
      <c r="D56" s="1"/>
    </row>
    <row r="57" spans="1:4" ht="15.75" customHeight="1">
      <c r="A57" s="1">
        <v>51</v>
      </c>
      <c r="B57" s="1"/>
      <c r="C57" s="1"/>
      <c r="D57" s="1"/>
    </row>
    <row r="58" spans="1:4" ht="15.75" customHeight="1">
      <c r="A58" s="1">
        <v>52</v>
      </c>
      <c r="B58" s="1"/>
      <c r="C58" s="1"/>
      <c r="D58" s="1"/>
    </row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"/>
  <sheetViews>
    <sheetView workbookViewId="0">
      <selection activeCell="M12" sqref="M12"/>
    </sheetView>
  </sheetViews>
  <sheetFormatPr defaultColWidth="11.33203125" defaultRowHeight="15" customHeight="1"/>
  <cols>
    <col min="1" max="6" width="6.6640625" customWidth="1"/>
    <col min="7" max="7" width="26.88671875" customWidth="1"/>
    <col min="8" max="11" width="6.6640625" customWidth="1"/>
  </cols>
  <sheetData>
    <row r="1" spans="1:19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19" ht="15" customHeight="1">
      <c r="A2" s="1">
        <v>-4</v>
      </c>
      <c r="B2" s="1" t="s">
        <v>4</v>
      </c>
      <c r="C2" s="1" t="s">
        <v>5</v>
      </c>
      <c r="D2" s="1" t="s">
        <v>6</v>
      </c>
      <c r="F2" s="1" t="s">
        <v>7</v>
      </c>
      <c r="G2" s="1" t="s">
        <v>1</v>
      </c>
      <c r="H2" s="1" t="s">
        <v>2</v>
      </c>
      <c r="I2" s="1" t="s">
        <v>3</v>
      </c>
    </row>
    <row r="3" spans="1:19" ht="15" customHeight="1">
      <c r="A3" s="1">
        <v>-3</v>
      </c>
      <c r="B3" s="1" t="s">
        <v>4</v>
      </c>
      <c r="C3" s="1" t="s">
        <v>8</v>
      </c>
      <c r="D3" s="1" t="s">
        <v>5</v>
      </c>
      <c r="F3" s="1" t="s">
        <v>5</v>
      </c>
      <c r="G3" s="1">
        <f>SUMPRODUCT(LEN(B6:B46) - LEN(SUBSTITUTE(B6:B46, "a", "")))</f>
        <v>0</v>
      </c>
      <c r="H3" s="1">
        <f>SUMPRODUCT(LEN(C6:C49) - LEN(SUBSTITUTE(C6:C49, "a", "")))</f>
        <v>5</v>
      </c>
      <c r="I3" s="1">
        <f>SUMPRODUCT(LEN(D6:D45) - LEN(SUBSTITUTE(D6:D45, "a", "")))</f>
        <v>5</v>
      </c>
      <c r="L3" s="1" t="s">
        <v>7</v>
      </c>
      <c r="M3" s="1" t="s">
        <v>9</v>
      </c>
      <c r="N3" s="1" t="s">
        <v>10</v>
      </c>
      <c r="O3" s="1" t="s">
        <v>11</v>
      </c>
      <c r="P3" s="1" t="s">
        <v>12</v>
      </c>
      <c r="R3" s="2" t="s">
        <v>26</v>
      </c>
      <c r="S3" s="2" t="s">
        <v>27</v>
      </c>
    </row>
    <row r="4" spans="1:19" ht="15" customHeight="1">
      <c r="A4" s="1">
        <v>-2</v>
      </c>
      <c r="B4" s="1" t="s">
        <v>4</v>
      </c>
      <c r="C4" s="1" t="s">
        <v>13</v>
      </c>
      <c r="D4" s="1" t="s">
        <v>14</v>
      </c>
      <c r="F4" s="1" t="s">
        <v>14</v>
      </c>
      <c r="G4" s="1">
        <f>SUMPRODUCT(LEN(B6:B46) - LEN(SUBSTITUTE(B6:B46, "b", "")))</f>
        <v>0</v>
      </c>
      <c r="H4" s="1">
        <f>SUMPRODUCT(LEN(C6:C49) - LEN(SUBSTITUTE(C6:C49, "b", "")))</f>
        <v>7</v>
      </c>
      <c r="I4" s="1">
        <f>SUMPRODUCT(LEN(D6:D45) - LEN(SUBSTITUTE(D6:D45, "b", "")))</f>
        <v>6</v>
      </c>
      <c r="L4" s="1" t="s">
        <v>15</v>
      </c>
      <c r="M4" s="1"/>
      <c r="N4" s="1"/>
      <c r="O4" s="1"/>
      <c r="P4" s="1">
        <f>G8*H8*I8</f>
        <v>328</v>
      </c>
      <c r="R4">
        <v>100</v>
      </c>
      <c r="S4">
        <f>Table_38[[#This Row],[Column5]]*R4</f>
        <v>32800</v>
      </c>
    </row>
    <row r="5" spans="1:19" ht="15" customHeight="1">
      <c r="A5" s="1">
        <v>-1</v>
      </c>
      <c r="B5" s="1" t="s">
        <v>4</v>
      </c>
      <c r="C5" s="1" t="s">
        <v>6</v>
      </c>
      <c r="D5" s="1" t="s">
        <v>8</v>
      </c>
      <c r="F5" s="1" t="s">
        <v>16</v>
      </c>
      <c r="G5" s="1">
        <f>SUMPRODUCT(LEN(B6:B46) - LEN(SUBSTITUTE(B6:B46, "c", "")))</f>
        <v>0</v>
      </c>
      <c r="H5" s="1">
        <f>SUMPRODUCT(LEN(C6:C49) - LEN(SUBSTITUTE(C6:C49, "c", "")))</f>
        <v>8</v>
      </c>
      <c r="I5" s="1">
        <f>SUMPRODUCT(LEN(D6:D45) - LEN(SUBSTITUTE(D6:D45, "c", "")))</f>
        <v>8</v>
      </c>
      <c r="L5" s="1" t="s">
        <v>17</v>
      </c>
      <c r="M5" s="1"/>
      <c r="N5" s="1"/>
      <c r="O5" s="1"/>
      <c r="P5" s="1">
        <f>41*9*7-328</f>
        <v>2255</v>
      </c>
      <c r="R5">
        <v>16</v>
      </c>
      <c r="S5">
        <f>Table_38[[#This Row],[Column5]]*R5</f>
        <v>36080</v>
      </c>
    </row>
    <row r="6" spans="1:19" ht="15" customHeight="1">
      <c r="A6" s="1">
        <v>0</v>
      </c>
      <c r="B6" s="1" t="s">
        <v>4</v>
      </c>
      <c r="C6" s="1" t="s">
        <v>6</v>
      </c>
      <c r="D6" s="1" t="s">
        <v>6</v>
      </c>
      <c r="F6" s="1" t="s">
        <v>8</v>
      </c>
      <c r="G6" s="1">
        <f>SUMPRODUCT(LEN(B6:B46) - LEN(SUBSTITUTE(B6:B46, "d", "")))</f>
        <v>0</v>
      </c>
      <c r="H6" s="1">
        <f>SUMPRODUCT(LEN(C6:C49) - LEN(SUBSTITUTE(C6:C49, "d", "")))</f>
        <v>8</v>
      </c>
      <c r="I6" s="1">
        <f>SUMPRODUCT(LEN(D6:D45) - LEN(SUBSTITUTE(D6:D45, "d", "")))</f>
        <v>9</v>
      </c>
      <c r="L6" s="1" t="s">
        <v>18</v>
      </c>
      <c r="M6" s="1"/>
      <c r="N6" s="1"/>
      <c r="O6" s="1"/>
      <c r="P6" s="1">
        <f>41*11*8-328</f>
        <v>3280</v>
      </c>
      <c r="R6">
        <v>14</v>
      </c>
      <c r="S6">
        <f>Table_38[[#This Row],[Column5]]*R6</f>
        <v>45920</v>
      </c>
    </row>
    <row r="7" spans="1:19" ht="15" customHeight="1">
      <c r="A7" s="1">
        <v>1</v>
      </c>
      <c r="B7" s="1" t="s">
        <v>4</v>
      </c>
      <c r="C7" s="1" t="s">
        <v>14</v>
      </c>
      <c r="D7" s="1" t="s">
        <v>14</v>
      </c>
      <c r="F7" s="1" t="s">
        <v>6</v>
      </c>
      <c r="G7" s="1">
        <f>SUMPRODUCT(LEN(B6:B46) - LEN(SUBSTITUTE(B6:B46, "e", "")))</f>
        <v>0</v>
      </c>
      <c r="H7" s="1">
        <f>SUMPRODUCT(LEN(C6:C49) - LEN(SUBSTITUTE(C6:C49, "e", "")))</f>
        <v>9</v>
      </c>
      <c r="I7" s="1">
        <f>SUMPRODUCT(LEN(D6:D45) - LEN(SUBSTITUTE(D6:D45, "e", "")))</f>
        <v>10</v>
      </c>
      <c r="L7" s="1" t="s">
        <v>19</v>
      </c>
      <c r="M7" s="1"/>
      <c r="N7" s="1"/>
      <c r="O7" s="1"/>
      <c r="P7" s="1">
        <f>41*12*10-328</f>
        <v>4592</v>
      </c>
      <c r="R7">
        <v>8</v>
      </c>
      <c r="S7">
        <f>Table_38[[#This Row],[Column5]]*R7</f>
        <v>36736</v>
      </c>
    </row>
    <row r="8" spans="1:19" ht="15" customHeight="1">
      <c r="A8" s="1">
        <v>2</v>
      </c>
      <c r="B8" s="1" t="s">
        <v>4</v>
      </c>
      <c r="C8" s="1" t="s">
        <v>5</v>
      </c>
      <c r="D8" s="1" t="s">
        <v>16</v>
      </c>
      <c r="F8" s="1" t="s">
        <v>4</v>
      </c>
      <c r="G8" s="1">
        <f>SUMPRODUCT(LEN(B6:B46) - LEN(SUBSTITUTE(B6:B46, "w", "")))</f>
        <v>41</v>
      </c>
      <c r="H8" s="1">
        <f>SUMPRODUCT(LEN(C6:C49) - LEN(SUBSTITUTE(C6:C49, "w", "")))</f>
        <v>4</v>
      </c>
      <c r="I8" s="1">
        <f>SUMPRODUCT(LEN(D6:D45) - LEN(SUBSTITUTE(D6:D45, "w", "")))</f>
        <v>2</v>
      </c>
      <c r="L8" s="1" t="s">
        <v>20</v>
      </c>
      <c r="M8" s="1"/>
      <c r="N8" s="1"/>
      <c r="O8" s="1"/>
      <c r="P8" s="1">
        <f>41*12*11-328</f>
        <v>5084</v>
      </c>
      <c r="R8">
        <v>6</v>
      </c>
      <c r="S8">
        <f>Table_38[[#This Row],[Column5]]*R8</f>
        <v>30504</v>
      </c>
    </row>
    <row r="9" spans="1:19" ht="15" customHeight="1">
      <c r="A9" s="1">
        <v>3</v>
      </c>
      <c r="B9" s="1" t="s">
        <v>4</v>
      </c>
      <c r="C9" s="1" t="s">
        <v>16</v>
      </c>
      <c r="D9" s="1" t="s">
        <v>6</v>
      </c>
      <c r="F9" s="1" t="s">
        <v>13</v>
      </c>
      <c r="G9" s="1">
        <f>SUMPRODUCT(LEN(B6:B46) - LEN(SUBSTITUTE(B6:B46, "s", "")))</f>
        <v>0</v>
      </c>
      <c r="H9" s="1">
        <f>SUMPRODUCT(LEN(C6:C49) - LEN(SUBSTITUTE(C6:C49, "s", "")))</f>
        <v>0</v>
      </c>
      <c r="I9" s="1">
        <f>SUMPRODUCT(LEN(D6:D45) - LEN(SUBSTITUTE(D6:D45, "s", "")))</f>
        <v>0</v>
      </c>
      <c r="L9" s="1" t="s">
        <v>21</v>
      </c>
      <c r="M9" s="1"/>
      <c r="N9" s="1"/>
      <c r="O9" s="1"/>
      <c r="P9" s="1">
        <f>41*13*12-328</f>
        <v>6068</v>
      </c>
      <c r="R9">
        <v>4</v>
      </c>
      <c r="S9">
        <f>Table_38[[#This Row],[Column5]]*R9</f>
        <v>24272</v>
      </c>
    </row>
    <row r="10" spans="1:19" ht="15" customHeight="1">
      <c r="A10" s="1">
        <v>4</v>
      </c>
      <c r="B10" s="1" t="s">
        <v>4</v>
      </c>
      <c r="C10" s="1" t="s">
        <v>8</v>
      </c>
      <c r="D10" s="1" t="s">
        <v>8</v>
      </c>
    </row>
    <row r="11" spans="1:19" ht="15" customHeight="1">
      <c r="A11" s="1">
        <v>5</v>
      </c>
      <c r="B11" s="1" t="s">
        <v>4</v>
      </c>
      <c r="C11" s="1" t="s">
        <v>6</v>
      </c>
      <c r="D11" s="1" t="s">
        <v>14</v>
      </c>
      <c r="P11">
        <f>SUM(Table_38[Column5])</f>
        <v>21607</v>
      </c>
      <c r="S11">
        <f>SUM(S4:S9)</f>
        <v>206312</v>
      </c>
    </row>
    <row r="12" spans="1:19" ht="15" customHeight="1">
      <c r="A12" s="1">
        <v>6</v>
      </c>
      <c r="B12" s="1" t="s">
        <v>4</v>
      </c>
      <c r="C12" s="1" t="s">
        <v>4</v>
      </c>
      <c r="D12" s="1" t="s">
        <v>8</v>
      </c>
    </row>
    <row r="13" spans="1:19" ht="15" customHeight="1">
      <c r="A13" s="1">
        <v>7</v>
      </c>
      <c r="B13" s="1" t="s">
        <v>4</v>
      </c>
      <c r="C13" s="1" t="s">
        <v>16</v>
      </c>
      <c r="D13" s="1" t="s">
        <v>16</v>
      </c>
      <c r="F13" s="1" t="s">
        <v>7</v>
      </c>
      <c r="G13" s="1" t="s">
        <v>9</v>
      </c>
      <c r="H13" s="1" t="s">
        <v>10</v>
      </c>
      <c r="I13" s="1" t="s">
        <v>11</v>
      </c>
      <c r="J13" s="1" t="s">
        <v>12</v>
      </c>
      <c r="K13" s="1" t="s">
        <v>22</v>
      </c>
      <c r="R13" s="2" t="s">
        <v>35</v>
      </c>
      <c r="S13">
        <f>S11*100/Table_49[Column6]</f>
        <v>306.82926829268291</v>
      </c>
    </row>
    <row r="14" spans="1:19" ht="15" customHeight="1">
      <c r="A14" s="1">
        <v>8</v>
      </c>
      <c r="B14" s="1" t="s">
        <v>4</v>
      </c>
      <c r="C14" s="1" t="s">
        <v>14</v>
      </c>
      <c r="D14" s="1" t="s">
        <v>6</v>
      </c>
      <c r="F14" s="1" t="s">
        <v>23</v>
      </c>
      <c r="G14" s="1">
        <f>SUM(G3:G10)</f>
        <v>41</v>
      </c>
      <c r="H14" s="1">
        <v>41</v>
      </c>
      <c r="I14" s="1">
        <v>40</v>
      </c>
      <c r="J14" s="1"/>
      <c r="K14" s="1">
        <f>G14*H14*I14</f>
        <v>67240</v>
      </c>
    </row>
    <row r="15" spans="1:19" ht="15" customHeight="1">
      <c r="A15" s="1">
        <v>9</v>
      </c>
      <c r="B15" s="1" t="s">
        <v>4</v>
      </c>
      <c r="C15" s="1" t="s">
        <v>4</v>
      </c>
      <c r="D15" s="1" t="s">
        <v>5</v>
      </c>
      <c r="K15" t="s">
        <v>24</v>
      </c>
    </row>
    <row r="16" spans="1:19" ht="15" customHeight="1">
      <c r="A16" s="1">
        <v>10</v>
      </c>
      <c r="B16" s="1" t="s">
        <v>4</v>
      </c>
      <c r="C16" s="1" t="s">
        <v>8</v>
      </c>
      <c r="D16" s="1" t="s">
        <v>8</v>
      </c>
    </row>
    <row r="17" spans="1:8" ht="15" customHeight="1">
      <c r="A17" s="1">
        <v>11</v>
      </c>
      <c r="B17" s="1" t="s">
        <v>4</v>
      </c>
      <c r="C17" s="1" t="s">
        <v>6</v>
      </c>
      <c r="D17" s="1" t="s">
        <v>4</v>
      </c>
      <c r="G17" t="s">
        <v>29</v>
      </c>
      <c r="H17">
        <v>15</v>
      </c>
    </row>
    <row r="18" spans="1:8" ht="15" customHeight="1">
      <c r="A18" s="1">
        <v>12</v>
      </c>
      <c r="B18" s="1" t="s">
        <v>4</v>
      </c>
      <c r="C18" s="1" t="s">
        <v>16</v>
      </c>
      <c r="D18" s="1" t="s">
        <v>14</v>
      </c>
      <c r="G18" t="s">
        <v>30</v>
      </c>
      <c r="H18">
        <v>445</v>
      </c>
    </row>
    <row r="19" spans="1:8" ht="15" customHeight="1">
      <c r="A19" s="1">
        <v>13</v>
      </c>
      <c r="B19" s="1" t="s">
        <v>4</v>
      </c>
      <c r="C19" s="1" t="s">
        <v>14</v>
      </c>
      <c r="D19" s="1" t="s">
        <v>16</v>
      </c>
      <c r="F19" t="s">
        <v>25</v>
      </c>
      <c r="G19" t="s">
        <v>31</v>
      </c>
      <c r="H19">
        <f>H17*H18*S13/100</f>
        <v>20480.853658536584</v>
      </c>
    </row>
    <row r="20" spans="1:8" ht="15" customHeight="1">
      <c r="A20" s="1">
        <v>14</v>
      </c>
      <c r="B20" s="1" t="s">
        <v>4</v>
      </c>
      <c r="C20" s="1" t="s">
        <v>5</v>
      </c>
      <c r="D20" s="1" t="s">
        <v>6</v>
      </c>
      <c r="G20" t="s">
        <v>40</v>
      </c>
      <c r="H20">
        <f>H19*100/77572</f>
        <v>26.402379284453907</v>
      </c>
    </row>
    <row r="21" spans="1:8" ht="15.75" customHeight="1">
      <c r="A21" s="1">
        <v>15</v>
      </c>
      <c r="B21" s="1" t="s">
        <v>4</v>
      </c>
      <c r="C21" s="1" t="s">
        <v>16</v>
      </c>
      <c r="D21" s="1" t="s">
        <v>5</v>
      </c>
    </row>
    <row r="22" spans="1:8" ht="15.75" customHeight="1">
      <c r="A22" s="1">
        <v>16</v>
      </c>
      <c r="B22" s="1" t="s">
        <v>4</v>
      </c>
      <c r="C22" s="1" t="s">
        <v>6</v>
      </c>
      <c r="D22" s="1" t="s">
        <v>8</v>
      </c>
    </row>
    <row r="23" spans="1:8" ht="15.75" customHeight="1">
      <c r="A23" s="1">
        <v>17</v>
      </c>
      <c r="B23" s="1" t="s">
        <v>4</v>
      </c>
      <c r="C23" s="1" t="s">
        <v>14</v>
      </c>
      <c r="D23" s="1" t="s">
        <v>16</v>
      </c>
    </row>
    <row r="24" spans="1:8" ht="15.75" customHeight="1">
      <c r="A24" s="1">
        <v>18</v>
      </c>
      <c r="B24" s="1" t="s">
        <v>4</v>
      </c>
      <c r="C24" s="1" t="s">
        <v>8</v>
      </c>
      <c r="D24" s="1" t="s">
        <v>6</v>
      </c>
    </row>
    <row r="25" spans="1:8" ht="15.75" customHeight="1">
      <c r="A25" s="1">
        <v>19</v>
      </c>
      <c r="B25" s="1" t="s">
        <v>4</v>
      </c>
      <c r="C25" s="1" t="s">
        <v>14</v>
      </c>
      <c r="D25" s="1" t="s">
        <v>8</v>
      </c>
    </row>
    <row r="26" spans="1:8" ht="15.75" customHeight="1">
      <c r="A26" s="1">
        <v>20</v>
      </c>
      <c r="B26" s="1" t="s">
        <v>4</v>
      </c>
      <c r="C26" s="1" t="s">
        <v>6</v>
      </c>
      <c r="D26" s="1" t="s">
        <v>6</v>
      </c>
    </row>
    <row r="27" spans="1:8" ht="15.75" customHeight="1">
      <c r="A27" s="1">
        <v>21</v>
      </c>
      <c r="B27" s="1" t="s">
        <v>4</v>
      </c>
      <c r="C27" s="1" t="s">
        <v>8</v>
      </c>
      <c r="D27" s="1" t="s">
        <v>16</v>
      </c>
    </row>
    <row r="28" spans="1:8" ht="15.75" customHeight="1">
      <c r="A28" s="1">
        <v>22</v>
      </c>
      <c r="B28" s="1" t="s">
        <v>4</v>
      </c>
      <c r="C28" s="1" t="s">
        <v>4</v>
      </c>
      <c r="D28" s="1" t="s">
        <v>6</v>
      </c>
    </row>
    <row r="29" spans="1:8" ht="15.75" customHeight="1">
      <c r="A29" s="1">
        <v>23</v>
      </c>
      <c r="B29" s="1" t="s">
        <v>4</v>
      </c>
      <c r="C29" s="1" t="s">
        <v>16</v>
      </c>
      <c r="D29" s="1" t="s">
        <v>8</v>
      </c>
    </row>
    <row r="30" spans="1:8" ht="15.75" customHeight="1">
      <c r="A30" s="1">
        <v>24</v>
      </c>
      <c r="B30" s="1" t="s">
        <v>4</v>
      </c>
      <c r="C30" s="1" t="s">
        <v>14</v>
      </c>
      <c r="D30" s="1" t="s">
        <v>16</v>
      </c>
    </row>
    <row r="31" spans="1:8" ht="15.75" customHeight="1">
      <c r="A31" s="1">
        <v>25</v>
      </c>
      <c r="B31" s="1" t="s">
        <v>4</v>
      </c>
      <c r="C31" s="1" t="s">
        <v>6</v>
      </c>
      <c r="D31" s="1" t="s">
        <v>5</v>
      </c>
    </row>
    <row r="32" spans="1:8" ht="15.75" customHeight="1">
      <c r="A32" s="1">
        <v>26</v>
      </c>
      <c r="B32" s="1" t="s">
        <v>4</v>
      </c>
      <c r="C32" s="1" t="s">
        <v>5</v>
      </c>
      <c r="D32" s="1" t="s">
        <v>6</v>
      </c>
    </row>
    <row r="33" spans="1:4" ht="15.75" customHeight="1">
      <c r="A33" s="1">
        <v>27</v>
      </c>
      <c r="B33" s="1" t="s">
        <v>4</v>
      </c>
      <c r="C33" s="1" t="s">
        <v>16</v>
      </c>
      <c r="D33" s="1" t="s">
        <v>14</v>
      </c>
    </row>
    <row r="34" spans="1:4" ht="15.75" customHeight="1">
      <c r="A34" s="1">
        <v>28</v>
      </c>
      <c r="B34" s="1" t="s">
        <v>4</v>
      </c>
      <c r="C34" s="1" t="s">
        <v>8</v>
      </c>
      <c r="D34" s="1" t="s">
        <v>16</v>
      </c>
    </row>
    <row r="35" spans="1:4" ht="15.75" customHeight="1">
      <c r="A35" s="1">
        <v>29</v>
      </c>
      <c r="B35" s="1" t="s">
        <v>4</v>
      </c>
      <c r="C35" s="1" t="s">
        <v>6</v>
      </c>
      <c r="D35" s="1" t="s">
        <v>4</v>
      </c>
    </row>
    <row r="36" spans="1:4" ht="15.75" customHeight="1">
      <c r="A36" s="1">
        <v>30</v>
      </c>
      <c r="B36" s="1" t="s">
        <v>4</v>
      </c>
      <c r="C36" s="1" t="s">
        <v>16</v>
      </c>
      <c r="D36" s="1" t="s">
        <v>8</v>
      </c>
    </row>
    <row r="37" spans="1:4" ht="15.75" customHeight="1">
      <c r="A37" s="1">
        <v>31</v>
      </c>
      <c r="B37" s="1" t="s">
        <v>4</v>
      </c>
      <c r="C37" s="1" t="s">
        <v>8</v>
      </c>
      <c r="D37" s="1" t="s">
        <v>6</v>
      </c>
    </row>
    <row r="38" spans="1:4" ht="15.75" customHeight="1">
      <c r="A38" s="1">
        <v>32</v>
      </c>
      <c r="B38" s="1" t="s">
        <v>4</v>
      </c>
      <c r="C38" s="1" t="s">
        <v>14</v>
      </c>
      <c r="D38" s="1" t="s">
        <v>8</v>
      </c>
    </row>
    <row r="39" spans="1:4" ht="15.75" customHeight="1">
      <c r="A39" s="1">
        <v>33</v>
      </c>
      <c r="B39" s="1" t="s">
        <v>4</v>
      </c>
      <c r="C39" s="1" t="s">
        <v>5</v>
      </c>
      <c r="D39" s="1" t="s">
        <v>14</v>
      </c>
    </row>
    <row r="40" spans="1:4" ht="15.75" customHeight="1">
      <c r="A40" s="1">
        <v>34</v>
      </c>
      <c r="B40" s="1" t="s">
        <v>4</v>
      </c>
      <c r="C40" s="1" t="s">
        <v>4</v>
      </c>
      <c r="D40" s="1" t="s">
        <v>16</v>
      </c>
    </row>
    <row r="41" spans="1:4" ht="15.75" customHeight="1">
      <c r="A41" s="1">
        <v>35</v>
      </c>
      <c r="B41" s="1" t="s">
        <v>4</v>
      </c>
      <c r="C41" s="1" t="s">
        <v>6</v>
      </c>
      <c r="D41" s="1" t="s">
        <v>5</v>
      </c>
    </row>
    <row r="42" spans="1:4" ht="15.75" customHeight="1">
      <c r="A42" s="1">
        <v>36</v>
      </c>
      <c r="B42" s="1" t="s">
        <v>4</v>
      </c>
      <c r="C42" s="1" t="s">
        <v>8</v>
      </c>
      <c r="D42" s="1" t="s">
        <v>6</v>
      </c>
    </row>
    <row r="43" spans="1:4" ht="15.75" customHeight="1">
      <c r="A43" s="1">
        <v>37</v>
      </c>
      <c r="B43" s="1" t="s">
        <v>4</v>
      </c>
      <c r="C43" s="1" t="s">
        <v>16</v>
      </c>
      <c r="D43" s="1" t="s">
        <v>5</v>
      </c>
    </row>
    <row r="44" spans="1:4" ht="15.75" customHeight="1">
      <c r="A44" s="1">
        <v>38</v>
      </c>
      <c r="B44" s="1" t="s">
        <v>4</v>
      </c>
      <c r="C44" s="1" t="s">
        <v>5</v>
      </c>
      <c r="D44" s="1" t="s">
        <v>14</v>
      </c>
    </row>
    <row r="45" spans="1:4" ht="15.75" customHeight="1">
      <c r="A45" s="1">
        <v>39</v>
      </c>
      <c r="B45" s="1" t="s">
        <v>4</v>
      </c>
      <c r="C45" s="1" t="s">
        <v>8</v>
      </c>
      <c r="D45" s="1" t="s">
        <v>8</v>
      </c>
    </row>
    <row r="46" spans="1:4" ht="15.75" customHeight="1">
      <c r="A46" s="1">
        <v>40</v>
      </c>
      <c r="B46" s="1" t="s">
        <v>4</v>
      </c>
      <c r="C46" t="s">
        <v>6</v>
      </c>
    </row>
    <row r="47" spans="1:4" ht="15.75" customHeight="1">
      <c r="A47" s="1">
        <v>41</v>
      </c>
      <c r="D47" s="1"/>
    </row>
    <row r="48" spans="1:4" ht="15.75" customHeight="1">
      <c r="A48" s="1">
        <v>42</v>
      </c>
      <c r="C48" s="1"/>
      <c r="D48" s="1"/>
    </row>
    <row r="49" spans="1:4" ht="15.75" customHeight="1">
      <c r="A49" s="1">
        <v>43</v>
      </c>
      <c r="B49" s="1"/>
      <c r="C49" s="1"/>
      <c r="D49" s="1"/>
    </row>
    <row r="50" spans="1:4" ht="15.75" customHeight="1">
      <c r="A50" s="1">
        <v>44</v>
      </c>
      <c r="B50" s="1"/>
      <c r="C50" s="1"/>
      <c r="D50" s="1"/>
    </row>
    <row r="51" spans="1:4" ht="15.75" customHeight="1">
      <c r="A51" s="1">
        <v>45</v>
      </c>
      <c r="B51" s="1"/>
      <c r="C51" s="1"/>
      <c r="D51" s="1"/>
    </row>
    <row r="52" spans="1:4" ht="15.75" customHeight="1">
      <c r="A52" s="1">
        <v>46</v>
      </c>
      <c r="B52" s="1"/>
      <c r="C52" s="1"/>
      <c r="D52" s="1"/>
    </row>
    <row r="53" spans="1:4" ht="15.75" customHeight="1">
      <c r="A53" s="1">
        <v>47</v>
      </c>
      <c r="B53" s="1"/>
      <c r="C53" s="1"/>
      <c r="D53" s="1"/>
    </row>
    <row r="54" spans="1:4" ht="15.75" customHeight="1">
      <c r="A54" s="1">
        <v>48</v>
      </c>
      <c r="B54" s="1"/>
      <c r="C54" s="1"/>
      <c r="D54" s="1"/>
    </row>
    <row r="55" spans="1:4" ht="15.75" customHeight="1">
      <c r="A55" s="1">
        <v>49</v>
      </c>
      <c r="B55" s="1"/>
      <c r="C55" s="1"/>
      <c r="D55" s="1"/>
    </row>
    <row r="56" spans="1:4" ht="15.75" customHeight="1">
      <c r="A56" s="1">
        <v>50</v>
      </c>
      <c r="B56" s="1"/>
      <c r="C56" s="1"/>
      <c r="D56" s="1"/>
    </row>
    <row r="57" spans="1:4" ht="15.75" customHeight="1">
      <c r="A57" s="1">
        <v>51</v>
      </c>
      <c r="B57" s="1"/>
      <c r="C57" s="1"/>
      <c r="D57" s="1"/>
    </row>
    <row r="58" spans="1:4" ht="15.75" customHeight="1">
      <c r="A58" s="1">
        <v>52</v>
      </c>
      <c r="B58" s="1"/>
      <c r="C58" s="1"/>
      <c r="D58" s="1"/>
    </row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"/>
  <sheetViews>
    <sheetView workbookViewId="0">
      <selection activeCell="H20" sqref="H20"/>
    </sheetView>
  </sheetViews>
  <sheetFormatPr defaultColWidth="11.33203125" defaultRowHeight="15" customHeight="1"/>
  <cols>
    <col min="1" max="6" width="6.6640625" customWidth="1"/>
    <col min="7" max="7" width="16.5546875" customWidth="1"/>
    <col min="8" max="8" width="13" customWidth="1"/>
    <col min="9" max="11" width="6.6640625" customWidth="1"/>
  </cols>
  <sheetData>
    <row r="1" spans="1:19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19" ht="15" customHeight="1">
      <c r="A2" s="1">
        <v>-4</v>
      </c>
      <c r="B2" s="1" t="s">
        <v>4</v>
      </c>
      <c r="C2" s="1" t="s">
        <v>4</v>
      </c>
      <c r="D2" s="1" t="s">
        <v>6</v>
      </c>
      <c r="F2" s="1" t="s">
        <v>7</v>
      </c>
      <c r="G2" s="1" t="s">
        <v>1</v>
      </c>
      <c r="H2" s="1" t="s">
        <v>2</v>
      </c>
      <c r="I2" s="1" t="s">
        <v>3</v>
      </c>
    </row>
    <row r="3" spans="1:19" ht="15" customHeight="1">
      <c r="A3" s="1">
        <v>-3</v>
      </c>
      <c r="B3" s="1" t="s">
        <v>4</v>
      </c>
      <c r="C3" s="1" t="s">
        <v>5</v>
      </c>
      <c r="D3" s="1" t="s">
        <v>4</v>
      </c>
      <c r="F3" s="1" t="s">
        <v>5</v>
      </c>
      <c r="G3" s="1">
        <f>SUMPRODUCT(LEN(B6:B46) - LEN(SUBSTITUTE(B6:B46, "a", "")))</f>
        <v>0</v>
      </c>
      <c r="H3" s="1">
        <f>SUMPRODUCT(LEN(C6:C49) - LEN(SUBSTITUTE(C6:C49, "a", "")))</f>
        <v>3</v>
      </c>
      <c r="I3" s="1">
        <f>SUMPRODUCT(LEN(D6:D45) - LEN(SUBSTITUTE(D6:D45, "a", "")))</f>
        <v>2</v>
      </c>
      <c r="L3" s="1" t="s">
        <v>7</v>
      </c>
      <c r="M3" s="1" t="s">
        <v>9</v>
      </c>
      <c r="N3" s="1" t="s">
        <v>10</v>
      </c>
      <c r="O3" s="1" t="s">
        <v>11</v>
      </c>
      <c r="P3" s="1" t="s">
        <v>12</v>
      </c>
      <c r="R3" s="2" t="s">
        <v>26</v>
      </c>
      <c r="S3" s="2" t="s">
        <v>27</v>
      </c>
    </row>
    <row r="4" spans="1:19" ht="15" customHeight="1">
      <c r="A4" s="1">
        <v>-2</v>
      </c>
      <c r="B4" s="1" t="s">
        <v>4</v>
      </c>
      <c r="C4" s="1" t="s">
        <v>4</v>
      </c>
      <c r="D4" s="1" t="s">
        <v>14</v>
      </c>
      <c r="F4" s="1" t="s">
        <v>14</v>
      </c>
      <c r="G4" s="1">
        <f>SUMPRODUCT(LEN(B6:B46) - LEN(SUBSTITUTE(B6:B46, "b", "")))</f>
        <v>0</v>
      </c>
      <c r="H4" s="1">
        <f>SUMPRODUCT(LEN(C6:C49) - LEN(SUBSTITUTE(C6:C49, "b", "")))</f>
        <v>3</v>
      </c>
      <c r="I4" s="1">
        <f>SUMPRODUCT(LEN(D6:D45) - LEN(SUBSTITUTE(D6:D45, "b", "")))</f>
        <v>4</v>
      </c>
      <c r="L4" s="1" t="s">
        <v>15</v>
      </c>
      <c r="M4" s="1"/>
      <c r="N4" s="1"/>
      <c r="O4" s="1"/>
      <c r="P4" s="1">
        <f t="shared" ref="P4" si="0">G8*H8*I8</f>
        <v>16400</v>
      </c>
      <c r="R4">
        <v>100</v>
      </c>
      <c r="S4">
        <f>Table_3812[[#This Row],[Column5]]*R4</f>
        <v>1640000</v>
      </c>
    </row>
    <row r="5" spans="1:19" ht="15" customHeight="1">
      <c r="A5" s="1">
        <v>-1</v>
      </c>
      <c r="B5" s="1" t="s">
        <v>4</v>
      </c>
      <c r="C5" s="1" t="s">
        <v>6</v>
      </c>
      <c r="D5" s="1" t="s">
        <v>4</v>
      </c>
      <c r="F5" s="1" t="s">
        <v>16</v>
      </c>
      <c r="G5" s="1">
        <f>SUMPRODUCT(LEN(B6:B46) - LEN(SUBSTITUTE(B6:B46, "c", "")))</f>
        <v>0</v>
      </c>
      <c r="H5" s="1">
        <f>SUMPRODUCT(LEN(C6:C49) - LEN(SUBSTITUTE(C6:C49, "c", "")))</f>
        <v>4</v>
      </c>
      <c r="I5" s="1">
        <f>SUMPRODUCT(LEN(D6:D45) - LEN(SUBSTITUTE(D6:D45, "c", "")))</f>
        <v>4</v>
      </c>
      <c r="L5" s="1" t="s">
        <v>17</v>
      </c>
      <c r="M5" s="1"/>
      <c r="N5" s="1"/>
      <c r="O5" s="1"/>
      <c r="P5" s="1">
        <f>41*(3*20+20*2+3*2)</f>
        <v>4346</v>
      </c>
      <c r="R5">
        <v>16</v>
      </c>
      <c r="S5">
        <f>Table_3812[[#This Row],[Column5]]*R5</f>
        <v>69536</v>
      </c>
    </row>
    <row r="6" spans="1:19" ht="15" customHeight="1">
      <c r="A6" s="1">
        <v>0</v>
      </c>
      <c r="B6" s="1" t="s">
        <v>4</v>
      </c>
      <c r="C6" s="1" t="s">
        <v>6</v>
      </c>
      <c r="D6" s="1" t="s">
        <v>4</v>
      </c>
      <c r="F6" s="1" t="s">
        <v>8</v>
      </c>
      <c r="G6" s="1">
        <f>SUMPRODUCT(LEN(B6:B46) - LEN(SUBSTITUTE(B6:B46, "d", "")))</f>
        <v>0</v>
      </c>
      <c r="H6" s="1">
        <f>SUMPRODUCT(LEN(C6:C49) - LEN(SUBSTITUTE(C6:C49, "d", "")))</f>
        <v>5</v>
      </c>
      <c r="I6" s="1">
        <f>SUMPRODUCT(LEN(D6:D45) - LEN(SUBSTITUTE(D6:D45, "d", "")))</f>
        <v>5</v>
      </c>
      <c r="L6" s="1" t="s">
        <v>18</v>
      </c>
      <c r="M6" s="1"/>
      <c r="N6" s="1"/>
      <c r="O6" s="1"/>
      <c r="P6" s="1">
        <f>41*(3*20+4*20+3*4)</f>
        <v>6232</v>
      </c>
      <c r="R6">
        <v>14</v>
      </c>
      <c r="S6">
        <f>Table_3812[[#This Row],[Column5]]*R6</f>
        <v>87248</v>
      </c>
    </row>
    <row r="7" spans="1:19" ht="15" customHeight="1">
      <c r="A7" s="1">
        <v>1</v>
      </c>
      <c r="B7" s="1" t="s">
        <v>4</v>
      </c>
      <c r="C7" s="1" t="s">
        <v>4</v>
      </c>
      <c r="D7" s="1" t="s">
        <v>14</v>
      </c>
      <c r="F7" s="1" t="s">
        <v>6</v>
      </c>
      <c r="G7" s="1">
        <f>SUMPRODUCT(LEN(B6:B46) - LEN(SUBSTITUTE(B6:B46, "e", "")))</f>
        <v>0</v>
      </c>
      <c r="H7" s="1">
        <f>SUMPRODUCT(LEN(C6:C49) - LEN(SUBSTITUTE(C6:C49, "e", "")))</f>
        <v>6</v>
      </c>
      <c r="I7" s="1">
        <f>SUMPRODUCT(LEN(D6:D45) - LEN(SUBSTITUTE(D6:D45, "e", "")))</f>
        <v>5</v>
      </c>
      <c r="L7" s="1" t="s">
        <v>19</v>
      </c>
      <c r="M7" s="1"/>
      <c r="N7" s="1"/>
      <c r="O7" s="1"/>
      <c r="P7" s="1">
        <f>41*(4*20+20*4+4*4)</f>
        <v>7216</v>
      </c>
      <c r="R7">
        <v>8</v>
      </c>
      <c r="S7">
        <f>Table_3812[[#This Row],[Column5]]*R7</f>
        <v>57728</v>
      </c>
    </row>
    <row r="8" spans="1:19" ht="15" customHeight="1">
      <c r="A8" s="1">
        <v>2</v>
      </c>
      <c r="B8" s="1" t="s">
        <v>4</v>
      </c>
      <c r="C8" s="1" t="s">
        <v>6</v>
      </c>
      <c r="D8" s="1" t="s">
        <v>4</v>
      </c>
      <c r="F8" s="1" t="s">
        <v>4</v>
      </c>
      <c r="G8" s="1">
        <f>SUMPRODUCT(LEN(B6:B46) - LEN(SUBSTITUTE(B6:B46, "w", "")))</f>
        <v>41</v>
      </c>
      <c r="H8" s="1">
        <f>SUMPRODUCT(LEN(C6:C49) - LEN(SUBSTITUTE(C6:C49, "w", "")))</f>
        <v>20</v>
      </c>
      <c r="I8" s="1">
        <f>SUMPRODUCT(LEN(D6:D45) - LEN(SUBSTITUTE(D6:D45, "w", "")))</f>
        <v>20</v>
      </c>
      <c r="L8" s="1" t="s">
        <v>20</v>
      </c>
      <c r="M8" s="1"/>
      <c r="N8" s="1"/>
      <c r="O8" s="1"/>
      <c r="P8" s="1">
        <f>41*(20*5+5*20+5*5)</f>
        <v>9225</v>
      </c>
      <c r="R8">
        <v>6</v>
      </c>
      <c r="S8">
        <f>Table_3812[[#This Row],[Column5]]*R8</f>
        <v>55350</v>
      </c>
    </row>
    <row r="9" spans="1:19" ht="15" customHeight="1">
      <c r="A9" s="1">
        <v>3</v>
      </c>
      <c r="B9" s="1" t="s">
        <v>4</v>
      </c>
      <c r="C9" s="1" t="s">
        <v>4</v>
      </c>
      <c r="D9" s="1" t="s">
        <v>5</v>
      </c>
      <c r="F9" s="1" t="s">
        <v>13</v>
      </c>
      <c r="G9" s="1">
        <f>SUMPRODUCT(LEN(B6:B46) - LEN(SUBSTITUTE(B6:B46, "s", "")))</f>
        <v>0</v>
      </c>
      <c r="H9" s="1">
        <f>SUMPRODUCT(LEN(C6:C49) - LEN(SUBSTITUTE(C6:C49, "s", "")))</f>
        <v>0</v>
      </c>
      <c r="I9" s="1">
        <f>SUMPRODUCT(LEN(D6:D45) - LEN(SUBSTITUTE(D6:D45, "s", "")))</f>
        <v>0</v>
      </c>
      <c r="L9" s="1" t="s">
        <v>21</v>
      </c>
      <c r="M9" s="1"/>
      <c r="N9" s="1"/>
      <c r="O9" s="1"/>
      <c r="P9" s="1">
        <f>41*(6*20+20*5+6*5)</f>
        <v>10250</v>
      </c>
      <c r="R9">
        <v>4</v>
      </c>
      <c r="S9">
        <f>Table_3812[[#This Row],[Column5]]*R9</f>
        <v>41000</v>
      </c>
    </row>
    <row r="10" spans="1:19" ht="15" customHeight="1">
      <c r="A10" s="1">
        <v>4</v>
      </c>
      <c r="B10" s="1" t="s">
        <v>4</v>
      </c>
      <c r="C10" s="1" t="s">
        <v>8</v>
      </c>
      <c r="D10" s="1" t="s">
        <v>4</v>
      </c>
    </row>
    <row r="11" spans="1:19" ht="15" customHeight="1">
      <c r="A11" s="1">
        <v>5</v>
      </c>
      <c r="B11" s="1" t="s">
        <v>4</v>
      </c>
      <c r="C11" s="1" t="s">
        <v>4</v>
      </c>
      <c r="D11" s="1" t="s">
        <v>14</v>
      </c>
      <c r="P11">
        <f>SUM(Table_3812[Column5])</f>
        <v>53669</v>
      </c>
      <c r="S11">
        <f>SUM(S4:S9)</f>
        <v>1950862</v>
      </c>
    </row>
    <row r="12" spans="1:19" ht="15" customHeight="1">
      <c r="A12" s="1">
        <v>6</v>
      </c>
      <c r="B12" s="1" t="s">
        <v>4</v>
      </c>
      <c r="C12" s="1" t="s">
        <v>6</v>
      </c>
      <c r="D12" s="1" t="s">
        <v>4</v>
      </c>
    </row>
    <row r="13" spans="1:19" ht="15" customHeight="1">
      <c r="A13" s="1">
        <v>7</v>
      </c>
      <c r="B13" s="1" t="s">
        <v>4</v>
      </c>
      <c r="C13" s="1" t="s">
        <v>4</v>
      </c>
      <c r="D13" s="1" t="s">
        <v>16</v>
      </c>
      <c r="F13" s="1" t="s">
        <v>7</v>
      </c>
      <c r="G13" s="1" t="s">
        <v>9</v>
      </c>
      <c r="H13" s="1" t="s">
        <v>10</v>
      </c>
      <c r="I13" s="1" t="s">
        <v>11</v>
      </c>
      <c r="J13" s="1" t="s">
        <v>12</v>
      </c>
      <c r="K13" s="1" t="s">
        <v>22</v>
      </c>
      <c r="R13" s="2" t="s">
        <v>38</v>
      </c>
      <c r="S13">
        <f>S11*100/Table_4913[Column6]</f>
        <v>2901.3414634146343</v>
      </c>
    </row>
    <row r="14" spans="1:19" ht="15" customHeight="1">
      <c r="A14" s="1">
        <v>8</v>
      </c>
      <c r="B14" s="1" t="s">
        <v>4</v>
      </c>
      <c r="C14" s="1" t="s">
        <v>14</v>
      </c>
      <c r="D14" s="1" t="s">
        <v>4</v>
      </c>
      <c r="F14" s="1" t="s">
        <v>23</v>
      </c>
      <c r="G14" s="1">
        <f>SUM(G3:G10)</f>
        <v>41</v>
      </c>
      <c r="H14" s="1">
        <v>41</v>
      </c>
      <c r="I14" s="1">
        <v>40</v>
      </c>
      <c r="J14" s="1"/>
      <c r="K14" s="1">
        <f>G14*H14*I14</f>
        <v>67240</v>
      </c>
    </row>
    <row r="15" spans="1:19" ht="15" customHeight="1">
      <c r="A15" s="1">
        <v>9</v>
      </c>
      <c r="B15" s="1" t="s">
        <v>4</v>
      </c>
      <c r="C15" s="1" t="s">
        <v>4</v>
      </c>
      <c r="D15" s="1" t="s">
        <v>5</v>
      </c>
      <c r="K15" t="s">
        <v>24</v>
      </c>
    </row>
    <row r="16" spans="1:19" ht="15" customHeight="1">
      <c r="A16" s="1">
        <v>10</v>
      </c>
      <c r="B16" s="1" t="s">
        <v>4</v>
      </c>
      <c r="C16" s="1" t="s">
        <v>8</v>
      </c>
      <c r="D16" s="1" t="s">
        <v>4</v>
      </c>
    </row>
    <row r="17" spans="1:8" ht="15" customHeight="1">
      <c r="A17" s="1">
        <v>11</v>
      </c>
      <c r="B17" s="1" t="s">
        <v>4</v>
      </c>
      <c r="C17" s="1" t="s">
        <v>4</v>
      </c>
      <c r="D17" s="1" t="s">
        <v>8</v>
      </c>
      <c r="G17" t="s">
        <v>29</v>
      </c>
      <c r="H17">
        <v>20</v>
      </c>
    </row>
    <row r="18" spans="1:8" ht="15" customHeight="1">
      <c r="A18" s="1">
        <v>12</v>
      </c>
      <c r="B18" s="1" t="s">
        <v>4</v>
      </c>
      <c r="C18" s="1" t="s">
        <v>16</v>
      </c>
      <c r="D18" s="1" t="s">
        <v>14</v>
      </c>
      <c r="G18" t="s">
        <v>36</v>
      </c>
      <c r="H18">
        <v>6</v>
      </c>
    </row>
    <row r="19" spans="1:8" ht="15" customHeight="1">
      <c r="A19" s="1">
        <v>13</v>
      </c>
      <c r="B19" s="1" t="s">
        <v>4</v>
      </c>
      <c r="C19" s="1" t="s">
        <v>4</v>
      </c>
      <c r="D19" s="1" t="s">
        <v>4</v>
      </c>
      <c r="F19" t="s">
        <v>25</v>
      </c>
      <c r="G19" t="s">
        <v>31</v>
      </c>
      <c r="H19">
        <f>H17*H18*S13/100</f>
        <v>3481.6097560975613</v>
      </c>
    </row>
    <row r="20" spans="1:8" ht="15" customHeight="1">
      <c r="A20" s="1">
        <v>14</v>
      </c>
      <c r="B20" s="1" t="s">
        <v>4</v>
      </c>
      <c r="C20" s="1" t="s">
        <v>16</v>
      </c>
      <c r="D20" s="1" t="s">
        <v>8</v>
      </c>
      <c r="G20" t="s">
        <v>39</v>
      </c>
      <c r="H20">
        <f>H19*100/77572</f>
        <v>4.4882299748589203</v>
      </c>
    </row>
    <row r="21" spans="1:8" ht="15.75" customHeight="1">
      <c r="A21" s="1">
        <v>15</v>
      </c>
      <c r="B21" s="1" t="s">
        <v>4</v>
      </c>
      <c r="C21" s="1" t="s">
        <v>4</v>
      </c>
      <c r="D21" s="1" t="s">
        <v>4</v>
      </c>
    </row>
    <row r="22" spans="1:8" ht="15.75" customHeight="1">
      <c r="A22" s="1">
        <v>16</v>
      </c>
      <c r="B22" s="1" t="s">
        <v>4</v>
      </c>
      <c r="C22" s="1" t="s">
        <v>6</v>
      </c>
      <c r="D22" s="1" t="s">
        <v>8</v>
      </c>
    </row>
    <row r="23" spans="1:8" ht="15.75" customHeight="1">
      <c r="A23" s="1">
        <v>17</v>
      </c>
      <c r="B23" s="1" t="s">
        <v>4</v>
      </c>
      <c r="C23" s="1" t="s">
        <v>4</v>
      </c>
      <c r="D23" s="1" t="s">
        <v>4</v>
      </c>
    </row>
    <row r="24" spans="1:8" ht="15.75" customHeight="1">
      <c r="A24" s="1">
        <v>18</v>
      </c>
      <c r="B24" s="1" t="s">
        <v>4</v>
      </c>
      <c r="C24" s="1" t="s">
        <v>5</v>
      </c>
      <c r="D24" s="1" t="s">
        <v>6</v>
      </c>
    </row>
    <row r="25" spans="1:8" ht="15.75" customHeight="1">
      <c r="A25" s="1">
        <v>19</v>
      </c>
      <c r="B25" s="1" t="s">
        <v>4</v>
      </c>
      <c r="C25" s="1" t="s">
        <v>4</v>
      </c>
      <c r="D25" s="1" t="s">
        <v>4</v>
      </c>
    </row>
    <row r="26" spans="1:8" ht="15.75" customHeight="1">
      <c r="A26" s="1">
        <v>20</v>
      </c>
      <c r="B26" s="1" t="s">
        <v>4</v>
      </c>
      <c r="C26" s="1" t="s">
        <v>6</v>
      </c>
      <c r="D26" s="1" t="s">
        <v>6</v>
      </c>
    </row>
    <row r="27" spans="1:8" ht="15.75" customHeight="1">
      <c r="A27" s="1">
        <v>21</v>
      </c>
      <c r="B27" s="1" t="s">
        <v>4</v>
      </c>
      <c r="C27" s="1" t="s">
        <v>4</v>
      </c>
      <c r="D27" s="1" t="s">
        <v>4</v>
      </c>
    </row>
    <row r="28" spans="1:8" ht="15.75" customHeight="1">
      <c r="A28" s="1">
        <v>22</v>
      </c>
      <c r="B28" s="1" t="s">
        <v>4</v>
      </c>
      <c r="C28" s="1" t="s">
        <v>8</v>
      </c>
      <c r="D28" s="1" t="s">
        <v>6</v>
      </c>
    </row>
    <row r="29" spans="1:8" ht="15.75" customHeight="1">
      <c r="A29" s="1">
        <v>23</v>
      </c>
      <c r="B29" s="1" t="s">
        <v>4</v>
      </c>
      <c r="C29" s="1" t="s">
        <v>4</v>
      </c>
      <c r="D29" s="1" t="s">
        <v>4</v>
      </c>
    </row>
    <row r="30" spans="1:8" ht="15.75" customHeight="1">
      <c r="A30" s="1">
        <v>24</v>
      </c>
      <c r="B30" s="1" t="s">
        <v>4</v>
      </c>
      <c r="C30" s="1" t="s">
        <v>14</v>
      </c>
      <c r="D30" s="1" t="s">
        <v>16</v>
      </c>
    </row>
    <row r="31" spans="1:8" ht="15.75" customHeight="1">
      <c r="A31" s="1">
        <v>25</v>
      </c>
      <c r="B31" s="1" t="s">
        <v>4</v>
      </c>
      <c r="C31" s="1" t="s">
        <v>4</v>
      </c>
      <c r="D31" s="1" t="s">
        <v>4</v>
      </c>
    </row>
    <row r="32" spans="1:8" ht="15.75" customHeight="1">
      <c r="A32" s="1">
        <v>26</v>
      </c>
      <c r="B32" s="1" t="s">
        <v>4</v>
      </c>
      <c r="C32" s="1" t="s">
        <v>5</v>
      </c>
      <c r="D32" s="1" t="s">
        <v>6</v>
      </c>
    </row>
    <row r="33" spans="1:4" ht="15.75" customHeight="1">
      <c r="A33" s="1">
        <v>27</v>
      </c>
      <c r="B33" s="1" t="s">
        <v>4</v>
      </c>
      <c r="C33" s="1" t="s">
        <v>4</v>
      </c>
      <c r="D33" s="1" t="s">
        <v>4</v>
      </c>
    </row>
    <row r="34" spans="1:4" ht="15.75" customHeight="1">
      <c r="A34" s="1">
        <v>28</v>
      </c>
      <c r="B34" s="1" t="s">
        <v>4</v>
      </c>
      <c r="C34" s="1" t="s">
        <v>8</v>
      </c>
      <c r="D34" s="1" t="s">
        <v>16</v>
      </c>
    </row>
    <row r="35" spans="1:4" ht="15.75" customHeight="1">
      <c r="A35" s="1">
        <v>29</v>
      </c>
      <c r="B35" s="1" t="s">
        <v>4</v>
      </c>
      <c r="C35" s="1" t="s">
        <v>4</v>
      </c>
      <c r="D35" s="1" t="s">
        <v>4</v>
      </c>
    </row>
    <row r="36" spans="1:4" ht="15.75" customHeight="1">
      <c r="A36" s="1">
        <v>30</v>
      </c>
      <c r="B36" s="1" t="s">
        <v>4</v>
      </c>
      <c r="C36" s="1" t="s">
        <v>16</v>
      </c>
      <c r="D36" s="1" t="s">
        <v>8</v>
      </c>
    </row>
    <row r="37" spans="1:4" ht="15.75" customHeight="1">
      <c r="A37" s="1">
        <v>31</v>
      </c>
      <c r="B37" s="1" t="s">
        <v>4</v>
      </c>
      <c r="C37" s="1" t="s">
        <v>4</v>
      </c>
      <c r="D37" s="1" t="s">
        <v>4</v>
      </c>
    </row>
    <row r="38" spans="1:4" ht="15.75" customHeight="1">
      <c r="A38" s="1">
        <v>32</v>
      </c>
      <c r="B38" s="1" t="s">
        <v>4</v>
      </c>
      <c r="C38" s="1" t="s">
        <v>14</v>
      </c>
      <c r="D38" s="1" t="s">
        <v>8</v>
      </c>
    </row>
    <row r="39" spans="1:4" ht="15.75" customHeight="1">
      <c r="A39" s="1">
        <v>33</v>
      </c>
      <c r="B39" s="1" t="s">
        <v>4</v>
      </c>
      <c r="C39" s="1" t="s">
        <v>4</v>
      </c>
      <c r="D39" s="1" t="s">
        <v>4</v>
      </c>
    </row>
    <row r="40" spans="1:4" ht="15.75" customHeight="1">
      <c r="A40" s="1">
        <v>34</v>
      </c>
      <c r="B40" s="1" t="s">
        <v>4</v>
      </c>
      <c r="C40" s="1" t="s">
        <v>16</v>
      </c>
      <c r="D40" s="1" t="s">
        <v>16</v>
      </c>
    </row>
    <row r="41" spans="1:4" ht="15.75" customHeight="1">
      <c r="A41" s="1">
        <v>35</v>
      </c>
      <c r="B41" s="1" t="s">
        <v>4</v>
      </c>
      <c r="C41" s="1" t="s">
        <v>4</v>
      </c>
      <c r="D41" s="1" t="s">
        <v>4</v>
      </c>
    </row>
    <row r="42" spans="1:4" ht="15.75" customHeight="1">
      <c r="A42" s="1">
        <v>36</v>
      </c>
      <c r="B42" s="1" t="s">
        <v>4</v>
      </c>
      <c r="C42" s="1" t="s">
        <v>8</v>
      </c>
      <c r="D42" s="1" t="s">
        <v>6</v>
      </c>
    </row>
    <row r="43" spans="1:4" ht="15.75" customHeight="1">
      <c r="A43" s="1">
        <v>37</v>
      </c>
      <c r="B43" s="1" t="s">
        <v>4</v>
      </c>
      <c r="C43" s="1" t="s">
        <v>4</v>
      </c>
      <c r="D43" s="1" t="s">
        <v>4</v>
      </c>
    </row>
    <row r="44" spans="1:4" ht="15.75" customHeight="1">
      <c r="A44" s="1">
        <v>38</v>
      </c>
      <c r="B44" s="1" t="s">
        <v>4</v>
      </c>
      <c r="C44" s="1" t="s">
        <v>5</v>
      </c>
      <c r="D44" s="1" t="s">
        <v>14</v>
      </c>
    </row>
    <row r="45" spans="1:4" ht="15.75" customHeight="1">
      <c r="A45" s="1">
        <v>39</v>
      </c>
      <c r="B45" s="1" t="s">
        <v>4</v>
      </c>
      <c r="C45" s="1" t="s">
        <v>4</v>
      </c>
      <c r="D45" s="1" t="s">
        <v>4</v>
      </c>
    </row>
    <row r="46" spans="1:4" ht="15.75" customHeight="1">
      <c r="A46" s="1">
        <v>40</v>
      </c>
      <c r="B46" s="1" t="s">
        <v>4</v>
      </c>
      <c r="C46" t="s">
        <v>6</v>
      </c>
    </row>
    <row r="47" spans="1:4" ht="15.75" customHeight="1">
      <c r="A47" s="1">
        <v>41</v>
      </c>
      <c r="D47" s="1"/>
    </row>
    <row r="48" spans="1:4" ht="15.75" customHeight="1">
      <c r="A48" s="1">
        <v>42</v>
      </c>
      <c r="C48" s="1"/>
      <c r="D48" s="1"/>
    </row>
    <row r="49" spans="1:4" ht="15.75" customHeight="1">
      <c r="A49" s="1">
        <v>43</v>
      </c>
      <c r="B49" s="1"/>
      <c r="C49" s="1"/>
      <c r="D49" s="1"/>
    </row>
    <row r="50" spans="1:4" ht="15.75" customHeight="1">
      <c r="A50" s="1">
        <v>44</v>
      </c>
      <c r="B50" s="1"/>
      <c r="C50" s="1"/>
      <c r="D50" s="1"/>
    </row>
    <row r="51" spans="1:4" ht="15.75" customHeight="1">
      <c r="A51" s="1">
        <v>45</v>
      </c>
      <c r="B51" s="1"/>
      <c r="C51" s="1"/>
      <c r="D51" s="1"/>
    </row>
    <row r="52" spans="1:4" ht="15.75" customHeight="1">
      <c r="A52" s="1">
        <v>46</v>
      </c>
      <c r="B52" s="1"/>
      <c r="C52" s="1"/>
      <c r="D52" s="1"/>
    </row>
    <row r="53" spans="1:4" ht="15.75" customHeight="1">
      <c r="A53" s="1">
        <v>47</v>
      </c>
      <c r="B53" s="1"/>
      <c r="C53" s="1"/>
      <c r="D53" s="1"/>
    </row>
    <row r="54" spans="1:4" ht="15.75" customHeight="1">
      <c r="A54" s="1">
        <v>48</v>
      </c>
      <c r="B54" s="1"/>
      <c r="C54" s="1"/>
      <c r="D54" s="1"/>
    </row>
    <row r="55" spans="1:4" ht="15.75" customHeight="1">
      <c r="A55" s="1">
        <v>49</v>
      </c>
      <c r="B55" s="1"/>
      <c r="C55" s="1"/>
      <c r="D55" s="1"/>
    </row>
    <row r="56" spans="1:4" ht="15.75" customHeight="1">
      <c r="A56" s="1">
        <v>50</v>
      </c>
      <c r="B56" s="1"/>
      <c r="C56" s="1"/>
      <c r="D56" s="1"/>
    </row>
    <row r="57" spans="1:4" ht="15.75" customHeight="1">
      <c r="A57" s="1">
        <v>51</v>
      </c>
      <c r="B57" s="1"/>
      <c r="C57" s="1"/>
      <c r="D57" s="1"/>
    </row>
    <row r="58" spans="1:4" ht="15.75" customHeight="1">
      <c r="A58" s="1">
        <v>52</v>
      </c>
      <c r="B58" s="1"/>
      <c r="C58" s="1"/>
      <c r="D58" s="1"/>
    </row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6"/>
  <sheetViews>
    <sheetView workbookViewId="0">
      <selection activeCell="C16" sqref="C16"/>
    </sheetView>
  </sheetViews>
  <sheetFormatPr defaultRowHeight="14.4"/>
  <cols>
    <col min="2" max="2" width="13.33203125" customWidth="1"/>
  </cols>
  <sheetData>
    <row r="1" spans="2:3">
      <c r="C1" t="s">
        <v>28</v>
      </c>
    </row>
    <row r="2" spans="2:3">
      <c r="B2" t="s">
        <v>32</v>
      </c>
      <c r="C2">
        <v>63.054000000000002</v>
      </c>
    </row>
    <row r="3" spans="2:3">
      <c r="B3" t="s">
        <v>33</v>
      </c>
      <c r="C3">
        <v>26.402000000000001</v>
      </c>
    </row>
    <row r="4" spans="2:3">
      <c r="B4" t="s">
        <v>34</v>
      </c>
      <c r="C4">
        <v>4.4880000000000004</v>
      </c>
    </row>
    <row r="6" spans="2:3">
      <c r="B6" t="s">
        <v>37</v>
      </c>
      <c r="C6">
        <f>SUM(C2:C4)</f>
        <v>93.944000000000003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Development</vt:lpstr>
      <vt:lpstr>BG_cal</vt:lpstr>
      <vt:lpstr>2Scatter_FG</vt:lpstr>
      <vt:lpstr>3Scatter_FG</vt:lpstr>
      <vt:lpstr>RTP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Kushwah</dc:creator>
  <cp:lastModifiedBy>Deepak Prasad</cp:lastModifiedBy>
  <dcterms:created xsi:type="dcterms:W3CDTF">2024-06-07T17:53:29Z</dcterms:created>
  <dcterms:modified xsi:type="dcterms:W3CDTF">2024-07-17T15:52:13Z</dcterms:modified>
</cp:coreProperties>
</file>