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racking" sheetId="1" state="visible" r:id="rId1"/>
  </sheets>
  <definedNames>
    <definedName name="Current_dif">Tracking!$H$14</definedName>
    <definedName name="Goal">Tracking!$B$16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[$-409]mmmm\-yy;@"/>
  </numFmts>
  <fonts count="2">
    <font>
      <name val="Calibri"/>
      <family val="2"/>
      <color indexed="8"/>
      <sz val="11"/>
      <scheme val="minor"/>
    </font>
    <font>
      <name val="Calibri"/>
      <family val="2"/>
      <color indexed="8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43" fontId="1" fillId="0" borderId="0"/>
  </cellStyleXfs>
  <cellXfs count="7">
    <xf numFmtId="0" fontId="0" fillId="0" borderId="0" pivotButton="0" quotePrefix="0" xfId="0"/>
    <xf numFmtId="164" fontId="0" fillId="0" borderId="0" pivotButton="0" quotePrefix="0" xfId="1"/>
    <xf numFmtId="165" fontId="0" fillId="0" borderId="0" applyAlignment="1" pivotButton="0" quotePrefix="0" xfId="0">
      <alignment horizontal="left"/>
    </xf>
    <xf numFmtId="164" fontId="0" fillId="0" borderId="0" pivotButton="0" quotePrefix="0" xfId="0"/>
    <xf numFmtId="1" fontId="0" fillId="0" borderId="0" pivotButton="0" quotePrefix="0" xfId="0"/>
    <xf numFmtId="164" fontId="0" fillId="0" borderId="0" applyAlignment="1" pivotButton="0" quotePrefix="0" xfId="0">
      <alignment horizontal="left"/>
    </xf>
    <xf numFmtId="0" fontId="0" fillId="2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stacked"/>
        <varyColors val="0"/>
        <ser>
          <idx val="0"/>
          <order val="0"/>
          <tx>
            <strRef>
              <f>Tracking!$B$1</f>
              <strCache>
                <ptCount val="1"/>
                <pt idx="0">
                  <v>Manifests this Month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Tracking!$A$2:$A$10</f>
              <numCache>
                <formatCode>[$-409]mmmm\-yy;@</formatCode>
                <ptCount val="9"/>
                <pt idx="0">
                  <v>44500</v>
                </pt>
                <pt idx="1">
                  <v>44530</v>
                </pt>
                <pt idx="2">
                  <v>44561</v>
                </pt>
                <pt idx="3">
                  <v>44592</v>
                </pt>
                <pt idx="4">
                  <v>44620</v>
                </pt>
                <pt idx="5">
                  <v>44651</v>
                </pt>
                <pt idx="6">
                  <v>44681</v>
                </pt>
                <pt idx="7">
                  <v>44712</v>
                </pt>
                <pt idx="8">
                  <v>44742</v>
                </pt>
              </numCache>
            </numRef>
          </cat>
          <val>
            <numRef>
              <f>Tracking!$B$2:$B$10</f>
              <numCache>
                <formatCode>_(* #,##0_);_(* \(#,##0\);_(* "-"??_);_(@_)</formatCode>
                <ptCount val="9"/>
                <pt idx="0">
                  <v>17160</v>
                </pt>
                <pt idx="1">
                  <v>36852</v>
                </pt>
                <pt idx="2">
                  <v>50501</v>
                </pt>
                <pt idx="3">
                  <v>38723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459370831"/>
        <axId val="449367183"/>
      </barChart>
      <lineChart>
        <grouping val="standard"/>
        <varyColors val="0"/>
        <ser>
          <idx val="1"/>
          <order val="1"/>
          <tx>
            <strRef>
              <f>Tracking!$E$1</f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Tracking!$A$2:$A$10</f>
              <numCache>
                <formatCode>[$-409]mmmm\-yy;@</formatCode>
                <ptCount val="9"/>
                <pt idx="0">
                  <v>44500</v>
                </pt>
                <pt idx="1">
                  <v>44530</v>
                </pt>
                <pt idx="2">
                  <v>44561</v>
                </pt>
                <pt idx="3">
                  <v>44592</v>
                </pt>
                <pt idx="4">
                  <v>44620</v>
                </pt>
                <pt idx="5">
                  <v>44651</v>
                </pt>
                <pt idx="6">
                  <v>44681</v>
                </pt>
                <pt idx="7">
                  <v>44712</v>
                </pt>
                <pt idx="8">
                  <v>44742</v>
                </pt>
              </numCache>
            </numRef>
          </cat>
          <val>
            <numRef>
              <f>Tracking!$E$2:$E$10</f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459370831"/>
        <axId val="449367183"/>
      </lineChart>
      <dateAx>
        <axId val="459370831"/>
        <scaling>
          <orientation val="minMax"/>
        </scaling>
        <delete val="0"/>
        <axPos val="b"/>
        <numFmt formatCode="[$-409]mmmm\-yy;@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49367183"/>
        <crosses val="autoZero"/>
        <lblOffset val="100"/>
        <baseTimeUnit val="months"/>
      </dateAx>
      <valAx>
        <axId val="449367183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??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59370831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Manifest Registered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Tracking!$B$1</f>
              <strCache>
                <ptCount val="1"/>
                <pt idx="0">
                  <v>Manifests this Month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Tracking!$A$2:$A$13</f>
              <numCache>
                <formatCode>[$-409]mmmm\-yy;@</formatCode>
                <ptCount val="12"/>
                <pt idx="0">
                  <v>44500</v>
                </pt>
                <pt idx="1">
                  <v>44530</v>
                </pt>
                <pt idx="2">
                  <v>44561</v>
                </pt>
                <pt idx="3">
                  <v>44592</v>
                </pt>
                <pt idx="4">
                  <v>44620</v>
                </pt>
                <pt idx="5">
                  <v>44651</v>
                </pt>
                <pt idx="6">
                  <v>44681</v>
                </pt>
                <pt idx="7">
                  <v>44712</v>
                </pt>
                <pt idx="8">
                  <v>44742</v>
                </pt>
                <pt idx="9">
                  <v>44773</v>
                </pt>
                <pt idx="10">
                  <v>44804</v>
                </pt>
                <pt idx="11">
                  <v>44834</v>
                </pt>
              </numCache>
            </numRef>
          </cat>
          <val>
            <numRef>
              <f>Tracking!$B$2:$B$13</f>
              <numCache>
                <formatCode>_(* #,##0_);_(* \(#,##0\);_(* "-"??_);_(@_)</formatCode>
                <ptCount val="12"/>
                <pt idx="0">
                  <v>17160</v>
                </pt>
                <pt idx="1">
                  <v>36852</v>
                </pt>
                <pt idx="2">
                  <v>50501</v>
                </pt>
                <pt idx="3">
                  <v>38723</v>
                </pt>
              </numCache>
            </numRef>
          </val>
        </ser>
        <ser>
          <idx val="1"/>
          <order val="1"/>
          <tx>
            <strRef>
              <f>Tracking!$D$1</f>
              <strCache>
                <ptCount val="1"/>
                <pt idx="0">
                  <v>Running Total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numRef>
              <f>Tracking!$A$2:$A$13</f>
              <numCache>
                <formatCode>[$-409]mmmm\-yy;@</formatCode>
                <ptCount val="12"/>
                <pt idx="0">
                  <v>44500</v>
                </pt>
                <pt idx="1">
                  <v>44530</v>
                </pt>
                <pt idx="2">
                  <v>44561</v>
                </pt>
                <pt idx="3">
                  <v>44592</v>
                </pt>
                <pt idx="4">
                  <v>44620</v>
                </pt>
                <pt idx="5">
                  <v>44651</v>
                </pt>
                <pt idx="6">
                  <v>44681</v>
                </pt>
                <pt idx="7">
                  <v>44712</v>
                </pt>
                <pt idx="8">
                  <v>44742</v>
                </pt>
                <pt idx="9">
                  <v>44773</v>
                </pt>
                <pt idx="10">
                  <v>44804</v>
                </pt>
                <pt idx="11">
                  <v>44834</v>
                </pt>
              </numCache>
            </numRef>
          </cat>
          <val>
            <numRef>
              <f>Tracking!$D$2:$D$13</f>
              <numCache>
                <formatCode>_(* #,##0_);_(* \(#,##0\);_(* "-"??_);_(@_)</formatCode>
                <ptCount val="12"/>
                <pt idx="0">
                  <v>17160</v>
                </pt>
                <pt idx="1">
                  <v>54012</v>
                </pt>
                <pt idx="2">
                  <v>104513</v>
                </pt>
                <pt idx="3">
                  <v>143236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Tracking!$C$1</f>
              <strCache>
                <ptCount val="1"/>
                <pt idx="0">
                  <v>Manifests Remaining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numRef>
              <f>Tracking!$A$2:$A$13</f>
              <numCache>
                <formatCode>[$-409]mmmm\-yy;@</formatCode>
                <ptCount val="12"/>
                <pt idx="0">
                  <v>44500</v>
                </pt>
                <pt idx="1">
                  <v>44530</v>
                </pt>
                <pt idx="2">
                  <v>44561</v>
                </pt>
                <pt idx="3">
                  <v>44592</v>
                </pt>
                <pt idx="4">
                  <v>44620</v>
                </pt>
                <pt idx="5">
                  <v>44651</v>
                </pt>
                <pt idx="6">
                  <v>44681</v>
                </pt>
                <pt idx="7">
                  <v>44712</v>
                </pt>
                <pt idx="8">
                  <v>44742</v>
                </pt>
                <pt idx="9">
                  <v>44773</v>
                </pt>
                <pt idx="10">
                  <v>44804</v>
                </pt>
                <pt idx="11">
                  <v>44834</v>
                </pt>
              </numCache>
            </numRef>
          </cat>
          <val>
            <numRef>
              <f>Tracking!$C$2:$C$13</f>
              <numCache>
                <formatCode>_(* #,##0_);_(* \(#,##0\);_(* "-"??_);_(@_)</formatCode>
                <ptCount val="12"/>
                <pt idx="0">
                  <v>186840</v>
                </pt>
                <pt idx="1">
                  <v>149988</v>
                </pt>
                <pt idx="2">
                  <v>99487</v>
                </pt>
                <pt idx="3">
                  <v>60764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084581440"/>
        <axId val="1991009056"/>
      </barChart>
      <lineChart>
        <grouping val="standard"/>
        <varyColors val="0"/>
        <ser>
          <idx val="3"/>
          <order val="3"/>
          <tx>
            <strRef>
              <f>Tracking!$E$1</f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Tracking!$A$2:$A$10</f>
              <numCache>
                <formatCode>[$-409]mmmm\-yy;@</formatCode>
                <ptCount val="9"/>
                <pt idx="0">
                  <v>44500</v>
                </pt>
                <pt idx="1">
                  <v>44530</v>
                </pt>
                <pt idx="2">
                  <v>44561</v>
                </pt>
                <pt idx="3">
                  <v>44592</v>
                </pt>
                <pt idx="4">
                  <v>44620</v>
                </pt>
                <pt idx="5">
                  <v>44651</v>
                </pt>
                <pt idx="6">
                  <v>44681</v>
                </pt>
                <pt idx="7">
                  <v>44712</v>
                </pt>
                <pt idx="8">
                  <v>44742</v>
                </pt>
              </numCache>
            </numRef>
          </cat>
          <val>
            <numRef>
              <f>Tracking!$E$2:$E$10</f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2084581440"/>
        <axId val="1991009056"/>
      </lineChart>
      <dateAx>
        <axId val="2084581440"/>
        <scaling>
          <orientation val="minMax"/>
        </scaling>
        <delete val="0"/>
        <axPos val="b"/>
        <numFmt formatCode="[$-409]mmmm\-yy;@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991009056"/>
        <crosses val="autoZero"/>
        <lblOffset val="100"/>
        <baseTimeUnit val="months"/>
      </dateAx>
      <valAx>
        <axId val="199100905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??_);_(@_)" sourceLinked="1"/>
        <majorTickMark val="none"/>
        <minorTickMark val="in"/>
        <tickLblPos val="nextTo"/>
        <spPr>
          <a:noFill/>
          <a:ln>
            <a:solidFill>
              <a:schemeClr val="tx1">
                <a:alpha val="50000"/>
                <a:lumMod val="75000"/>
                <a:lumOff val="25000"/>
              </a:schemeClr>
            </a:solidFill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84581440"/>
        <crosses val="autoZero"/>
        <crossBetween val="between"/>
        <minorUnit val="10000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strRef>
          <f>Tracking!$C$22</f>
          <strCache>
            <ptCount val="1"/>
            <pt idx="0">
              <v>Currently 75,236 Ahead of Schedule</v>
            </pt>
          </strCache>
        </strRef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Tracking!$D$1</f>
              <strCache>
                <ptCount val="1"/>
                <pt idx="0">
                  <v>Running Total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Tracking!$A$2:$A$13</f>
              <numCache>
                <formatCode>[$-409]mmmm\-yy;@</formatCode>
                <ptCount val="12"/>
                <pt idx="0">
                  <v>44500</v>
                </pt>
                <pt idx="1">
                  <v>44530</v>
                </pt>
                <pt idx="2">
                  <v>44561</v>
                </pt>
                <pt idx="3">
                  <v>44592</v>
                </pt>
                <pt idx="4">
                  <v>44620</v>
                </pt>
                <pt idx="5">
                  <v>44651</v>
                </pt>
                <pt idx="6">
                  <v>44681</v>
                </pt>
                <pt idx="7">
                  <v>44712</v>
                </pt>
                <pt idx="8">
                  <v>44742</v>
                </pt>
                <pt idx="9">
                  <v>44773</v>
                </pt>
                <pt idx="10">
                  <v>44804</v>
                </pt>
                <pt idx="11">
                  <v>44834</v>
                </pt>
              </numCache>
            </numRef>
          </cat>
          <val>
            <numRef>
              <f>Tracking!$D$2:$D$13</f>
              <numCache>
                <formatCode>_(* #,##0_);_(* \(#,##0\);_(* "-"??_);_(@_)</formatCode>
                <ptCount val="12"/>
                <pt idx="0">
                  <v>17160</v>
                </pt>
                <pt idx="1">
                  <v>54012</v>
                </pt>
                <pt idx="2">
                  <v>104513</v>
                </pt>
                <pt idx="3">
                  <v>143236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Tracking!$F$1</f>
              <strCache>
                <ptCount val="1"/>
                <pt idx="0">
                  <v>Required Pace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numRef>
              <f>Tracking!$A$2:$A$13</f>
              <numCache>
                <formatCode>[$-409]mmmm\-yy;@</formatCode>
                <ptCount val="12"/>
                <pt idx="0">
                  <v>44500</v>
                </pt>
                <pt idx="1">
                  <v>44530</v>
                </pt>
                <pt idx="2">
                  <v>44561</v>
                </pt>
                <pt idx="3">
                  <v>44592</v>
                </pt>
                <pt idx="4">
                  <v>44620</v>
                </pt>
                <pt idx="5">
                  <v>44651</v>
                </pt>
                <pt idx="6">
                  <v>44681</v>
                </pt>
                <pt idx="7">
                  <v>44712</v>
                </pt>
                <pt idx="8">
                  <v>44742</v>
                </pt>
                <pt idx="9">
                  <v>44773</v>
                </pt>
                <pt idx="10">
                  <v>44804</v>
                </pt>
                <pt idx="11">
                  <v>44834</v>
                </pt>
              </numCache>
            </numRef>
          </cat>
          <val>
            <numRef>
              <f>Tracking!$F$2:$F$13</f>
              <numCache>
                <formatCode>_(* #,##0_);_(* \(#,##0\);_(* "-"??_);_(@_)</formatCode>
                <ptCount val="12"/>
                <pt idx="0">
                  <v>17000</v>
                </pt>
                <pt idx="1">
                  <v>34000</v>
                </pt>
                <pt idx="2">
                  <v>51000</v>
                </pt>
                <pt idx="3">
                  <v>68000</v>
                </pt>
                <pt idx="4">
                  <v>85000</v>
                </pt>
                <pt idx="5">
                  <v>102000</v>
                </pt>
                <pt idx="6">
                  <v>119000</v>
                </pt>
                <pt idx="7">
                  <v>136000</v>
                </pt>
                <pt idx="8">
                  <v>153000</v>
                </pt>
                <pt idx="9">
                  <v>170000</v>
                </pt>
                <pt idx="10">
                  <v>187000</v>
                </pt>
                <pt idx="11">
                  <v>204000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1005068319"/>
        <axId val="258707695"/>
      </barChart>
      <lineChart>
        <grouping val="standard"/>
        <varyColors val="0"/>
        <ser>
          <idx val="2"/>
          <order val="2"/>
          <tx>
            <strRef>
              <f>Tracking!$E$1</f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Tracking!$A$2:$A$13</f>
              <numCache>
                <formatCode>[$-409]mmmm\-yy;@</formatCode>
                <ptCount val="12"/>
                <pt idx="0">
                  <v>44500</v>
                </pt>
                <pt idx="1">
                  <v>44530</v>
                </pt>
                <pt idx="2">
                  <v>44561</v>
                </pt>
                <pt idx="3">
                  <v>44592</v>
                </pt>
                <pt idx="4">
                  <v>44620</v>
                </pt>
                <pt idx="5">
                  <v>44651</v>
                </pt>
                <pt idx="6">
                  <v>44681</v>
                </pt>
                <pt idx="7">
                  <v>44712</v>
                </pt>
                <pt idx="8">
                  <v>44742</v>
                </pt>
                <pt idx="9">
                  <v>44773</v>
                </pt>
                <pt idx="10">
                  <v>44804</v>
                </pt>
                <pt idx="11">
                  <v>44834</v>
                </pt>
              </numCache>
            </numRef>
          </cat>
          <val>
            <numRef>
              <f>Tracking!$E$2:$E$13</f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05068319"/>
        <axId val="258707695"/>
      </lineChart>
      <dateAx>
        <axId val="1005068319"/>
        <scaling>
          <orientation val="minMax"/>
        </scaling>
        <delete val="0"/>
        <axPos val="b"/>
        <numFmt formatCode="[$-409]mmmm\-yy;@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58707695"/>
        <crosses val="autoZero"/>
        <lblOffset val="100"/>
        <baseTimeUnit val="months"/>
      </dateAx>
      <valAx>
        <axId val="25870769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??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005068319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116725613544148"/>
          <y val="0.03677643197456345"/>
          <w val="0.8834082584852966"/>
          <h val="0.8212181396751511"/>
        </manualLayout>
      </layout>
      <barChart>
        <barDir val="col"/>
        <grouping val="clustered"/>
        <varyColors val="0"/>
        <ser>
          <idx val="1"/>
          <order val="0"/>
          <tx>
            <strRef>
              <f>Tracking!$D$1</f>
              <strCache>
                <ptCount val="1"/>
                <pt idx="0">
                  <v>Running Total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val>
            <numRef>
              <f>Tracking!$D$2:$D$13</f>
              <numCache>
                <formatCode>_(* #,##0_);_(* \(#,##0\);_(* "-"??_);_(@_)</formatCode>
                <ptCount val="12"/>
                <pt idx="0">
                  <v>17160</v>
                </pt>
                <pt idx="1">
                  <v>54012</v>
                </pt>
                <pt idx="2">
                  <v>104513</v>
                </pt>
                <pt idx="3">
                  <v>143236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967638240"/>
        <axId val="975625664"/>
      </barChart>
      <lineChart>
        <grouping val="standard"/>
        <varyColors val="0"/>
        <ser>
          <idx val="2"/>
          <order val="1"/>
          <tx>
            <strRef>
              <f>Tracking!$I$1</f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Tracking!$A$2:$A$13</f>
              <numCache>
                <formatCode>[$-409]mmmm\-yy;@</formatCode>
                <ptCount val="12"/>
                <pt idx="0">
                  <v>44500</v>
                </pt>
                <pt idx="1">
                  <v>44530</v>
                </pt>
                <pt idx="2">
                  <v>44561</v>
                </pt>
                <pt idx="3">
                  <v>44592</v>
                </pt>
                <pt idx="4">
                  <v>44620</v>
                </pt>
                <pt idx="5">
                  <v>44651</v>
                </pt>
                <pt idx="6">
                  <v>44681</v>
                </pt>
                <pt idx="7">
                  <v>44712</v>
                </pt>
                <pt idx="8">
                  <v>44742</v>
                </pt>
                <pt idx="9">
                  <v>44773</v>
                </pt>
                <pt idx="10">
                  <v>44804</v>
                </pt>
                <pt idx="11">
                  <v>44834</v>
                </pt>
              </numCache>
            </numRef>
          </cat>
          <val>
            <numRef>
              <f>Tracking!$I$2:$I$13</f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67638240"/>
        <axId val="975625664"/>
      </lineChart>
      <catAx>
        <axId val="967638240"/>
        <scaling>
          <orientation val="minMax"/>
        </scaling>
        <delete val="0"/>
        <axPos val="b"/>
        <numFmt formatCode="[$-409]mmmm\-yy;@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75625664"/>
        <crosses val="autoZero"/>
        <auto val="1"/>
        <lblAlgn val="ctr"/>
        <lblOffset val="100"/>
        <noMultiLvlLbl val="1"/>
      </catAx>
      <valAx>
        <axId val="97562566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??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6763824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0</colOff>
      <row>40</row>
      <rowOff>1</rowOff>
    </from>
    <to>
      <col>10</col>
      <colOff>0</colOff>
      <row>62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10</col>
      <colOff>0</colOff>
      <row>17</row>
      <rowOff>180975</rowOff>
    </from>
    <to>
      <col>19</col>
      <colOff>0</colOff>
      <row>40</row>
      <rowOff>19050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1162957</colOff>
      <row>17</row>
      <rowOff>175988</rowOff>
    </from>
    <to>
      <col>9</col>
      <colOff>832757</colOff>
      <row>39</row>
      <rowOff>175986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10</col>
      <colOff>0</colOff>
      <row>40</row>
      <rowOff>9525</rowOff>
    </from>
    <to>
      <col>18</col>
      <colOff>838200</colOff>
      <row>62</row>
      <rowOff>9525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1"/>
  <sheetViews>
    <sheetView tabSelected="1" zoomScale="115" zoomScaleNormal="115" workbookViewId="0">
      <pane ySplit="1" topLeftCell="A2" activePane="bottomLeft" state="frozen"/>
      <selection pane="bottomLeft" activeCell="B3" sqref="B3:B12"/>
    </sheetView>
  </sheetViews>
  <sheetFormatPr baseColWidth="8" defaultColWidth="12.7109375" defaultRowHeight="15"/>
  <cols>
    <col width="17.85546875" customWidth="1" min="1" max="1"/>
    <col width="21.7109375" customWidth="1" min="2" max="2"/>
    <col width="20.140625" customWidth="1" min="3" max="3"/>
    <col width="12.7109375" customWidth="1" min="4" max="4"/>
    <col hidden="1" width="12.7109375" customWidth="1" min="5" max="5"/>
    <col hidden="1" width="13" customWidth="1" min="9" max="9"/>
  </cols>
  <sheetData>
    <row r="1">
      <c r="A1" s="6" t="inlineStr">
        <is>
          <t>Month</t>
        </is>
      </c>
      <c r="B1" s="6" t="inlineStr">
        <is>
          <t>Manifests this Month</t>
        </is>
      </c>
      <c r="C1" s="6" t="inlineStr">
        <is>
          <t>Manifests Remaining</t>
        </is>
      </c>
      <c r="D1" s="6" t="inlineStr">
        <is>
          <t>Running Total</t>
        </is>
      </c>
      <c r="E1" s="6" t="inlineStr">
        <is>
          <t>Goal</t>
        </is>
      </c>
      <c r="F1" s="6" t="inlineStr">
        <is>
          <t>Required Pace</t>
        </is>
      </c>
      <c r="G1" s="6" t="inlineStr">
        <is>
          <t>Actual Pace</t>
        </is>
      </c>
      <c r="H1" s="6" t="inlineStr">
        <is>
          <t>Schedule Dif</t>
        </is>
      </c>
      <c r="I1" t="inlineStr">
        <is>
          <t>Goal</t>
        </is>
      </c>
    </row>
    <row r="2">
      <c r="A2" s="2" t="n">
        <v>44500</v>
      </c>
      <c r="B2" s="1" t="n">
        <v>18313</v>
      </c>
      <c r="C2" s="1">
        <f>IF(D2="","",E2-D2)</f>
        <v/>
      </c>
      <c r="D2" s="3">
        <f>B2</f>
        <v/>
      </c>
      <c r="E2">
        <f>Goal</f>
        <v/>
      </c>
      <c r="F2" s="1">
        <f>(Goal/$B$15)</f>
        <v/>
      </c>
      <c r="G2" s="3">
        <f>AVERAGE(B2)</f>
        <v/>
      </c>
      <c r="H2" s="3">
        <f>D2-F2</f>
        <v/>
      </c>
      <c r="I2">
        <f>Goal</f>
        <v/>
      </c>
      <c r="M2" t="inlineStr">
        <is>
          <t>Before 12/9/21</t>
        </is>
      </c>
    </row>
    <row r="3">
      <c r="A3" s="2" t="n">
        <v>44530</v>
      </c>
      <c r="B3" s="1" t="n">
        <v>37250</v>
      </c>
      <c r="C3" s="1">
        <f>IF(D3="","",E3-D3)</f>
        <v/>
      </c>
      <c r="D3" s="3">
        <f>IF(B3=0,"",SUM($B$2:B3))</f>
        <v/>
      </c>
      <c r="E3">
        <f>Goal</f>
        <v/>
      </c>
      <c r="F3" s="1">
        <f>(Goal/$B$15)*2</f>
        <v/>
      </c>
      <c r="G3" s="3">
        <f>G2+B3</f>
        <v/>
      </c>
      <c r="H3" s="3">
        <f>D3-F3</f>
        <v/>
      </c>
      <c r="I3">
        <f>Goal</f>
        <v/>
      </c>
      <c r="M3" t="inlineStr">
        <is>
          <t>December had ~3,200 manifests</t>
        </is>
      </c>
    </row>
    <row r="4">
      <c r="A4" s="2" t="n">
        <v>44561</v>
      </c>
      <c r="B4" s="1" t="n">
        <v>51372</v>
      </c>
      <c r="C4" s="1">
        <f>IF(D4="","",E4-D4)</f>
        <v/>
      </c>
      <c r="D4" s="3">
        <f>IF(B4=0,"",SUM($B$2:B4))</f>
        <v/>
      </c>
      <c r="E4">
        <f>Goal</f>
        <v/>
      </c>
      <c r="F4" s="1">
        <f>(Goal/$B$15)*3</f>
        <v/>
      </c>
      <c r="G4" s="3">
        <f>AVERAGE(B2:B4)+G3</f>
        <v/>
      </c>
      <c r="H4" s="3">
        <f>IF(D4="","",D4-F4)</f>
        <v/>
      </c>
      <c r="I4">
        <f>Goal</f>
        <v/>
      </c>
    </row>
    <row r="5">
      <c r="A5" s="2" t="n">
        <v>44592</v>
      </c>
      <c r="B5" s="1" t="n">
        <v>39965</v>
      </c>
      <c r="C5" s="1">
        <f>IF(D5="","",E5-D5)</f>
        <v/>
      </c>
      <c r="D5" s="3">
        <f>IF(B5=0,"",SUM($B$2:B5))</f>
        <v/>
      </c>
      <c r="E5">
        <f>Goal</f>
        <v/>
      </c>
      <c r="F5" s="1">
        <f>(Goal/$B$15)*4</f>
        <v/>
      </c>
      <c r="G5" s="3">
        <f>AVERAGE(B2:B5)+G4</f>
        <v/>
      </c>
      <c r="H5" s="3">
        <f>IF(D5="","",D5-F5)</f>
        <v/>
      </c>
      <c r="I5">
        <f>Goal</f>
        <v/>
      </c>
    </row>
    <row r="6">
      <c r="A6" s="2" t="n">
        <v>44620</v>
      </c>
      <c r="B6" s="1" t="n"/>
      <c r="C6" s="1">
        <f>IF(D6="","",E6-D6)</f>
        <v/>
      </c>
      <c r="D6" s="3">
        <f>IF(B6=0,"",SUM($B$2:B6))</f>
        <v/>
      </c>
      <c r="E6">
        <f>Goal</f>
        <v/>
      </c>
      <c r="F6" s="1">
        <f>(Goal/$B$15)*5</f>
        <v/>
      </c>
      <c r="G6" s="3">
        <f>AVERAGE(B2:B6)+G5</f>
        <v/>
      </c>
      <c r="H6" s="3">
        <f>IF(D6="","",D6-F6)</f>
        <v/>
      </c>
      <c r="I6">
        <f>Goal</f>
        <v/>
      </c>
    </row>
    <row r="7">
      <c r="A7" s="2" t="n">
        <v>44651</v>
      </c>
      <c r="B7" s="1" t="n"/>
      <c r="C7" s="1">
        <f>IF(D7="","",E7-D7)</f>
        <v/>
      </c>
      <c r="D7" s="3">
        <f>IF(B7=0,"",SUM($B$2:B7))</f>
        <v/>
      </c>
      <c r="E7">
        <f>Goal</f>
        <v/>
      </c>
      <c r="F7" s="1">
        <f>(Goal/$B$15)*6</f>
        <v/>
      </c>
      <c r="G7" s="3">
        <f>AVERAGE(B2:B7)+G6</f>
        <v/>
      </c>
      <c r="H7" s="3">
        <f>IF(D7="","",D7-F7)</f>
        <v/>
      </c>
      <c r="I7">
        <f>Goal</f>
        <v/>
      </c>
    </row>
    <row r="8">
      <c r="A8" s="2" t="n">
        <v>44681</v>
      </c>
      <c r="B8" s="1" t="n"/>
      <c r="C8" s="1">
        <f>IF(D8="","",E8-D8)</f>
        <v/>
      </c>
      <c r="D8" s="3">
        <f>IF(B8=0,"",SUM($B$2:B8))</f>
        <v/>
      </c>
      <c r="E8">
        <f>Goal</f>
        <v/>
      </c>
      <c r="F8" s="1">
        <f>(Goal/$B$15)*7</f>
        <v/>
      </c>
      <c r="G8" s="3">
        <f>AVERAGE(B2:B8)+G7</f>
        <v/>
      </c>
      <c r="H8" s="3">
        <f>IF(D8="","",D8-F8)</f>
        <v/>
      </c>
      <c r="I8">
        <f>Goal</f>
        <v/>
      </c>
    </row>
    <row r="9">
      <c r="A9" s="2" t="n">
        <v>44712</v>
      </c>
      <c r="B9" s="1" t="n"/>
      <c r="C9" s="1">
        <f>IF(D9="","",E9-D9)</f>
        <v/>
      </c>
      <c r="D9" s="3">
        <f>IF(B9=0,"",SUM($B$2:B9))</f>
        <v/>
      </c>
      <c r="E9">
        <f>Goal</f>
        <v/>
      </c>
      <c r="F9" s="1">
        <f>(Goal/$B$15)*8</f>
        <v/>
      </c>
      <c r="G9" s="3">
        <f>AVERAGE(B2:B9)+G8</f>
        <v/>
      </c>
      <c r="H9" s="3">
        <f>IF(D9="","",D9-F9)</f>
        <v/>
      </c>
      <c r="I9">
        <f>Goal</f>
        <v/>
      </c>
    </row>
    <row r="10">
      <c r="A10" s="2" t="n">
        <v>44742</v>
      </c>
      <c r="B10" s="1" t="n"/>
      <c r="C10" s="1">
        <f>IF(D10="","",E10-D10)</f>
        <v/>
      </c>
      <c r="D10" s="3">
        <f>IF(B10=0,"",SUM($B$2:B10))</f>
        <v/>
      </c>
      <c r="E10">
        <f>Goal</f>
        <v/>
      </c>
      <c r="F10" s="1">
        <f>(Goal/$B$15)*9</f>
        <v/>
      </c>
      <c r="G10" s="3">
        <f>AVERAGE(B2:B10)+G9</f>
        <v/>
      </c>
      <c r="H10" s="3">
        <f>IF(D10="","",D10-F10)</f>
        <v/>
      </c>
      <c r="I10">
        <f>Goal</f>
        <v/>
      </c>
    </row>
    <row r="11">
      <c r="A11" s="2" t="n">
        <v>44773</v>
      </c>
      <c r="B11" s="1" t="n"/>
      <c r="C11" s="1">
        <f>IF(D11="","",E11-D11)</f>
        <v/>
      </c>
      <c r="D11" s="3">
        <f>IF(B11=0,"",SUM($B$2:B11))</f>
        <v/>
      </c>
      <c r="E11">
        <f>Goal</f>
        <v/>
      </c>
      <c r="F11" s="1">
        <f>(Goal/$B$15)*10</f>
        <v/>
      </c>
      <c r="G11" s="3">
        <f>AVERAGE(B2:B11)+G10</f>
        <v/>
      </c>
      <c r="H11" s="3">
        <f>IF(D11="","",D11-F11)</f>
        <v/>
      </c>
      <c r="I11">
        <f>Goal</f>
        <v/>
      </c>
    </row>
    <row r="12">
      <c r="A12" s="2" t="n">
        <v>44804</v>
      </c>
      <c r="B12" s="1" t="n"/>
      <c r="C12" s="1">
        <f>IF(D12="","",E12-D12)</f>
        <v/>
      </c>
      <c r="D12" s="3">
        <f>IF(B12=0,"",SUM($B$2:B12))</f>
        <v/>
      </c>
      <c r="E12">
        <f>Goal</f>
        <v/>
      </c>
      <c r="F12" s="1">
        <f>(Goal/$B$15)*11</f>
        <v/>
      </c>
      <c r="G12" s="3">
        <f>AVERAGE(B2:B12)+G11</f>
        <v/>
      </c>
      <c r="H12" s="3">
        <f>IF(D12="","",D12-F12)</f>
        <v/>
      </c>
      <c r="I12">
        <f>Goal</f>
        <v/>
      </c>
    </row>
    <row r="13">
      <c r="A13" s="2" t="n">
        <v>44834</v>
      </c>
      <c r="B13" s="1" t="n"/>
      <c r="C13" s="1">
        <f>IF(D13="","",E13-D13)</f>
        <v/>
      </c>
      <c r="D13" s="3">
        <f>IF(B13=0,"",SUM($B$2:B13))</f>
        <v/>
      </c>
      <c r="E13">
        <f>Goal</f>
        <v/>
      </c>
      <c r="F13" s="1">
        <f>(Goal/$B$15)*12</f>
        <v/>
      </c>
      <c r="G13" s="3">
        <f>AVERAGE(B3:B13)+G12</f>
        <v/>
      </c>
      <c r="H13" s="3">
        <f>IF(D13="","",D13-F13)</f>
        <v/>
      </c>
      <c r="I13">
        <f>Goal</f>
        <v/>
      </c>
    </row>
    <row r="14">
      <c r="A14" t="inlineStr">
        <is>
          <t>Total</t>
        </is>
      </c>
      <c r="B14" s="3">
        <f>SUM(B2:B13)</f>
        <v/>
      </c>
      <c r="E14">
        <f>Goal</f>
        <v/>
      </c>
      <c r="H14" s="5" t="n"/>
    </row>
    <row r="15">
      <c r="A15" t="inlineStr">
        <is>
          <t>Months</t>
        </is>
      </c>
      <c r="B15" t="n">
        <v>12</v>
      </c>
    </row>
    <row r="16">
      <c r="A16" t="inlineStr">
        <is>
          <t>Goal</t>
        </is>
      </c>
      <c r="B16" s="1">
        <f>17000*12</f>
        <v/>
      </c>
      <c r="C16" s="4" t="n"/>
      <c r="D16" s="4" t="n"/>
    </row>
    <row r="22">
      <c r="C22">
        <f t="array" ref="C22">IF(TEXT(LOOKUP(2,1/($B$1:$B$13&lt;&gt;""),$H$1:$H$13),"0,###")&lt;0,"Currently " &amp; TEXT(LOOKUP(2,1/($B$1:$B$13&lt;&gt;""),$H$1:$H$13),"0,###")&amp;" Behind Schedule","Currently " &amp; TEXT(LOOKUP(2,1/($B$1:$B$13&lt;&gt;""),$H$1:$H$13),"0,###")&amp;" Ahead of Schedule")</f>
        <v/>
      </c>
    </row>
    <row r="100">
      <c r="A100">
        <f t="array" ref="A100">IF(B14&lt;E14,"Currently "&amp;TEXT(LOOKUP(2,1/($H$1:$H$10&lt;&gt;""),$H$1:$H$10),"0,###")&amp;" Ahead/Beahd schedule","WooHoo! "&amp;B14-E14&amp;" Beyond the Goal!")</f>
        <v/>
      </c>
    </row>
    <row r="101">
      <c r="A101">
        <f t="array" ref="A101">IF(TEXT(LOOKUP(2,1/($B$1:$B$10&lt;&gt;""),$H$1:$H$10),"0,###")&gt;0,TEXT(LOOKUP(2,1/($B$1:$B$10&lt;&gt;""),$H$1:$H$10),"0,###")&amp;" behind Schedule",TEXT(LOOKUP(2,1/($B$1:$B$10&lt;&gt;""),$H$1:$H$10),"0,###")&amp;"Ahead of Schedule")</f>
        <v/>
      </c>
    </row>
  </sheetData>
  <pageMargins left="0.7" right="0.7" top="0.75" bottom="0.75" header="0.3" footer="0.3"/>
  <pageSetup orientation="portrait" horizontalDpi="200" verticalDpi="2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2021-02-05T20:23:05Z</dcterms:created>
  <dcterms:modified xsi:type="dcterms:W3CDTF">2022-01-31T15:55:54Z</dcterms:modified>
  <cp:lastModifiedBy>Donnelly, Stephen</cp:lastModifiedBy>
</cp:coreProperties>
</file>