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Usuario\Downloads\curso logica de programacion\curso css y html\"/>
    </mc:Choice>
  </mc:AlternateContent>
  <bookViews>
    <workbookView xWindow="0" yWindow="0" windowWidth="17925" windowHeight="9330" activeTab="4"/>
  </bookViews>
  <sheets>
    <sheet name="Inicio" sheetId="2" r:id="rId1"/>
    <sheet name="Inversión" sheetId="3" r:id="rId2"/>
    <sheet name="pyg" sheetId="4" r:id="rId3"/>
    <sheet name="FCL" sheetId="5" r:id="rId4"/>
    <sheet name="Metodos" sheetId="1"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29" i="1" l="1"/>
  <c r="F220" i="1"/>
  <c r="G220" i="1"/>
  <c r="H220" i="1"/>
  <c r="I220" i="1"/>
  <c r="E220" i="1"/>
  <c r="D227" i="1" s="1"/>
  <c r="D220" i="1"/>
  <c r="D225" i="1" s="1"/>
  <c r="D196" i="1"/>
  <c r="D194" i="1"/>
  <c r="F177" i="1"/>
  <c r="D192" i="1"/>
  <c r="H204" i="1" s="1"/>
  <c r="F206" i="1" s="1"/>
  <c r="D144" i="1"/>
  <c r="E69" i="1"/>
  <c r="E76" i="1"/>
  <c r="N106" i="1" s="1"/>
  <c r="E103" i="1"/>
  <c r="F103" i="1"/>
  <c r="G103" i="1"/>
  <c r="H103" i="1"/>
  <c r="I103" i="1"/>
  <c r="F105" i="1"/>
  <c r="G105" i="1"/>
  <c r="H105" i="1"/>
  <c r="I105" i="1"/>
  <c r="E108" i="1"/>
  <c r="F108" i="1"/>
  <c r="G108" i="1"/>
  <c r="H108" i="1"/>
  <c r="I108" i="1"/>
  <c r="E83" i="1"/>
  <c r="F68" i="1"/>
  <c r="G68" i="1"/>
  <c r="H68" i="1"/>
  <c r="I68" i="1"/>
  <c r="E68" i="1"/>
  <c r="F69" i="1"/>
  <c r="G69" i="1"/>
  <c r="H69" i="1"/>
  <c r="I69" i="1"/>
  <c r="H25" i="1"/>
  <c r="F25" i="1"/>
  <c r="E55" i="3"/>
  <c r="F54" i="3"/>
  <c r="G54" i="3" s="1"/>
  <c r="H54" i="3" s="1"/>
  <c r="I54" i="3" s="1"/>
  <c r="F53" i="3"/>
  <c r="G53" i="3" s="1"/>
  <c r="H53" i="3" s="1"/>
  <c r="I53" i="3" s="1"/>
  <c r="F52" i="3"/>
  <c r="F55" i="3" s="1"/>
  <c r="F46" i="3"/>
  <c r="G46" i="3"/>
  <c r="H46" i="3"/>
  <c r="H47" i="3" s="1"/>
  <c r="I46" i="3"/>
  <c r="I47" i="3" s="1"/>
  <c r="E46" i="3"/>
  <c r="H235" i="1" l="1"/>
  <c r="F237" i="1" s="1"/>
  <c r="I48" i="3"/>
  <c r="G52" i="3"/>
  <c r="H48" i="3"/>
  <c r="E77" i="1"/>
  <c r="N105" i="1" s="1"/>
  <c r="N108" i="1" s="1"/>
  <c r="E78" i="1"/>
  <c r="E15" i="5"/>
  <c r="F15" i="5"/>
  <c r="G15" i="5"/>
  <c r="H15" i="5"/>
  <c r="H16" i="5" s="1"/>
  <c r="I110" i="1" s="1"/>
  <c r="D15" i="5"/>
  <c r="F14" i="4"/>
  <c r="G14" i="4" s="1"/>
  <c r="H14" i="4" s="1"/>
  <c r="E14" i="4"/>
  <c r="C53" i="4"/>
  <c r="E12" i="4"/>
  <c r="F12" i="4" s="1"/>
  <c r="G12" i="4" s="1"/>
  <c r="H12" i="4" s="1"/>
  <c r="C57" i="4"/>
  <c r="C56" i="4"/>
  <c r="C58" i="4" s="1"/>
  <c r="C49" i="4"/>
  <c r="C52" i="4"/>
  <c r="C51" i="4"/>
  <c r="C50" i="4"/>
  <c r="C40" i="4"/>
  <c r="C35" i="4"/>
  <c r="C41" i="4"/>
  <c r="D29" i="4"/>
  <c r="C39" i="4" s="1"/>
  <c r="C38" i="4"/>
  <c r="D18" i="5" s="1"/>
  <c r="E104" i="1" s="1"/>
  <c r="F7" i="4"/>
  <c r="G7" i="4"/>
  <c r="H7" i="4"/>
  <c r="E7" i="4"/>
  <c r="E11" i="4" s="1"/>
  <c r="E28" i="4"/>
  <c r="E27" i="4"/>
  <c r="E26" i="4"/>
  <c r="D13" i="4"/>
  <c r="D15" i="4" s="1"/>
  <c r="F93" i="3"/>
  <c r="F92" i="3"/>
  <c r="F89" i="3"/>
  <c r="G47" i="3"/>
  <c r="F47" i="3"/>
  <c r="E47" i="3"/>
  <c r="E72" i="3" l="1"/>
  <c r="G72" i="3" s="1"/>
  <c r="I103" i="3" s="1"/>
  <c r="E70" i="3"/>
  <c r="C54" i="4"/>
  <c r="C59" i="4" s="1"/>
  <c r="G55" i="3"/>
  <c r="H52" i="3"/>
  <c r="H17" i="5"/>
  <c r="G16" i="5"/>
  <c r="H110" i="1" s="1"/>
  <c r="E18" i="5"/>
  <c r="F104" i="1" s="1"/>
  <c r="F106" i="1" s="1"/>
  <c r="F16" i="5"/>
  <c r="G110" i="1" s="1"/>
  <c r="D16" i="5"/>
  <c r="E110" i="1" s="1"/>
  <c r="E16" i="5"/>
  <c r="F110" i="1" s="1"/>
  <c r="F18" i="5"/>
  <c r="G104" i="1" s="1"/>
  <c r="G106" i="1" s="1"/>
  <c r="C42" i="4"/>
  <c r="C43" i="4" s="1"/>
  <c r="E29" i="4"/>
  <c r="E13" i="4"/>
  <c r="E15" i="4" s="1"/>
  <c r="F11" i="4"/>
  <c r="E48" i="3"/>
  <c r="F94" i="3"/>
  <c r="F48" i="3"/>
  <c r="F57" i="3" s="1"/>
  <c r="G48" i="3"/>
  <c r="I52" i="3" l="1"/>
  <c r="I55" i="3" s="1"/>
  <c r="I57" i="3" s="1"/>
  <c r="I58" i="3" s="1"/>
  <c r="H20" i="5" s="1"/>
  <c r="I109" i="1" s="1"/>
  <c r="I111" i="1" s="1"/>
  <c r="H55" i="3"/>
  <c r="H57" i="3" s="1"/>
  <c r="E63" i="3"/>
  <c r="E64" i="3" s="1"/>
  <c r="D103" i="3" s="1"/>
  <c r="E57" i="3"/>
  <c r="E58" i="3" s="1"/>
  <c r="D20" i="5" s="1"/>
  <c r="E109" i="1" s="1"/>
  <c r="E111" i="1" s="1"/>
  <c r="G57" i="3"/>
  <c r="G58" i="3" s="1"/>
  <c r="F20" i="5" s="1"/>
  <c r="G109" i="1" s="1"/>
  <c r="G111" i="1" s="1"/>
  <c r="D17" i="5"/>
  <c r="F17" i="5"/>
  <c r="E17" i="5"/>
  <c r="G17" i="5"/>
  <c r="G18" i="5"/>
  <c r="H104" i="1" s="1"/>
  <c r="H106" i="1" s="1"/>
  <c r="F22" i="5"/>
  <c r="G27" i="1" s="1"/>
  <c r="D104" i="3"/>
  <c r="D19" i="5"/>
  <c r="E105" i="1" s="1"/>
  <c r="E106" i="1" s="1"/>
  <c r="F13" i="4"/>
  <c r="F15" i="4" s="1"/>
  <c r="G11" i="4"/>
  <c r="I104" i="3"/>
  <c r="F58" i="3" l="1"/>
  <c r="E20" i="5" s="1"/>
  <c r="F109" i="1" s="1"/>
  <c r="F111" i="1" s="1"/>
  <c r="H58" i="3"/>
  <c r="G20" i="5" s="1"/>
  <c r="H109" i="1" s="1"/>
  <c r="H111" i="1" s="1"/>
  <c r="D22" i="5"/>
  <c r="E27" i="1" s="1"/>
  <c r="F32" i="1" s="1"/>
  <c r="L32" i="1" s="1"/>
  <c r="H18" i="5"/>
  <c r="I104" i="1" s="1"/>
  <c r="I106" i="1" s="1"/>
  <c r="E115" i="1" s="1"/>
  <c r="F119" i="1" s="1"/>
  <c r="H11" i="4"/>
  <c r="H13" i="4" s="1"/>
  <c r="H15" i="4" s="1"/>
  <c r="G13" i="4"/>
  <c r="G15" i="4" s="1"/>
  <c r="I102" i="3"/>
  <c r="I105" i="3" s="1"/>
  <c r="G22" i="5" l="1"/>
  <c r="H27" i="1" s="1"/>
  <c r="E22" i="5"/>
  <c r="F27" i="1" s="1"/>
  <c r="H22" i="5"/>
  <c r="I27" i="1" s="1"/>
  <c r="D102" i="3"/>
  <c r="D105" i="3" s="1"/>
  <c r="C22" i="5" s="1"/>
  <c r="D111" i="1" s="1"/>
  <c r="E116" i="1" s="1"/>
  <c r="F120" i="1" s="1"/>
  <c r="H119" i="1" s="1"/>
  <c r="D27" i="1" l="1"/>
</calcChain>
</file>

<file path=xl/comments1.xml><?xml version="1.0" encoding="utf-8"?>
<comments xmlns="http://schemas.openxmlformats.org/spreadsheetml/2006/main">
  <authors>
    <author>admin</author>
  </authors>
  <commentList>
    <comment ref="F24" authorId="0" shapeId="0">
      <text>
        <r>
          <rPr>
            <b/>
            <sz val="9"/>
            <color indexed="81"/>
            <rFont val="Tahoma"/>
            <charset val="1"/>
          </rPr>
          <t>admin:</t>
        </r>
        <r>
          <rPr>
            <sz val="9"/>
            <color indexed="81"/>
            <rFont val="Tahoma"/>
            <charset val="1"/>
          </rPr>
          <t xml:space="preserve">
Revisar las celdas donde están las fórmulas</t>
        </r>
      </text>
    </comment>
    <comment ref="C93" authorId="0" shapeId="0">
      <text>
        <r>
          <rPr>
            <b/>
            <sz val="9"/>
            <color indexed="81"/>
            <rFont val="Tahoma"/>
            <family val="2"/>
          </rPr>
          <t>admin:</t>
        </r>
        <r>
          <rPr>
            <sz val="9"/>
            <color indexed="81"/>
            <rFont val="Tahoma"/>
            <family val="2"/>
          </rPr>
          <t xml:space="preserve">
¿Por qué se repite?</t>
        </r>
      </text>
    </comment>
  </commentList>
</comments>
</file>

<file path=xl/comments2.xml><?xml version="1.0" encoding="utf-8"?>
<comments xmlns="http://schemas.openxmlformats.org/spreadsheetml/2006/main">
  <authors>
    <author>Rocio Vargas</author>
  </authors>
  <commentList>
    <comment ref="C22" authorId="0" shapeId="0">
      <text>
        <r>
          <rPr>
            <b/>
            <sz val="9"/>
            <color indexed="81"/>
            <rFont val="Tahoma"/>
            <family val="2"/>
          </rPr>
          <t>Rocio Vargas:</t>
        </r>
        <r>
          <rPr>
            <sz val="9"/>
            <color indexed="81"/>
            <rFont val="Tahoma"/>
            <family val="2"/>
          </rPr>
          <t xml:space="preserve">
Valor Correspondiente a la inversión inicial</t>
        </r>
      </text>
    </comment>
  </commentList>
</comments>
</file>

<file path=xl/comments3.xml><?xml version="1.0" encoding="utf-8"?>
<comments xmlns="http://schemas.openxmlformats.org/spreadsheetml/2006/main">
  <authors>
    <author>admin</author>
  </authors>
  <commentList>
    <comment ref="B135" authorId="0" shapeId="0">
      <text>
        <r>
          <rPr>
            <b/>
            <sz val="9"/>
            <color indexed="81"/>
            <rFont val="Tahoma"/>
            <family val="2"/>
          </rPr>
          <t>admin:</t>
        </r>
        <r>
          <rPr>
            <sz val="9"/>
            <color indexed="81"/>
            <rFont val="Tahoma"/>
            <family val="2"/>
          </rPr>
          <t xml:space="preserve">
No me es clara la frase. Fno sé si la tasa interna de retorno es la misma tasa promedio interna de retorno de inversión. Si es así, hay que modificar la frase</t>
        </r>
      </text>
    </comment>
  </commentList>
</comments>
</file>

<file path=xl/sharedStrings.xml><?xml version="1.0" encoding="utf-8"?>
<sst xmlns="http://schemas.openxmlformats.org/spreadsheetml/2006/main" count="314" uniqueCount="205">
  <si>
    <t>Maquinaria y equipo</t>
  </si>
  <si>
    <t>Equipo de tecnología</t>
  </si>
  <si>
    <t>DESCRIPCIÓN INVERSIÓN EN ACTIVOS FIJOS</t>
  </si>
  <si>
    <t>Activo de propiedad, planta y equipo</t>
  </si>
  <si>
    <t>Años/Depreciación</t>
  </si>
  <si>
    <t>Terrenos</t>
  </si>
  <si>
    <t>Construcciones</t>
  </si>
  <si>
    <t>Equipos de transporte</t>
  </si>
  <si>
    <t>Equipo de oficina</t>
  </si>
  <si>
    <t>Otros</t>
  </si>
  <si>
    <t>TOTAL ACTIVOS FIJOS</t>
  </si>
  <si>
    <t>2. INVERSIÓN EN CAPITAL DE TRABAJO</t>
  </si>
  <si>
    <t>+</t>
  </si>
  <si>
    <t>=</t>
  </si>
  <si>
    <t>ESTADO DE RESULTADOS PROYECTADO EMPRESA DE ABRIGOS</t>
  </si>
  <si>
    <t>($ Cifras en miles de pesos)</t>
  </si>
  <si>
    <t>Año1</t>
  </si>
  <si>
    <t>Año2</t>
  </si>
  <si>
    <t>Año 3</t>
  </si>
  <si>
    <t>Ventas</t>
  </si>
  <si>
    <t>Costo de ventas</t>
  </si>
  <si>
    <t>Utilidad Bruta</t>
  </si>
  <si>
    <t>Gastos de administraciòn y ventas</t>
  </si>
  <si>
    <t>Utilidad operativa</t>
  </si>
  <si>
    <t>(+)</t>
  </si>
  <si>
    <t>Días de rotación del inventario</t>
  </si>
  <si>
    <t>Días de rotación de las cuentas por cobrar</t>
  </si>
  <si>
    <t>(-)</t>
  </si>
  <si>
    <t>Días de rotación de los proveedores</t>
  </si>
  <si>
    <t>(=)</t>
  </si>
  <si>
    <t>Resulta de tomar el número de días del ciclo de efectivo y multiplicarlo por los gastos diarios.</t>
  </si>
  <si>
    <t>cifra en millones, debido a que los cálculos se hacen en miles.</t>
  </si>
  <si>
    <t>O bien podríamos definir que para mayor seguridad en la operación del proyecto para el periodo inicial podemos dejar dos meses de capital de trabajo neto operativo, lo que sería así:</t>
  </si>
  <si>
    <t>cifra en millones dado que los cálculos se hacen en miles</t>
  </si>
  <si>
    <t>3. INVERSIÓN EN ACTIVOS INTANGIBLES</t>
  </si>
  <si>
    <t>ACTIVOS INTANGIBLES</t>
  </si>
  <si>
    <t>Años/Amortización</t>
  </si>
  <si>
    <t>Gastos de constitución</t>
  </si>
  <si>
    <t>Marcas y patentes</t>
  </si>
  <si>
    <t>Total</t>
  </si>
  <si>
    <t>RESUMEN DE LA INVERSIÓN INICIAL</t>
  </si>
  <si>
    <t>OPCION 2 (Con capital de trabajo inicial para dos meses de costos requeridos)</t>
  </si>
  <si>
    <t>CAPITAL DE TRABAJO</t>
  </si>
  <si>
    <t>TOTAL INVERSIÓN INICIAL</t>
  </si>
  <si>
    <t>Año 0</t>
  </si>
  <si>
    <t>Año4</t>
  </si>
  <si>
    <t>Año5</t>
  </si>
  <si>
    <t>El estado de resultados del la EMPRESA DE ABRIGOS, lo proyectaremos a 5 años para determinar los métodos de decisión:</t>
  </si>
  <si>
    <t>La empresa vende tres referencias de abrigos, de acuerdo al estudio del mercado, se determina que de cada referencia se venderán las siguientes unidades:</t>
  </si>
  <si>
    <t>Abrigo tipo A</t>
  </si>
  <si>
    <t>Abrigo tipo B</t>
  </si>
  <si>
    <t>Abrigo tipo C</t>
  </si>
  <si>
    <t>Precio</t>
  </si>
  <si>
    <t>Cantidades/año</t>
  </si>
  <si>
    <t>Ventas/año</t>
  </si>
  <si>
    <t>Incremento del Precio</t>
  </si>
  <si>
    <t>Crecimiento del sector</t>
  </si>
  <si>
    <t>Tasa indexada de crecimiento precio y mercado</t>
  </si>
  <si>
    <t>Determinación de las ventas =  Precio * Cantidades vendidas en el periodo</t>
  </si>
  <si>
    <t>Total Ventas</t>
  </si>
  <si>
    <t>Determinación de los costos =  Mano de Obra directa, Materiales directos y Costos indirectos de Fabricación (Fijos y Variables)</t>
  </si>
  <si>
    <t>Materia prima e insumos</t>
  </si>
  <si>
    <t>CIF</t>
  </si>
  <si>
    <t>Depreciación</t>
  </si>
  <si>
    <t>Otros CIF</t>
  </si>
  <si>
    <t>Salarios operarios (12 Operarios)</t>
  </si>
  <si>
    <t>Salarios fijos</t>
  </si>
  <si>
    <t>Mantenimiento</t>
  </si>
  <si>
    <t>Total CIF</t>
  </si>
  <si>
    <t>TOTAL COSTOS DE VENTAS</t>
  </si>
  <si>
    <t>Depreciación (maquinaria y equipo)</t>
  </si>
  <si>
    <t>Determinación gastos de administración y ventas</t>
  </si>
  <si>
    <t>Gastos de Administración</t>
  </si>
  <si>
    <t>Salarios</t>
  </si>
  <si>
    <t>servicios públicos</t>
  </si>
  <si>
    <t>Papelería y cafetería</t>
  </si>
  <si>
    <t>Seguros</t>
  </si>
  <si>
    <t>Total gastos de administración</t>
  </si>
  <si>
    <t>Gastos de Ventas</t>
  </si>
  <si>
    <t>Material POP y publicidad</t>
  </si>
  <si>
    <t>Total gastos de ventas</t>
  </si>
  <si>
    <t>Total gastos de administración y ventas</t>
  </si>
  <si>
    <t>Depreciaciòn</t>
  </si>
  <si>
    <t>FLUJO DE CAJA LIBRE</t>
  </si>
  <si>
    <t>UTILIDAD OPERACIONAL</t>
  </si>
  <si>
    <t>Impuestos operacionales</t>
  </si>
  <si>
    <t>UODI (Utilidad operacional después de impuestos)</t>
  </si>
  <si>
    <t>Depreciaciones</t>
  </si>
  <si>
    <t>Inversión en capital de trabajo</t>
  </si>
  <si>
    <t>(+/-)</t>
  </si>
  <si>
    <t>Capital de trabajo (tomamos opción 1)</t>
  </si>
  <si>
    <t>Año 4</t>
  </si>
  <si>
    <t>Año 5</t>
  </si>
  <si>
    <t>Inversión en activos fijos</t>
  </si>
  <si>
    <t>Flujo de Caja Libre</t>
  </si>
  <si>
    <t>Fórmula:</t>
  </si>
  <si>
    <t>II</t>
  </si>
  <si>
    <t>Inversión Inicial</t>
  </si>
  <si>
    <t>FCn</t>
  </si>
  <si>
    <t>Flujo de caja libre, correspondiente a cada uno de los años del horizonte de inversión</t>
  </si>
  <si>
    <t>i</t>
  </si>
  <si>
    <t>Tasa de interés, tasa de decuento, WACC</t>
  </si>
  <si>
    <t>n</t>
  </si>
  <si>
    <t>número de año en el que se genera el flujo de caja</t>
  </si>
  <si>
    <t>Año</t>
  </si>
  <si>
    <t>Flujo de caja libre</t>
  </si>
  <si>
    <t>Tasa de Descuento</t>
  </si>
  <si>
    <t>Para determinar el valor presente neto, en primer lugar vamos a llevar cada uno de los flujos de caja a valor presente (VA) usando la fórmula ya enunciada:</t>
  </si>
  <si>
    <t>VA</t>
  </si>
  <si>
    <t>^</t>
  </si>
  <si>
    <t>(1+0,14)^1</t>
  </si>
  <si>
    <t>Ejemplo VA año 1 con la fórmula</t>
  </si>
  <si>
    <t>A continuación se ingresan los argumentos que pide la función:</t>
  </si>
  <si>
    <t>Se ingresa la tasa de descuento</t>
  </si>
  <si>
    <t xml:space="preserve">De acuerdo al año </t>
  </si>
  <si>
    <t>Aplicando los procedimientos:</t>
  </si>
  <si>
    <r>
      <t xml:space="preserve">VA </t>
    </r>
    <r>
      <rPr>
        <sz val="9"/>
        <color theme="1"/>
        <rFont val="Calibri"/>
        <family val="2"/>
        <scheme val="minor"/>
      </rPr>
      <t>(usando la fórmula)</t>
    </r>
  </si>
  <si>
    <t>Inversión inicial</t>
  </si>
  <si>
    <r>
      <rPr>
        <sz val="11"/>
        <color theme="1"/>
        <rFont val="Symbol"/>
        <family val="1"/>
        <charset val="2"/>
      </rPr>
      <t>S</t>
    </r>
    <r>
      <rPr>
        <sz val="11"/>
        <color theme="1"/>
        <rFont val="Calibri"/>
        <family val="2"/>
      </rPr>
      <t xml:space="preserve"> de los flujos de caja libre a VA</t>
    </r>
  </si>
  <si>
    <t>VPN</t>
  </si>
  <si>
    <t>Costos y gastos operaciones</t>
  </si>
  <si>
    <t>Amortización</t>
  </si>
  <si>
    <t>Total Ingresos del proyecto</t>
  </si>
  <si>
    <t>Total egresos proyecto</t>
  </si>
  <si>
    <t>Método 1.</t>
  </si>
  <si>
    <t>Método 2.</t>
  </si>
  <si>
    <t>Para calcular la RBC por este método es necesario hacer el resumen de los ingresos y de los egresos que llevan al resultado</t>
  </si>
  <si>
    <t>del flujo de caja libre:</t>
  </si>
  <si>
    <t>VPN de los Ingresos =</t>
  </si>
  <si>
    <t>Tasa de descuento</t>
  </si>
  <si>
    <t>Aplicando la fórmula de VPN (Función VNA) :</t>
  </si>
  <si>
    <t>VPN de los Egresos + Inversión inicial =</t>
  </si>
  <si>
    <t>Ahora aplicamos la fórmula:</t>
  </si>
  <si>
    <t>RBC</t>
  </si>
  <si>
    <t>RBC =</t>
  </si>
  <si>
    <t>calculado previamente, y el valor de la inversión inicial se trae</t>
  </si>
  <si>
    <t>positivo a la fórmula:</t>
  </si>
  <si>
    <t>Donde:</t>
  </si>
  <si>
    <t>Con los flujos de caja para la EMPRESA DE ABRIGOS:</t>
  </si>
  <si>
    <t>TIR =</t>
  </si>
  <si>
    <t>n = año anterior al que se recupera la inversión</t>
  </si>
  <si>
    <t>PRI NO Descontado:</t>
  </si>
  <si>
    <t>n =</t>
  </si>
  <si>
    <t>II =</t>
  </si>
  <si>
    <r>
      <rPr>
        <sz val="11"/>
        <color theme="1"/>
        <rFont val="Symbol"/>
        <family val="1"/>
        <charset val="2"/>
      </rPr>
      <t>S</t>
    </r>
    <r>
      <rPr>
        <sz val="11"/>
        <color theme="1"/>
        <rFont val="Calibri"/>
        <family val="2"/>
      </rPr>
      <t>FC =</t>
    </r>
  </si>
  <si>
    <t>Aplicamos la fórmula:</t>
  </si>
  <si>
    <t>PRI =</t>
  </si>
  <si>
    <t>(171.207-144.235)</t>
  </si>
  <si>
    <t>Años</t>
  </si>
  <si>
    <t>Teniendo los flujos de caja descontados con la tasa de interés o WACC, procedemos a aplicar la fórmula:</t>
  </si>
  <si>
    <t>FCr</t>
  </si>
  <si>
    <t>FCr =</t>
  </si>
  <si>
    <t>(171.207-155299)</t>
  </si>
  <si>
    <t>1. INVERSIÓN EN PROPIEDAD, PLANTA Y EQUIPO</t>
  </si>
  <si>
    <t>Valor ($)</t>
  </si>
  <si>
    <t>Valor anual depreciación ($)</t>
  </si>
  <si>
    <t>Utilidad bruta</t>
  </si>
  <si>
    <t>Gastos de administración y ventas</t>
  </si>
  <si>
    <t>Gastos anuales (Costos de ventas+gastos de ayv)</t>
  </si>
  <si>
    <t>Gastos mensuales (Gastos anuales/12)</t>
  </si>
  <si>
    <t>Gastos diarios (Gastos anuales/360)</t>
  </si>
  <si>
    <t>Teniendo en cuenta el ciclo del efectivo, encontramos lo siguiente:</t>
  </si>
  <si>
    <t>Variación del capital de trabajo</t>
  </si>
  <si>
    <t>El capital de trabajo inicial es:</t>
  </si>
  <si>
    <t>Número de meses de KTNO</t>
  </si>
  <si>
    <t>Capital de trabajo inicial es:</t>
  </si>
  <si>
    <t>Valor amortización anual ($)</t>
  </si>
  <si>
    <t>Activo intangilbe</t>
  </si>
  <si>
    <r>
      <t xml:space="preserve">Gastos en </t>
    </r>
    <r>
      <rPr>
        <i/>
        <sz val="11"/>
        <color theme="1"/>
        <rFont val="Calibri"/>
        <family val="2"/>
        <scheme val="minor"/>
      </rPr>
      <t>software</t>
    </r>
  </si>
  <si>
    <t>OPCION 1 (Con capital de trabajo inicial según el ciclo del efectivo)</t>
  </si>
  <si>
    <t>PROPIEDAD, PLANTA Y EQUIPO</t>
  </si>
  <si>
    <t>Año 1</t>
  </si>
  <si>
    <t>Año 2</t>
  </si>
  <si>
    <t>Impuestos operacionales (tasa de impuesto 34 %)</t>
  </si>
  <si>
    <t>Tomamos la inversión inicial y el flujo de caja libre, además estimamos una tasa de descuento del 14 % (el cálculo de la tasa de descuento se explica en este módulo) :</t>
  </si>
  <si>
    <t>Ejemplo VA año 1 con función financiera de Excel</t>
  </si>
  <si>
    <t>Corresponde al flujo de caja del periodo que se desea llevar a valor presente; se ingresa negativa.</t>
  </si>
  <si>
    <t>Teniendo todos los flujos de caja libre a valor presente por cualquiera de los dos métodos, podemos hallar el valor presente neto VPN:</t>
  </si>
  <si>
    <t>Valor presente neto para la EMPRESA DE ABRIGOS:</t>
  </si>
  <si>
    <t>de los cinco periodos para nuestro ejemplo. Al final se resta la inversión incial:</t>
  </si>
  <si>
    <t>Ingresos del proyecto (ventas)</t>
  </si>
  <si>
    <t>La sumatoria de los flujos de caja a valor presente ya se había</t>
  </si>
  <si>
    <t>Para determinar la tasa interna de retorno, nos vamos a apoyar en la función de categoría financiera que encontramos como TIR para calcular la tasa promedio de retorno de la inversión:</t>
  </si>
  <si>
    <t>Se deben ingresar todos los valores desde la inversión inicial (no olvidar el signo negativo para la inversión inicial)</t>
  </si>
  <si>
    <t>PRI = periodo de recuperación de la inversión</t>
  </si>
  <si>
    <r>
      <t>S</t>
    </r>
    <r>
      <rPr>
        <sz val="11"/>
        <rFont val="Calibri"/>
        <family val="2"/>
        <scheme val="minor"/>
      </rPr>
      <t>FC = sumatoria de los flujos de efectivo anteriores al periodo de recuperación total de la inversión</t>
    </r>
  </si>
  <si>
    <r>
      <t xml:space="preserve">FCr  = </t>
    </r>
    <r>
      <rPr>
        <sz val="9"/>
        <rFont val="Calibri"/>
        <family val="2"/>
        <scheme val="minor"/>
      </rPr>
      <t xml:space="preserve"> valor del f</t>
    </r>
    <r>
      <rPr>
        <sz val="11"/>
        <rFont val="Calibri"/>
        <family val="2"/>
        <scheme val="minor"/>
      </rPr>
      <t>lujo de caja libre al periodo en que se recupera el total de la inversión</t>
    </r>
  </si>
  <si>
    <t>Se suman los flujos de caja hasta el periodo anterior a la recuperación total, es decir hasta el periodo 3</t>
  </si>
  <si>
    <t>PRI descontado:</t>
  </si>
  <si>
    <t>Amortización de activos intangibles</t>
  </si>
  <si>
    <t>Clic en Fx (funciones</t>
  </si>
  <si>
    <t>Dar clic para encontrar las funciones de categoría financiera</t>
  </si>
  <si>
    <t>Clic en la función VA</t>
  </si>
  <si>
    <t>De nuevo, a partir de nuestro flujo de caja libre, realizamos los cálculos:</t>
  </si>
  <si>
    <t>Ciclo de conversión del efectivo</t>
  </si>
  <si>
    <t>Capital de trabajo según el ciclo de conversión del efectivo</t>
  </si>
  <si>
    <t>La elección de cualquiera de lo dos métodos es correcta y depende del capital total disponible para el proyecto y del nivel de riesgo que estén dispuestos a tomar los inversionistas.</t>
  </si>
  <si>
    <t>(Tabla de amortización, significa que es el valor que se lleva al gasto durante el año 1)</t>
  </si>
  <si>
    <t>(Los datos se pueden digitar o llevar haciendo clic en la celda donde se encuentran.</t>
  </si>
  <si>
    <r>
      <t xml:space="preserve">VA </t>
    </r>
    <r>
      <rPr>
        <sz val="9"/>
        <color theme="1"/>
        <rFont val="Calibri"/>
        <family val="2"/>
        <scheme val="minor"/>
      </rPr>
      <t>(con la función financiera)</t>
    </r>
  </si>
  <si>
    <t xml:space="preserve">Usando la función financiera VNA, dar clic en Fx y buscar la funciòn de carácter financiero VNA.  Allí se ingresa la tasa de descuento o WACC para el proyecto y los flujos de caja libre </t>
  </si>
  <si>
    <t>II = inversión inicial</t>
  </si>
  <si>
    <t>Se toma el valor del FCL del periodo de recuperación total de la inversión, es decir el FCL del periodo 4</t>
  </si>
  <si>
    <t>Para determinar el PRI descontado debemos calcular el valor actual VA de cada uno de los flujos de caja futuros; de esta manera, consideramos el valor del dinero en el tiempo</t>
  </si>
  <si>
    <t>(este procedimiento ya se había realizado en el cáculo del VPN)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</si>
</sst>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 #,##0.00_-;_-* &quot;-&quot;??_-;_-@_-"/>
    <numFmt numFmtId="164" formatCode="#,##0.00\ &quot;€&quot;;[Red]\-#,##0.00\ &quot;€&quot;"/>
    <numFmt numFmtId="165" formatCode="_-* #,##0.00\ _€_-;\-* #,##0.00\ _€_-;_-* &quot;-&quot;??\ _€_-;_-@_-"/>
    <numFmt numFmtId="166" formatCode="_-* #,##0_-;\-* #,##0_-;_-* &quot;-&quot;??_-;_-@_-"/>
    <numFmt numFmtId="167" formatCode="_-* #,##0\ _€_-;\-* #,##0\ _€_-;_-* &quot;-&quot;??\ _€_-;_-@_-"/>
    <numFmt numFmtId="168" formatCode="0.0%"/>
    <numFmt numFmtId="169" formatCode="0.0"/>
  </numFmts>
  <fonts count="2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10"/>
      <color theme="1"/>
      <name val="Calibri"/>
      <family val="2"/>
      <scheme val="minor"/>
    </font>
    <font>
      <b/>
      <sz val="9"/>
      <color theme="1"/>
      <name val="Calibri"/>
      <family val="2"/>
      <scheme val="minor"/>
    </font>
    <font>
      <b/>
      <sz val="14"/>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12"/>
      <color theme="1"/>
      <name val="Calibri"/>
      <family val="2"/>
      <scheme val="minor"/>
    </font>
    <font>
      <sz val="9"/>
      <color indexed="81"/>
      <name val="Tahoma"/>
      <family val="2"/>
    </font>
    <font>
      <b/>
      <sz val="9"/>
      <color indexed="81"/>
      <name val="Tahoma"/>
      <family val="2"/>
    </font>
    <font>
      <sz val="11"/>
      <color theme="1"/>
      <name val="Bodoni MT"/>
      <family val="1"/>
    </font>
    <font>
      <sz val="14"/>
      <color theme="1"/>
      <name val="Calibri"/>
      <family val="2"/>
      <scheme val="minor"/>
    </font>
    <font>
      <sz val="11"/>
      <color theme="1"/>
      <name val="Sitka Small"/>
    </font>
    <font>
      <sz val="11"/>
      <color theme="1"/>
      <name val="Calibri"/>
      <family val="2"/>
    </font>
    <font>
      <sz val="20"/>
      <color theme="1"/>
      <name val="Calibri"/>
      <family val="2"/>
      <scheme val="minor"/>
    </font>
    <font>
      <sz val="11"/>
      <color theme="1"/>
      <name val="Symbol"/>
      <family val="1"/>
      <charset val="2"/>
    </font>
    <font>
      <sz val="11"/>
      <name val="Calibri"/>
      <family val="2"/>
      <scheme val="minor"/>
    </font>
    <font>
      <sz val="11"/>
      <name val="Symbol"/>
      <family val="1"/>
      <charset val="2"/>
    </font>
    <font>
      <sz val="9"/>
      <name val="Calibri"/>
      <family val="2"/>
      <scheme val="minor"/>
    </font>
    <font>
      <sz val="9"/>
      <color indexed="81"/>
      <name val="Tahoma"/>
      <charset val="1"/>
    </font>
    <font>
      <b/>
      <sz val="9"/>
      <color indexed="81"/>
      <name val="Tahoma"/>
      <charset val="1"/>
    </font>
    <font>
      <i/>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theme="5" tint="0.39997558519241921"/>
        <bgColor indexed="64"/>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s>
  <cellStyleXfs count="4">
    <xf numFmtId="0" fontId="0" fillId="0" borderId="0"/>
    <xf numFmtId="165"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62">
    <xf numFmtId="0" fontId="0" fillId="0" borderId="0" xfId="0"/>
    <xf numFmtId="0" fontId="0" fillId="2" borderId="0" xfId="0" applyFill="1"/>
    <xf numFmtId="0" fontId="0" fillId="3" borderId="0" xfId="0" applyFill="1"/>
    <xf numFmtId="0" fontId="0" fillId="3" borderId="0" xfId="0" applyFill="1" applyBorder="1"/>
    <xf numFmtId="0" fontId="2" fillId="0" borderId="0" xfId="0" applyFont="1"/>
    <xf numFmtId="166" fontId="0" fillId="0" borderId="0" xfId="0" applyNumberFormat="1" applyFill="1" applyProtection="1">
      <protection locked="0"/>
    </xf>
    <xf numFmtId="3" fontId="0" fillId="0" borderId="0" xfId="0" applyNumberFormat="1"/>
    <xf numFmtId="0" fontId="3" fillId="0" borderId="0" xfId="0" applyFont="1" applyFill="1" applyAlignment="1"/>
    <xf numFmtId="0" fontId="0" fillId="0" borderId="1" xfId="0" applyBorder="1"/>
    <xf numFmtId="0" fontId="0" fillId="0" borderId="2" xfId="0" applyBorder="1"/>
    <xf numFmtId="166" fontId="0" fillId="0" borderId="3" xfId="3" applyNumberFormat="1" applyFont="1" applyBorder="1"/>
    <xf numFmtId="0" fontId="0" fillId="0" borderId="4" xfId="0" applyBorder="1"/>
    <xf numFmtId="0" fontId="0" fillId="0" borderId="5" xfId="0" applyBorder="1"/>
    <xf numFmtId="0" fontId="0" fillId="0" borderId="0" xfId="0" applyBorder="1"/>
    <xf numFmtId="166" fontId="0" fillId="0" borderId="0" xfId="3" applyNumberFormat="1" applyFont="1" applyBorder="1"/>
    <xf numFmtId="0" fontId="0" fillId="0" borderId="6" xfId="0" applyBorder="1"/>
    <xf numFmtId="0" fontId="0" fillId="0" borderId="7" xfId="0" applyBorder="1"/>
    <xf numFmtId="0" fontId="0" fillId="0" borderId="8" xfId="0" applyBorder="1"/>
    <xf numFmtId="166" fontId="0" fillId="0" borderId="8" xfId="3" applyNumberFormat="1" applyFont="1" applyBorder="1"/>
    <xf numFmtId="0" fontId="0" fillId="0" borderId="3" xfId="0" applyBorder="1"/>
    <xf numFmtId="166" fontId="0" fillId="0" borderId="0" xfId="3" applyNumberFormat="1" applyFont="1" applyFill="1" applyBorder="1"/>
    <xf numFmtId="0" fontId="2" fillId="0" borderId="10" xfId="0" applyFont="1" applyBorder="1"/>
    <xf numFmtId="0" fontId="0" fillId="0" borderId="11" xfId="0"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wrapText="1"/>
    </xf>
    <xf numFmtId="166" fontId="0" fillId="0" borderId="1" xfId="3" applyNumberFormat="1" applyFont="1" applyBorder="1" applyProtection="1">
      <protection locked="0"/>
    </xf>
    <xf numFmtId="0" fontId="0" fillId="0" borderId="1" xfId="0" applyBorder="1" applyProtection="1">
      <protection locked="0"/>
    </xf>
    <xf numFmtId="166" fontId="0" fillId="0" borderId="1" xfId="0" applyNumberFormat="1" applyFill="1" applyBorder="1"/>
    <xf numFmtId="166" fontId="0" fillId="0" borderId="0" xfId="0" applyNumberFormat="1"/>
    <xf numFmtId="0" fontId="2" fillId="0" borderId="1" xfId="0" applyFont="1" applyFill="1" applyBorder="1"/>
    <xf numFmtId="166" fontId="2" fillId="0" borderId="1" xfId="3" applyNumberFormat="1" applyFont="1" applyFill="1" applyBorder="1"/>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right"/>
    </xf>
    <xf numFmtId="166" fontId="0" fillId="0" borderId="0" xfId="3" applyNumberFormat="1" applyFont="1"/>
    <xf numFmtId="166" fontId="2" fillId="0" borderId="0" xfId="3" applyNumberFormat="1" applyFont="1"/>
    <xf numFmtId="0" fontId="0" fillId="0" borderId="13" xfId="0" applyBorder="1"/>
    <xf numFmtId="0" fontId="7" fillId="0" borderId="0" xfId="0" applyFont="1" applyAlignment="1">
      <alignment horizontal="right"/>
    </xf>
    <xf numFmtId="0" fontId="7" fillId="0" borderId="2" xfId="0" applyFont="1" applyBorder="1" applyAlignment="1">
      <alignment horizontal="right"/>
    </xf>
    <xf numFmtId="0" fontId="2" fillId="0" borderId="3" xfId="0" applyFont="1" applyBorder="1"/>
    <xf numFmtId="166" fontId="2" fillId="0" borderId="3" xfId="3" applyNumberFormat="1" applyFont="1" applyBorder="1"/>
    <xf numFmtId="0" fontId="7" fillId="0" borderId="5" xfId="0" applyFont="1" applyBorder="1" applyAlignment="1">
      <alignment horizontal="right"/>
    </xf>
    <xf numFmtId="0" fontId="4" fillId="0" borderId="0" xfId="0" applyFont="1" applyBorder="1"/>
    <xf numFmtId="0" fontId="2" fillId="0" borderId="0" xfId="0" applyFont="1" applyBorder="1"/>
    <xf numFmtId="166" fontId="2" fillId="0" borderId="0" xfId="3" applyNumberFormat="1" applyFont="1" applyBorder="1"/>
    <xf numFmtId="166" fontId="8" fillId="0" borderId="0" xfId="3" applyNumberFormat="1" applyFont="1" applyBorder="1"/>
    <xf numFmtId="0" fontId="0" fillId="0" borderId="9" xfId="0" applyBorder="1"/>
    <xf numFmtId="0" fontId="0" fillId="0" borderId="1" xfId="0" applyBorder="1" applyAlignment="1">
      <alignment horizontal="center" vertical="center"/>
    </xf>
    <xf numFmtId="0" fontId="0" fillId="0" borderId="1" xfId="0" applyBorder="1" applyAlignment="1">
      <alignment horizontal="center" wrapText="1"/>
    </xf>
    <xf numFmtId="0" fontId="8" fillId="0" borderId="1" xfId="0" applyFont="1" applyBorder="1" applyAlignment="1">
      <alignment wrapText="1"/>
    </xf>
    <xf numFmtId="0" fontId="0" fillId="0" borderId="0" xfId="0" applyBorder="1" applyAlignment="1">
      <alignment horizontal="center" vertical="center"/>
    </xf>
    <xf numFmtId="166" fontId="0" fillId="0" borderId="1" xfId="3" applyNumberFormat="1" applyFont="1" applyBorder="1"/>
    <xf numFmtId="166" fontId="0" fillId="0" borderId="0" xfId="0" applyNumberFormat="1" applyBorder="1"/>
    <xf numFmtId="166" fontId="0" fillId="0" borderId="0" xfId="0" applyNumberFormat="1" applyFill="1" applyBorder="1"/>
    <xf numFmtId="0" fontId="2" fillId="0" borderId="5" xfId="0" applyFont="1" applyBorder="1"/>
    <xf numFmtId="166" fontId="2" fillId="0" borderId="0" xfId="0" applyNumberFormat="1" applyFont="1" applyBorder="1"/>
    <xf numFmtId="0" fontId="2" fillId="0" borderId="0" xfId="0" applyFont="1" applyAlignment="1">
      <alignment horizontal="center"/>
    </xf>
    <xf numFmtId="165" fontId="0" fillId="0" borderId="0" xfId="1" applyFont="1"/>
    <xf numFmtId="167" fontId="0" fillId="0" borderId="0" xfId="1" applyNumberFormat="1" applyFont="1"/>
    <xf numFmtId="167" fontId="0" fillId="0" borderId="0" xfId="0" applyNumberFormat="1"/>
    <xf numFmtId="9" fontId="0" fillId="0" borderId="0" xfId="2" applyFont="1"/>
    <xf numFmtId="10" fontId="0" fillId="0" borderId="0" xfId="2" applyNumberFormat="1" applyFont="1"/>
    <xf numFmtId="167" fontId="2" fillId="0" borderId="0" xfId="1" applyNumberFormat="1" applyFont="1"/>
    <xf numFmtId="1" fontId="0" fillId="0" borderId="0" xfId="0" applyNumberFormat="1"/>
    <xf numFmtId="0" fontId="4" fillId="0" borderId="0" xfId="0" applyFont="1" applyAlignment="1">
      <alignment horizontal="center" vertical="center" wrapText="1"/>
    </xf>
    <xf numFmtId="165" fontId="0" fillId="0" borderId="0" xfId="0" applyNumberFormat="1"/>
    <xf numFmtId="10" fontId="0" fillId="0" borderId="0" xfId="0" applyNumberFormat="1"/>
    <xf numFmtId="9" fontId="0" fillId="0" borderId="0" xfId="0" applyNumberFormat="1"/>
    <xf numFmtId="167" fontId="2" fillId="0" borderId="0" xfId="0" applyNumberFormat="1" applyFont="1"/>
    <xf numFmtId="0" fontId="2" fillId="4" borderId="0" xfId="0" applyFont="1" applyFill="1"/>
    <xf numFmtId="0" fontId="0" fillId="4" borderId="0" xfId="0" applyFill="1"/>
    <xf numFmtId="1" fontId="2" fillId="0" borderId="0" xfId="0" applyNumberFormat="1" applyFont="1"/>
    <xf numFmtId="167" fontId="0" fillId="0" borderId="0" xfId="0" applyNumberFormat="1" applyFont="1"/>
    <xf numFmtId="10" fontId="0" fillId="0" borderId="1" xfId="0" applyNumberFormat="1" applyBorder="1"/>
    <xf numFmtId="9" fontId="0" fillId="0" borderId="1" xfId="0" applyNumberFormat="1" applyBorder="1"/>
    <xf numFmtId="168" fontId="0" fillId="0" borderId="1" xfId="2" applyNumberFormat="1" applyFont="1" applyBorder="1"/>
    <xf numFmtId="0" fontId="0" fillId="0" borderId="10" xfId="0" applyBorder="1"/>
    <xf numFmtId="168" fontId="0" fillId="0" borderId="0" xfId="2" applyNumberFormat="1" applyFont="1" applyBorder="1"/>
    <xf numFmtId="167" fontId="0" fillId="0" borderId="1" xfId="1" applyNumberFormat="1" applyFont="1" applyBorder="1"/>
    <xf numFmtId="0" fontId="2" fillId="0" borderId="1" xfId="0" applyFont="1" applyBorder="1"/>
    <xf numFmtId="167" fontId="2" fillId="0" borderId="1" xfId="1" applyNumberFormat="1" applyFont="1" applyBorder="1"/>
    <xf numFmtId="0" fontId="2" fillId="5" borderId="1" xfId="0" applyFont="1" applyFill="1" applyBorder="1"/>
    <xf numFmtId="167" fontId="2" fillId="5" borderId="1" xfId="1" applyNumberFormat="1" applyFont="1" applyFill="1" applyBorder="1"/>
    <xf numFmtId="0" fontId="2" fillId="0" borderId="1" xfId="0" applyFont="1" applyBorder="1" applyAlignment="1">
      <alignment horizontal="center"/>
    </xf>
    <xf numFmtId="0" fontId="0" fillId="0" borderId="0" xfId="0" applyAlignment="1">
      <alignment horizontal="right"/>
    </xf>
    <xf numFmtId="167" fontId="0" fillId="0" borderId="1" xfId="0" applyNumberFormat="1" applyBorder="1"/>
    <xf numFmtId="0" fontId="2" fillId="0" borderId="0" xfId="0" applyFont="1" applyFill="1" applyBorder="1" applyAlignment="1">
      <alignment horizontal="right"/>
    </xf>
    <xf numFmtId="0" fontId="0" fillId="0" borderId="1" xfId="0" applyFill="1" applyBorder="1"/>
    <xf numFmtId="165" fontId="2" fillId="0" borderId="0" xfId="1" applyFont="1"/>
    <xf numFmtId="167" fontId="0" fillId="0" borderId="13" xfId="1" applyNumberFormat="1" applyFont="1" applyBorder="1"/>
    <xf numFmtId="167" fontId="0" fillId="0" borderId="0" xfId="1" applyNumberFormat="1" applyFont="1" applyBorder="1"/>
    <xf numFmtId="167" fontId="1" fillId="0" borderId="0" xfId="1" applyNumberFormat="1" applyFont="1" applyBorder="1"/>
    <xf numFmtId="0" fontId="4" fillId="0" borderId="0" xfId="0" applyFont="1"/>
    <xf numFmtId="0" fontId="0" fillId="0" borderId="0" xfId="0" applyFont="1"/>
    <xf numFmtId="0" fontId="10" fillId="0" borderId="1" xfId="0" applyFont="1" applyBorder="1"/>
    <xf numFmtId="167" fontId="10" fillId="0" borderId="1" xfId="1" applyNumberFormat="1" applyFont="1" applyBorder="1"/>
    <xf numFmtId="164" fontId="0" fillId="0" borderId="0" xfId="0" applyNumberFormat="1"/>
    <xf numFmtId="0" fontId="6" fillId="0" borderId="1" xfId="0" applyFont="1" applyFill="1" applyBorder="1"/>
    <xf numFmtId="167" fontId="6" fillId="0" borderId="1" xfId="1" applyNumberFormat="1" applyFont="1" applyBorder="1"/>
    <xf numFmtId="167" fontId="6" fillId="0" borderId="1" xfId="0" applyNumberFormat="1" applyFont="1" applyBorder="1"/>
    <xf numFmtId="167" fontId="14" fillId="0" borderId="0" xfId="1" applyNumberFormat="1" applyFont="1"/>
    <xf numFmtId="9" fontId="14" fillId="0" borderId="0" xfId="0" applyNumberFormat="1" applyFont="1"/>
    <xf numFmtId="0" fontId="15" fillId="0" borderId="0" xfId="0" applyFont="1"/>
    <xf numFmtId="165" fontId="0" fillId="0" borderId="0" xfId="1" applyNumberFormat="1" applyFont="1"/>
    <xf numFmtId="164" fontId="0" fillId="0" borderId="0" xfId="1" applyNumberFormat="1" applyFont="1"/>
    <xf numFmtId="0" fontId="0" fillId="0" borderId="12" xfId="0" applyBorder="1"/>
    <xf numFmtId="0" fontId="16" fillId="0" borderId="10" xfId="0" applyFont="1" applyBorder="1"/>
    <xf numFmtId="0" fontId="2" fillId="0" borderId="12" xfId="0" applyFont="1" applyBorder="1"/>
    <xf numFmtId="165" fontId="0" fillId="0" borderId="1" xfId="0" applyNumberFormat="1" applyBorder="1"/>
    <xf numFmtId="165" fontId="2" fillId="0" borderId="1" xfId="0" applyNumberFormat="1" applyFont="1" applyBorder="1"/>
    <xf numFmtId="165" fontId="2" fillId="0" borderId="1" xfId="1" applyFont="1" applyBorder="1"/>
    <xf numFmtId="0" fontId="9" fillId="0" borderId="0" xfId="0" applyFont="1"/>
    <xf numFmtId="0" fontId="9" fillId="0" borderId="1" xfId="0" applyFont="1" applyBorder="1"/>
    <xf numFmtId="164" fontId="0" fillId="0" borderId="1" xfId="0" applyNumberFormat="1" applyBorder="1"/>
    <xf numFmtId="167" fontId="9" fillId="0" borderId="1" xfId="0" applyNumberFormat="1" applyFont="1" applyBorder="1"/>
    <xf numFmtId="0" fontId="5" fillId="0" borderId="1" xfId="0" applyFont="1" applyBorder="1"/>
    <xf numFmtId="167" fontId="5" fillId="0" borderId="1" xfId="0" applyNumberFormat="1" applyFont="1" applyBorder="1"/>
    <xf numFmtId="167" fontId="4" fillId="0" borderId="1" xfId="0" applyNumberFormat="1" applyFont="1" applyBorder="1"/>
    <xf numFmtId="0" fontId="9" fillId="0" borderId="0" xfId="0" applyFont="1" applyFill="1" applyBorder="1"/>
    <xf numFmtId="165" fontId="0" fillId="0" borderId="8" xfId="0" applyNumberFormat="1" applyBorder="1"/>
    <xf numFmtId="0" fontId="2" fillId="0" borderId="0" xfId="0" applyFont="1" applyBorder="1" applyAlignment="1">
      <alignment horizontal="center"/>
    </xf>
    <xf numFmtId="167" fontId="9" fillId="0" borderId="0" xfId="0" applyNumberFormat="1" applyFont="1" applyBorder="1"/>
    <xf numFmtId="167" fontId="5" fillId="0" borderId="0" xfId="0" applyNumberFormat="1" applyFont="1" applyBorder="1"/>
    <xf numFmtId="0" fontId="2" fillId="2" borderId="0" xfId="0" applyFont="1" applyFill="1" applyAlignment="1">
      <alignment horizontal="center"/>
    </xf>
    <xf numFmtId="167" fontId="9" fillId="2" borderId="0" xfId="0" applyNumberFormat="1" applyFont="1" applyFill="1" applyBorder="1"/>
    <xf numFmtId="167" fontId="5" fillId="2" borderId="0" xfId="0" applyNumberFormat="1" applyFont="1" applyFill="1" applyBorder="1"/>
    <xf numFmtId="0" fontId="9" fillId="2" borderId="0" xfId="0" applyFont="1" applyFill="1"/>
    <xf numFmtId="0" fontId="6" fillId="0" borderId="0" xfId="0" applyFont="1"/>
    <xf numFmtId="0" fontId="13" fillId="0" borderId="2" xfId="0" applyFont="1" applyBorder="1"/>
    <xf numFmtId="0" fontId="13" fillId="0" borderId="3" xfId="0" applyFont="1" applyBorder="1"/>
    <xf numFmtId="0" fontId="13" fillId="0" borderId="5" xfId="0" applyFont="1" applyBorder="1"/>
    <xf numFmtId="0" fontId="13" fillId="0" borderId="0" xfId="0" applyFont="1" applyBorder="1"/>
    <xf numFmtId="0" fontId="13" fillId="0" borderId="7" xfId="0" applyFont="1" applyBorder="1"/>
    <xf numFmtId="0" fontId="13" fillId="0" borderId="8" xfId="0" applyFont="1" applyBorder="1"/>
    <xf numFmtId="167" fontId="10" fillId="0" borderId="8" xfId="0" applyNumberFormat="1" applyFont="1" applyBorder="1" applyAlignment="1">
      <alignment horizontal="center"/>
    </xf>
    <xf numFmtId="167" fontId="10" fillId="0" borderId="0" xfId="1" applyNumberFormat="1" applyFont="1" applyBorder="1"/>
    <xf numFmtId="0" fontId="10" fillId="0" borderId="0" xfId="0" applyFont="1" applyBorder="1" applyAlignment="1">
      <alignment horizontal="center"/>
    </xf>
    <xf numFmtId="165" fontId="17" fillId="0" borderId="0" xfId="1" applyFont="1" applyBorder="1" applyAlignment="1">
      <alignment horizontal="center" vertical="center"/>
    </xf>
    <xf numFmtId="0" fontId="19" fillId="0" borderId="0" xfId="0" applyFont="1" applyAlignment="1">
      <alignment vertical="center"/>
    </xf>
    <xf numFmtId="0" fontId="20" fillId="0" borderId="0" xfId="0" applyFont="1" applyAlignment="1">
      <alignment vertical="center"/>
    </xf>
    <xf numFmtId="0" fontId="19" fillId="0" borderId="0" xfId="0" applyFont="1"/>
    <xf numFmtId="0" fontId="0" fillId="0" borderId="0" xfId="0" applyAlignment="1">
      <alignment horizontal="right" vertical="center"/>
    </xf>
    <xf numFmtId="0" fontId="16" fillId="0" borderId="0" xfId="0" applyFont="1" applyAlignment="1">
      <alignment horizontal="right"/>
    </xf>
    <xf numFmtId="0" fontId="4" fillId="0" borderId="8" xfId="0" applyFont="1" applyBorder="1" applyAlignment="1">
      <alignment vertical="center"/>
    </xf>
    <xf numFmtId="3" fontId="2" fillId="0" borderId="0" xfId="0" applyNumberFormat="1" applyFont="1" applyAlignment="1">
      <alignment horizontal="center" vertical="center"/>
    </xf>
    <xf numFmtId="0" fontId="3" fillId="4" borderId="0" xfId="0" applyFont="1" applyFill="1" applyAlignment="1">
      <alignment horizontal="center"/>
    </xf>
    <xf numFmtId="165" fontId="0" fillId="0" borderId="0" xfId="0" applyNumberFormat="1" applyAlignment="1">
      <alignment horizontal="center" vertical="center"/>
    </xf>
    <xf numFmtId="0" fontId="2" fillId="0" borderId="0" xfId="0" applyFont="1" applyAlignment="1">
      <alignment horizontal="right" vertical="center"/>
    </xf>
    <xf numFmtId="165" fontId="0" fillId="0" borderId="0" xfId="0" applyNumberFormat="1" applyFont="1" applyAlignment="1">
      <alignment horizontal="center" vertical="center"/>
    </xf>
    <xf numFmtId="0" fontId="0" fillId="0" borderId="0" xfId="0" applyFont="1" applyAlignment="1">
      <alignment horizontal="center" vertical="center"/>
    </xf>
    <xf numFmtId="0" fontId="2" fillId="0" borderId="0" xfId="0" applyFont="1" applyAlignment="1">
      <alignment horizontal="center" vertical="center"/>
    </xf>
    <xf numFmtId="165" fontId="10" fillId="0" borderId="0" xfId="1" applyNumberFormat="1" applyFont="1" applyBorder="1" applyAlignment="1">
      <alignment horizontal="center" vertical="center"/>
    </xf>
    <xf numFmtId="165" fontId="17" fillId="0" borderId="0" xfId="1" applyFont="1" applyBorder="1" applyAlignment="1">
      <alignment horizontal="center" vertical="center"/>
    </xf>
    <xf numFmtId="0" fontId="6" fillId="0" borderId="0" xfId="0" applyFont="1" applyAlignment="1">
      <alignment horizontal="center" vertical="center"/>
    </xf>
    <xf numFmtId="169" fontId="0" fillId="5" borderId="2" xfId="0" applyNumberFormat="1" applyFill="1" applyBorder="1" applyAlignment="1">
      <alignment horizontal="center" vertical="center"/>
    </xf>
    <xf numFmtId="169" fontId="0" fillId="5" borderId="7" xfId="0" applyNumberFormat="1" applyFill="1" applyBorder="1" applyAlignment="1">
      <alignment horizontal="center" vertical="center"/>
    </xf>
    <xf numFmtId="169" fontId="0" fillId="5" borderId="4" xfId="0" applyNumberFormat="1" applyFill="1" applyBorder="1" applyAlignment="1">
      <alignment horizontal="center" vertical="center"/>
    </xf>
    <xf numFmtId="169" fontId="0" fillId="5" borderId="9" xfId="0" applyNumberFormat="1" applyFill="1" applyBorder="1" applyAlignment="1">
      <alignment horizontal="center" vertical="center"/>
    </xf>
    <xf numFmtId="0" fontId="0" fillId="0" borderId="0" xfId="0" applyAlignment="1">
      <alignment horizontal="center" vertical="center"/>
    </xf>
  </cellXfs>
  <cellStyles count="4">
    <cellStyle name="Millares" xfId="1" builtinId="3"/>
    <cellStyle name="Millares 2" xf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507851</xdr:colOff>
      <xdr:row>3</xdr:row>
      <xdr:rowOff>174900</xdr:rowOff>
    </xdr:from>
    <xdr:ext cx="6990760" cy="3786678"/>
    <xdr:sp macro="" textlink="">
      <xdr:nvSpPr>
        <xdr:cNvPr id="2" name="Rectángulo 1">
          <a:extLst>
            <a:ext uri="{FF2B5EF4-FFF2-40B4-BE49-F238E27FC236}">
              <a16:creationId xmlns:a16="http://schemas.microsoft.com/office/drawing/2014/main" id="{00000000-0008-0000-0000-000002000000}"/>
            </a:ext>
          </a:extLst>
        </xdr:cNvPr>
        <xdr:cNvSpPr/>
      </xdr:nvSpPr>
      <xdr:spPr>
        <a:xfrm>
          <a:off x="2782188" y="758063"/>
          <a:ext cx="6990760" cy="3786678"/>
        </a:xfrm>
        <a:prstGeom prst="rect">
          <a:avLst/>
        </a:prstGeom>
        <a:noFill/>
      </xdr:spPr>
      <xdr:txBody>
        <a:bodyPr wrap="none" lIns="91440" tIns="45720" rIns="91440" bIns="45720">
          <a:spAutoFit/>
        </a:bodyPr>
        <a:lstStyle/>
        <a:p>
          <a:pPr algn="ctr"/>
          <a:r>
            <a:rPr lang="es-ES" sz="4000" b="0" cap="none" spc="0">
              <a:ln w="0"/>
              <a:solidFill>
                <a:schemeClr val="tx1"/>
              </a:solidFill>
              <a:effectLst>
                <a:outerShdw blurRad="38100" dist="19050" dir="2700000" algn="tl" rotWithShape="0">
                  <a:schemeClr val="dk1">
                    <a:alpha val="40000"/>
                  </a:schemeClr>
                </a:outerShdw>
              </a:effectLst>
            </a:rPr>
            <a:t>Módulo</a:t>
          </a:r>
          <a:r>
            <a:rPr lang="es-ES" sz="4000" b="0" cap="none" spc="0" baseline="0">
              <a:ln w="0"/>
              <a:solidFill>
                <a:schemeClr val="tx1"/>
              </a:solidFill>
              <a:effectLst>
                <a:outerShdw blurRad="38100" dist="19050" dir="2700000" algn="tl" rotWithShape="0">
                  <a:schemeClr val="dk1">
                    <a:alpha val="40000"/>
                  </a:schemeClr>
                </a:outerShdw>
              </a:effectLst>
            </a:rPr>
            <a:t> Evaluación de Proyectos</a:t>
          </a:r>
        </a:p>
        <a:p>
          <a:pPr algn="ctr"/>
          <a:endParaRPr lang="es-ES" sz="4000" b="0" cap="none" spc="0" baseline="0">
            <a:ln w="0"/>
            <a:solidFill>
              <a:schemeClr val="tx1"/>
            </a:solidFill>
            <a:effectLst>
              <a:outerShdw blurRad="38100" dist="19050" dir="2700000" algn="tl" rotWithShape="0">
                <a:schemeClr val="dk1">
                  <a:alpha val="40000"/>
                </a:schemeClr>
              </a:outerShdw>
            </a:effectLst>
          </a:endParaRPr>
        </a:p>
        <a:p>
          <a:pPr algn="ctr"/>
          <a:r>
            <a:rPr lang="es-ES" sz="3200" b="0" cap="none" spc="0" baseline="0">
              <a:ln w="0"/>
              <a:solidFill>
                <a:schemeClr val="tx1"/>
              </a:solidFill>
              <a:effectLst>
                <a:outerShdw blurRad="38100" dist="19050" dir="2700000" algn="tl" rotWithShape="0">
                  <a:schemeClr val="dk1">
                    <a:alpha val="40000"/>
                  </a:schemeClr>
                </a:outerShdw>
              </a:effectLst>
            </a:rPr>
            <a:t>Tutorial</a:t>
          </a:r>
        </a:p>
        <a:p>
          <a:pPr algn="ctr"/>
          <a:r>
            <a:rPr lang="es-ES" sz="3600" b="0" cap="none" spc="0" baseline="0">
              <a:ln w="0"/>
              <a:solidFill>
                <a:schemeClr val="tx1"/>
              </a:solidFill>
              <a:effectLst>
                <a:outerShdw blurRad="38100" dist="19050" dir="2700000" algn="tl" rotWithShape="0">
                  <a:schemeClr val="dk1">
                    <a:alpha val="40000"/>
                  </a:schemeClr>
                </a:outerShdw>
              </a:effectLst>
            </a:rPr>
            <a:t>Métodos de Decisión Financiera</a:t>
          </a:r>
        </a:p>
        <a:p>
          <a:pPr algn="ctr"/>
          <a:endParaRPr lang="es-ES" sz="4000" b="0" cap="none" spc="0" baseline="0">
            <a:ln w="0"/>
            <a:solidFill>
              <a:schemeClr val="tx1"/>
            </a:solidFill>
            <a:effectLst>
              <a:outerShdw blurRad="38100" dist="19050" dir="2700000" algn="tl" rotWithShape="0">
                <a:schemeClr val="dk1">
                  <a:alpha val="40000"/>
                </a:schemeClr>
              </a:outerShdw>
            </a:effectLst>
          </a:endParaRPr>
        </a:p>
        <a:p>
          <a:pPr algn="ctr"/>
          <a:r>
            <a:rPr lang="es-ES" sz="2000" b="0" cap="none" spc="0" baseline="0">
              <a:ln w="0"/>
              <a:solidFill>
                <a:schemeClr val="tx1"/>
              </a:solidFill>
              <a:effectLst>
                <a:outerShdw blurRad="38100" dist="19050" dir="2700000" algn="tl" rotWithShape="0">
                  <a:schemeClr val="dk1">
                    <a:alpha val="40000"/>
                  </a:schemeClr>
                </a:outerShdw>
              </a:effectLst>
            </a:rPr>
            <a:t>Docente</a:t>
          </a:r>
        </a:p>
        <a:p>
          <a:pPr algn="ctr"/>
          <a:r>
            <a:rPr lang="es-ES" sz="2800" b="0" cap="none" spc="0" baseline="0">
              <a:ln w="0"/>
              <a:solidFill>
                <a:schemeClr val="tx1"/>
              </a:solidFill>
              <a:effectLst>
                <a:outerShdw blurRad="38100" dist="19050" dir="2700000" algn="tl" rotWithShape="0">
                  <a:schemeClr val="dk1">
                    <a:alpha val="40000"/>
                  </a:schemeClr>
                </a:outerShdw>
              </a:effectLst>
            </a:rPr>
            <a:t>Rocío Vargas Leguizamón</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126376</xdr:colOff>
      <xdr:row>1</xdr:row>
      <xdr:rowOff>2941</xdr:rowOff>
    </xdr:from>
    <xdr:ext cx="10546862" cy="468013"/>
    <xdr:sp macro="" textlink="">
      <xdr:nvSpPr>
        <xdr:cNvPr id="2" name="Rectángulo 1"/>
        <xdr:cNvSpPr/>
      </xdr:nvSpPr>
      <xdr:spPr>
        <a:xfrm>
          <a:off x="126376" y="191644"/>
          <a:ext cx="10546862" cy="468013"/>
        </a:xfrm>
        <a:prstGeom prst="rect">
          <a:avLst/>
        </a:prstGeom>
        <a:noFill/>
      </xdr:spPr>
      <xdr:txBody>
        <a:bodyPr wrap="none" lIns="91440" tIns="45720" rIns="91440" bIns="45720">
          <a:spAutoFit/>
        </a:bodyPr>
        <a:lstStyle/>
        <a:p>
          <a:pPr algn="ctr"/>
          <a:r>
            <a:rPr lang="es-ES" sz="2400" b="0" cap="none" spc="0">
              <a:ln w="0"/>
              <a:solidFill>
                <a:schemeClr val="accent1"/>
              </a:solidFill>
              <a:effectLst>
                <a:outerShdw blurRad="38100" dist="25400" dir="5400000" algn="ctr" rotWithShape="0">
                  <a:srgbClr val="6E747A">
                    <a:alpha val="43000"/>
                  </a:srgbClr>
                </a:outerShdw>
              </a:effectLst>
            </a:rPr>
            <a:t>Resumen</a:t>
          </a:r>
          <a:r>
            <a:rPr lang="es-ES" sz="2400" b="0" cap="none" spc="0" baseline="0">
              <a:ln w="0"/>
              <a:solidFill>
                <a:schemeClr val="accent1"/>
              </a:solidFill>
              <a:effectLst>
                <a:outerShdw blurRad="38100" dist="25400" dir="5400000" algn="ctr" rotWithShape="0">
                  <a:srgbClr val="6E747A">
                    <a:alpha val="43000"/>
                  </a:srgbClr>
                </a:outerShdw>
              </a:effectLst>
            </a:rPr>
            <a:t> de la inversión incial para determinar los métodos de decisión financiera </a:t>
          </a:r>
          <a:endParaRPr lang="es-ES" sz="2400" b="0"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1</xdr:col>
      <xdr:colOff>8986</xdr:colOff>
      <xdr:row>4</xdr:row>
      <xdr:rowOff>89860</xdr:rowOff>
    </xdr:from>
    <xdr:ext cx="11340142" cy="468077"/>
    <xdr:sp macro="" textlink="">
      <xdr:nvSpPr>
        <xdr:cNvPr id="3" name="CuadroTexto 2"/>
        <xdr:cNvSpPr txBox="1"/>
      </xdr:nvSpPr>
      <xdr:spPr>
        <a:xfrm>
          <a:off x="188703" y="844671"/>
          <a:ext cx="11340142"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a:solidFill>
                <a:schemeClr val="tx1"/>
              </a:solidFill>
              <a:effectLst/>
              <a:latin typeface="+mn-lt"/>
              <a:ea typeface="+mn-ea"/>
              <a:cs typeface="+mn-cs"/>
            </a:rPr>
            <a:t>Retomando el caso de la empresa de abrigos, traemos a este tutorial el resumen</a:t>
          </a:r>
          <a:r>
            <a:rPr lang="es-ES" sz="1200" baseline="0">
              <a:solidFill>
                <a:schemeClr val="tx1"/>
              </a:solidFill>
              <a:effectLst/>
              <a:latin typeface="+mn-lt"/>
              <a:ea typeface="+mn-ea"/>
              <a:cs typeface="+mn-cs"/>
            </a:rPr>
            <a:t> de la inversión y a partir de este realizaremos la proyección del flujo de caja libre </a:t>
          </a:r>
          <a:r>
            <a:rPr lang="es-ES" sz="1100" baseline="0">
              <a:solidFill>
                <a:schemeClr val="tx1"/>
              </a:solidFill>
              <a:effectLst/>
              <a:latin typeface="+mn-lt"/>
              <a:ea typeface="+mn-ea"/>
              <a:cs typeface="+mn-cs"/>
            </a:rPr>
            <a:t>(la costrucción de los flujos de caja se explicará en las unidades siguientes con mayor detalle)</a:t>
          </a:r>
          <a:endParaRPr lang="es-ES" sz="1200"/>
        </a:p>
      </xdr:txBody>
    </xdr:sp>
    <xdr:clientData/>
  </xdr:oneCellAnchor>
  <xdr:twoCellAnchor>
    <xdr:from>
      <xdr:col>5</xdr:col>
      <xdr:colOff>368420</xdr:colOff>
      <xdr:row>62</xdr:row>
      <xdr:rowOff>161745</xdr:rowOff>
    </xdr:from>
    <xdr:to>
      <xdr:col>5</xdr:col>
      <xdr:colOff>1024386</xdr:colOff>
      <xdr:row>62</xdr:row>
      <xdr:rowOff>161747</xdr:rowOff>
    </xdr:to>
    <xdr:cxnSp macro="">
      <xdr:nvCxnSpPr>
        <xdr:cNvPr id="13" name="Conector recto de flecha 12"/>
        <xdr:cNvCxnSpPr/>
      </xdr:nvCxnSpPr>
      <xdr:spPr>
        <a:xfrm>
          <a:off x="5188070" y="25907820"/>
          <a:ext cx="655966" cy="2"/>
        </a:xfrm>
        <a:prstGeom prst="straightConnector1">
          <a:avLst/>
        </a:prstGeom>
        <a:ln w="76200">
          <a:tailEnd type="triangle"/>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0</xdr:colOff>
      <xdr:row>81</xdr:row>
      <xdr:rowOff>71886</xdr:rowOff>
    </xdr:from>
    <xdr:ext cx="184731" cy="264560"/>
    <xdr:sp macro="" textlink="">
      <xdr:nvSpPr>
        <xdr:cNvPr id="14" name="CuadroTexto 13"/>
        <xdr:cNvSpPr txBox="1"/>
      </xdr:nvSpPr>
      <xdr:spPr>
        <a:xfrm>
          <a:off x="561975" y="2953271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0</xdr:col>
      <xdr:colOff>170731</xdr:colOff>
      <xdr:row>79</xdr:row>
      <xdr:rowOff>26958</xdr:rowOff>
    </xdr:from>
    <xdr:ext cx="9977738" cy="1125693"/>
    <xdr:sp macro="" textlink="">
      <xdr:nvSpPr>
        <xdr:cNvPr id="15" name="CuadroTexto 14"/>
        <xdr:cNvSpPr txBox="1"/>
      </xdr:nvSpPr>
      <xdr:spPr>
        <a:xfrm>
          <a:off x="170731" y="13274372"/>
          <a:ext cx="9977738"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a:solidFill>
                <a:schemeClr val="tx1"/>
              </a:solidFill>
              <a:effectLst/>
              <a:latin typeface="+mn-lt"/>
              <a:ea typeface="+mn-ea"/>
              <a:cs typeface="+mn-cs"/>
            </a:rPr>
            <a:t>Finalmente, debemos revisar qué activos intangibles requiere la empresa de abrigos para funcionar: los gastos de constitución de escritura pública y cámara de comercio, junto con la asesoría legal tienen un valor de $5.000.000. Además, la marca se registrará con un valor de $15.000.000.  En la operación de la empresa se requiere un </a:t>
          </a:r>
          <a:r>
            <a:rPr lang="es-ES" sz="1100" i="1">
              <a:solidFill>
                <a:schemeClr val="tx1"/>
              </a:solidFill>
              <a:effectLst/>
              <a:latin typeface="+mn-lt"/>
              <a:ea typeface="+mn-ea"/>
              <a:cs typeface="+mn-cs"/>
            </a:rPr>
            <a:t>software</a:t>
          </a:r>
          <a:r>
            <a:rPr lang="es-ES" sz="1100">
              <a:solidFill>
                <a:schemeClr val="tx1"/>
              </a:solidFill>
              <a:effectLst/>
              <a:latin typeface="+mn-lt"/>
              <a:ea typeface="+mn-ea"/>
              <a:cs typeface="+mn-cs"/>
            </a:rPr>
            <a:t> contable y financiero que presenta un valor en el mercado de $10.000.000. Al igual que en los activos fijos que se deprecian, los intagibles se amortizan según los principios de contabilidad generalmente aceptados en (PCGA) Colombia, que establece que el plazo máximo para amortizarlos es de 5 años; sin embargo, bajo  las normas internacionales de información financiera (NIIF), se estima que todos los intangibles se amortizan  el  mismo año que se causan. </a:t>
          </a:r>
          <a:endParaRPr lang="es-CO" sz="1100">
            <a:solidFill>
              <a:schemeClr val="tx1"/>
            </a:solidFill>
            <a:effectLst/>
            <a:latin typeface="+mn-lt"/>
            <a:ea typeface="+mn-ea"/>
            <a:cs typeface="+mn-cs"/>
          </a:endParaRPr>
        </a:p>
        <a:p>
          <a:endParaRPr lang="es-E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676275</xdr:colOff>
      <xdr:row>16</xdr:row>
      <xdr:rowOff>161925</xdr:rowOff>
    </xdr:from>
    <xdr:ext cx="8237070" cy="436786"/>
    <xdr:sp macro="" textlink="">
      <xdr:nvSpPr>
        <xdr:cNvPr id="2" name="CuadroTexto 1"/>
        <xdr:cNvSpPr txBox="1"/>
      </xdr:nvSpPr>
      <xdr:spPr>
        <a:xfrm>
          <a:off x="676275" y="2257425"/>
          <a:ext cx="823707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a:t>Para darnos una idea de la proyeccón de los ingresos y costos consideramos los siguientes supuestos (estos supuestos deben resultar de los estudios de factibilidad, don el estudio de mercado, genera la catidad o porción del mercado que se espera cautivar)</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761999</xdr:colOff>
      <xdr:row>10</xdr:row>
      <xdr:rowOff>128587</xdr:rowOff>
    </xdr:from>
    <xdr:ext cx="4705591" cy="461963"/>
    <mc:AlternateContent xmlns:mc="http://schemas.openxmlformats.org/markup-compatibility/2006" xmlns:a14="http://schemas.microsoft.com/office/drawing/2010/main">
      <mc:Choice Requires="a14">
        <xdr:sp macro="" textlink="">
          <xdr:nvSpPr>
            <xdr:cNvPr id="2" name="CuadroTexto 1"/>
            <xdr:cNvSpPr txBox="1"/>
          </xdr:nvSpPr>
          <xdr:spPr>
            <a:xfrm>
              <a:off x="761999" y="2033587"/>
              <a:ext cx="4705591" cy="46196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ES" sz="1200" b="0" i="1">
                        <a:latin typeface="Cambria Math" panose="02040503050406030204" pitchFamily="18" charset="0"/>
                      </a:rPr>
                      <m:t>𝑉𝑃𝑁</m:t>
                    </m:r>
                    <m:r>
                      <a:rPr lang="es-ES" sz="1200" b="0" i="1">
                        <a:latin typeface="Cambria Math" panose="02040503050406030204" pitchFamily="18" charset="0"/>
                      </a:rPr>
                      <m:t>=  − </m:t>
                    </m:r>
                    <m:r>
                      <a:rPr lang="es-ES" sz="1200" b="0" i="1">
                        <a:latin typeface="Cambria Math" panose="02040503050406030204" pitchFamily="18" charset="0"/>
                      </a:rPr>
                      <m:t>𝐼𝐼</m:t>
                    </m:r>
                    <m:r>
                      <a:rPr lang="es-ES" sz="1200" b="0" i="1">
                        <a:latin typeface="Cambria Math" panose="02040503050406030204" pitchFamily="18" charset="0"/>
                      </a:rPr>
                      <m:t>  +  </m:t>
                    </m:r>
                    <m:f>
                      <m:fPr>
                        <m:ctrlPr>
                          <a:rPr lang="es-ES" sz="1200" b="0" i="1">
                            <a:latin typeface="Cambria Math" panose="02040503050406030204" pitchFamily="18" charset="0"/>
                          </a:rPr>
                        </m:ctrlPr>
                      </m:fPr>
                      <m:num>
                        <m:r>
                          <a:rPr lang="es-ES" sz="1200" b="0" i="1">
                            <a:latin typeface="Cambria Math" panose="02040503050406030204" pitchFamily="18" charset="0"/>
                          </a:rPr>
                          <m:t>𝐹𝐶</m:t>
                        </m:r>
                        <m:r>
                          <a:rPr lang="es-ES" sz="1200" b="0" i="1">
                            <a:latin typeface="Cambria Math" panose="02040503050406030204" pitchFamily="18" charset="0"/>
                          </a:rPr>
                          <m:t>1</m:t>
                        </m:r>
                      </m:num>
                      <m:den>
                        <m:sSup>
                          <m:sSupPr>
                            <m:ctrlPr>
                              <a:rPr lang="es-ES" sz="1200" b="0" i="1">
                                <a:latin typeface="Cambria Math" panose="02040503050406030204" pitchFamily="18" charset="0"/>
                              </a:rPr>
                            </m:ctrlPr>
                          </m:sSupPr>
                          <m:e>
                            <m:d>
                              <m:dPr>
                                <m:ctrlPr>
                                  <a:rPr lang="es-ES" sz="1200" b="0" i="1">
                                    <a:latin typeface="Cambria Math" panose="02040503050406030204" pitchFamily="18" charset="0"/>
                                  </a:rPr>
                                </m:ctrlPr>
                              </m:dPr>
                              <m:e>
                                <m:r>
                                  <a:rPr lang="es-ES" sz="1200" b="0" i="1">
                                    <a:latin typeface="Cambria Math" panose="02040503050406030204" pitchFamily="18" charset="0"/>
                                  </a:rPr>
                                  <m:t>1+</m:t>
                                </m:r>
                                <m:r>
                                  <a:rPr lang="es-ES" sz="1200" b="0" i="1">
                                    <a:latin typeface="Cambria Math" panose="02040503050406030204" pitchFamily="18" charset="0"/>
                                  </a:rPr>
                                  <m:t>𝑖</m:t>
                                </m:r>
                              </m:e>
                            </m:d>
                          </m:e>
                          <m:sup>
                            <m:r>
                              <a:rPr lang="es-ES" sz="1200" b="0" i="1">
                                <a:latin typeface="Cambria Math" panose="02040503050406030204" pitchFamily="18" charset="0"/>
                              </a:rPr>
                              <m:t>1</m:t>
                            </m:r>
                          </m:sup>
                        </m:sSup>
                      </m:den>
                    </m:f>
                    <m:r>
                      <a:rPr lang="es-ES" sz="1200" b="0" i="1">
                        <a:latin typeface="Cambria Math" panose="02040503050406030204" pitchFamily="18" charset="0"/>
                      </a:rPr>
                      <m:t>  </m:t>
                    </m:r>
                    <m:r>
                      <a:rPr lang="es-ES" sz="1200" b="0" i="1">
                        <a:solidFill>
                          <a:schemeClr val="tx1"/>
                        </a:solidFill>
                        <a:effectLst/>
                        <a:latin typeface="Cambria Math" panose="02040503050406030204" pitchFamily="18" charset="0"/>
                        <a:ea typeface="+mn-ea"/>
                        <a:cs typeface="+mn-cs"/>
                      </a:rPr>
                      <m:t>+  </m:t>
                    </m:r>
                    <m:f>
                      <m:fPr>
                        <m:ctrlPr>
                          <a:rPr lang="es-ES" sz="1200" b="0" i="1">
                            <a:solidFill>
                              <a:schemeClr val="tx1"/>
                            </a:solidFill>
                            <a:effectLst/>
                            <a:latin typeface="Cambria Math" panose="02040503050406030204" pitchFamily="18" charset="0"/>
                            <a:ea typeface="+mn-ea"/>
                            <a:cs typeface="+mn-cs"/>
                          </a:rPr>
                        </m:ctrlPr>
                      </m:fPr>
                      <m:num>
                        <m:r>
                          <a:rPr lang="es-ES" sz="1200" b="0" i="1">
                            <a:solidFill>
                              <a:schemeClr val="tx1"/>
                            </a:solidFill>
                            <a:effectLst/>
                            <a:latin typeface="Cambria Math" panose="02040503050406030204" pitchFamily="18" charset="0"/>
                            <a:ea typeface="+mn-ea"/>
                            <a:cs typeface="+mn-cs"/>
                          </a:rPr>
                          <m:t>𝐹𝐶</m:t>
                        </m:r>
                        <m:r>
                          <a:rPr lang="es-ES" sz="1200" b="0" i="1">
                            <a:solidFill>
                              <a:schemeClr val="tx1"/>
                            </a:solidFill>
                            <a:effectLst/>
                            <a:latin typeface="Cambria Math" panose="02040503050406030204" pitchFamily="18" charset="0"/>
                            <a:ea typeface="+mn-ea"/>
                            <a:cs typeface="+mn-cs"/>
                          </a:rPr>
                          <m:t>2</m:t>
                        </m:r>
                      </m:num>
                      <m:den>
                        <m:sSup>
                          <m:sSupPr>
                            <m:ctrlPr>
                              <a:rPr lang="es-ES" sz="1200" b="0" i="1">
                                <a:solidFill>
                                  <a:schemeClr val="tx1"/>
                                </a:solidFill>
                                <a:effectLst/>
                                <a:latin typeface="Cambria Math" panose="02040503050406030204" pitchFamily="18" charset="0"/>
                                <a:ea typeface="+mn-ea"/>
                                <a:cs typeface="+mn-cs"/>
                              </a:rPr>
                            </m:ctrlPr>
                          </m:sSupPr>
                          <m:e>
                            <m:d>
                              <m:dPr>
                                <m:ctrlPr>
                                  <a:rPr lang="es-ES" sz="1200" b="0" i="1">
                                    <a:solidFill>
                                      <a:schemeClr val="tx1"/>
                                    </a:solidFill>
                                    <a:effectLst/>
                                    <a:latin typeface="Cambria Math" panose="02040503050406030204" pitchFamily="18" charset="0"/>
                                    <a:ea typeface="+mn-ea"/>
                                    <a:cs typeface="+mn-cs"/>
                                  </a:rPr>
                                </m:ctrlPr>
                              </m:dPr>
                              <m:e>
                                <m:r>
                                  <a:rPr lang="es-ES" sz="1200" b="0" i="1">
                                    <a:solidFill>
                                      <a:schemeClr val="tx1"/>
                                    </a:solidFill>
                                    <a:effectLst/>
                                    <a:latin typeface="Cambria Math" panose="02040503050406030204" pitchFamily="18" charset="0"/>
                                    <a:ea typeface="+mn-ea"/>
                                    <a:cs typeface="+mn-cs"/>
                                  </a:rPr>
                                  <m:t>1+</m:t>
                                </m:r>
                                <m:r>
                                  <a:rPr lang="es-ES" sz="1200" b="0" i="1">
                                    <a:solidFill>
                                      <a:schemeClr val="tx1"/>
                                    </a:solidFill>
                                    <a:effectLst/>
                                    <a:latin typeface="Cambria Math" panose="02040503050406030204" pitchFamily="18" charset="0"/>
                                    <a:ea typeface="+mn-ea"/>
                                    <a:cs typeface="+mn-cs"/>
                                  </a:rPr>
                                  <m:t>𝑖</m:t>
                                </m:r>
                              </m:e>
                            </m:d>
                          </m:e>
                          <m:sup>
                            <m:r>
                              <a:rPr lang="es-ES" sz="1200" b="0" i="1">
                                <a:solidFill>
                                  <a:schemeClr val="tx1"/>
                                </a:solidFill>
                                <a:effectLst/>
                                <a:latin typeface="Cambria Math" panose="02040503050406030204" pitchFamily="18" charset="0"/>
                                <a:ea typeface="+mn-ea"/>
                                <a:cs typeface="+mn-cs"/>
                              </a:rPr>
                              <m:t>2</m:t>
                            </m:r>
                          </m:sup>
                        </m:sSup>
                      </m:den>
                    </m:f>
                    <m:r>
                      <a:rPr lang="es-ES" sz="1200" b="0" i="1">
                        <a:solidFill>
                          <a:schemeClr val="tx1"/>
                        </a:solidFill>
                        <a:effectLst/>
                        <a:latin typeface="Cambria Math" panose="02040503050406030204" pitchFamily="18" charset="0"/>
                        <a:ea typeface="+mn-ea"/>
                        <a:cs typeface="+mn-cs"/>
                      </a:rPr>
                      <m:t> +  </m:t>
                    </m:r>
                    <m:f>
                      <m:fPr>
                        <m:ctrlPr>
                          <a:rPr lang="es-ES" sz="1200" b="0" i="1">
                            <a:solidFill>
                              <a:schemeClr val="tx1"/>
                            </a:solidFill>
                            <a:effectLst/>
                            <a:latin typeface="Cambria Math" panose="02040503050406030204" pitchFamily="18" charset="0"/>
                            <a:ea typeface="+mn-ea"/>
                            <a:cs typeface="+mn-cs"/>
                          </a:rPr>
                        </m:ctrlPr>
                      </m:fPr>
                      <m:num>
                        <m:r>
                          <a:rPr lang="es-ES" sz="1200" b="0" i="1">
                            <a:solidFill>
                              <a:schemeClr val="tx1"/>
                            </a:solidFill>
                            <a:effectLst/>
                            <a:latin typeface="Cambria Math" panose="02040503050406030204" pitchFamily="18" charset="0"/>
                            <a:ea typeface="+mn-ea"/>
                            <a:cs typeface="+mn-cs"/>
                          </a:rPr>
                          <m:t>𝐹𝐶</m:t>
                        </m:r>
                        <m:r>
                          <a:rPr lang="es-ES" sz="1200" b="0" i="1">
                            <a:solidFill>
                              <a:schemeClr val="tx1"/>
                            </a:solidFill>
                            <a:effectLst/>
                            <a:latin typeface="Cambria Math" panose="02040503050406030204" pitchFamily="18" charset="0"/>
                            <a:ea typeface="+mn-ea"/>
                            <a:cs typeface="+mn-cs"/>
                          </a:rPr>
                          <m:t>3</m:t>
                        </m:r>
                      </m:num>
                      <m:den>
                        <m:sSup>
                          <m:sSupPr>
                            <m:ctrlPr>
                              <a:rPr lang="es-ES" sz="1200" b="0" i="1">
                                <a:solidFill>
                                  <a:schemeClr val="tx1"/>
                                </a:solidFill>
                                <a:effectLst/>
                                <a:latin typeface="Cambria Math" panose="02040503050406030204" pitchFamily="18" charset="0"/>
                                <a:ea typeface="+mn-ea"/>
                                <a:cs typeface="+mn-cs"/>
                              </a:rPr>
                            </m:ctrlPr>
                          </m:sSupPr>
                          <m:e>
                            <m:d>
                              <m:dPr>
                                <m:ctrlPr>
                                  <a:rPr lang="es-ES" sz="1200" b="0" i="1">
                                    <a:solidFill>
                                      <a:schemeClr val="tx1"/>
                                    </a:solidFill>
                                    <a:effectLst/>
                                    <a:latin typeface="Cambria Math" panose="02040503050406030204" pitchFamily="18" charset="0"/>
                                    <a:ea typeface="+mn-ea"/>
                                    <a:cs typeface="+mn-cs"/>
                                  </a:rPr>
                                </m:ctrlPr>
                              </m:dPr>
                              <m:e>
                                <m:r>
                                  <a:rPr lang="es-ES" sz="1200" b="0" i="1">
                                    <a:solidFill>
                                      <a:schemeClr val="tx1"/>
                                    </a:solidFill>
                                    <a:effectLst/>
                                    <a:latin typeface="Cambria Math" panose="02040503050406030204" pitchFamily="18" charset="0"/>
                                    <a:ea typeface="+mn-ea"/>
                                    <a:cs typeface="+mn-cs"/>
                                  </a:rPr>
                                  <m:t>1+</m:t>
                                </m:r>
                                <m:r>
                                  <a:rPr lang="es-ES" sz="1200" b="0" i="1">
                                    <a:solidFill>
                                      <a:schemeClr val="tx1"/>
                                    </a:solidFill>
                                    <a:effectLst/>
                                    <a:latin typeface="Cambria Math" panose="02040503050406030204" pitchFamily="18" charset="0"/>
                                    <a:ea typeface="+mn-ea"/>
                                    <a:cs typeface="+mn-cs"/>
                                  </a:rPr>
                                  <m:t>𝑖</m:t>
                                </m:r>
                              </m:e>
                            </m:d>
                          </m:e>
                          <m:sup>
                            <m:r>
                              <a:rPr lang="es-ES" sz="1200" b="0" i="1">
                                <a:solidFill>
                                  <a:schemeClr val="tx1"/>
                                </a:solidFill>
                                <a:effectLst/>
                                <a:latin typeface="Cambria Math" panose="02040503050406030204" pitchFamily="18" charset="0"/>
                                <a:ea typeface="+mn-ea"/>
                                <a:cs typeface="+mn-cs"/>
                              </a:rPr>
                              <m:t>3</m:t>
                            </m:r>
                          </m:sup>
                        </m:sSup>
                      </m:den>
                    </m:f>
                    <m:r>
                      <a:rPr lang="es-ES" sz="1200" b="0" i="1">
                        <a:solidFill>
                          <a:schemeClr val="tx1"/>
                        </a:solidFill>
                        <a:effectLst/>
                        <a:latin typeface="Cambria Math" panose="02040503050406030204" pitchFamily="18" charset="0"/>
                        <a:ea typeface="+mn-ea"/>
                        <a:cs typeface="+mn-cs"/>
                      </a:rPr>
                      <m:t>++  </m:t>
                    </m:r>
                    <m:f>
                      <m:fPr>
                        <m:ctrlPr>
                          <a:rPr lang="es-ES" sz="1200" b="0" i="1">
                            <a:solidFill>
                              <a:schemeClr val="tx1"/>
                            </a:solidFill>
                            <a:effectLst/>
                            <a:latin typeface="Cambria Math" panose="02040503050406030204" pitchFamily="18" charset="0"/>
                            <a:ea typeface="+mn-ea"/>
                            <a:cs typeface="+mn-cs"/>
                          </a:rPr>
                        </m:ctrlPr>
                      </m:fPr>
                      <m:num>
                        <m:r>
                          <a:rPr lang="es-ES" sz="1200" b="0" i="1">
                            <a:solidFill>
                              <a:schemeClr val="tx1"/>
                            </a:solidFill>
                            <a:effectLst/>
                            <a:latin typeface="Cambria Math" panose="02040503050406030204" pitchFamily="18" charset="0"/>
                            <a:ea typeface="+mn-ea"/>
                            <a:cs typeface="+mn-cs"/>
                          </a:rPr>
                          <m:t>𝐹𝐶𝑛</m:t>
                        </m:r>
                      </m:num>
                      <m:den>
                        <m:sSup>
                          <m:sSupPr>
                            <m:ctrlPr>
                              <a:rPr lang="es-ES" sz="1200" b="0" i="1">
                                <a:solidFill>
                                  <a:schemeClr val="tx1"/>
                                </a:solidFill>
                                <a:effectLst/>
                                <a:latin typeface="Cambria Math" panose="02040503050406030204" pitchFamily="18" charset="0"/>
                                <a:ea typeface="+mn-ea"/>
                                <a:cs typeface="+mn-cs"/>
                              </a:rPr>
                            </m:ctrlPr>
                          </m:sSupPr>
                          <m:e>
                            <m:r>
                              <a:rPr lang="es-ES" sz="1200" b="0" i="1">
                                <a:solidFill>
                                  <a:schemeClr val="tx1"/>
                                </a:solidFill>
                                <a:effectLst/>
                                <a:latin typeface="Cambria Math" panose="02040503050406030204" pitchFamily="18" charset="0"/>
                                <a:ea typeface="+mn-ea"/>
                                <a:cs typeface="+mn-cs"/>
                              </a:rPr>
                              <m:t>(1+</m:t>
                            </m:r>
                            <m:r>
                              <a:rPr lang="es-ES" sz="1200" b="0" i="1">
                                <a:solidFill>
                                  <a:schemeClr val="tx1"/>
                                </a:solidFill>
                                <a:effectLst/>
                                <a:latin typeface="Cambria Math" panose="02040503050406030204" pitchFamily="18" charset="0"/>
                                <a:ea typeface="+mn-ea"/>
                                <a:cs typeface="+mn-cs"/>
                              </a:rPr>
                              <m:t>𝑖</m:t>
                            </m:r>
                            <m:r>
                              <a:rPr lang="es-ES" sz="1200" b="0" i="1">
                                <a:solidFill>
                                  <a:schemeClr val="tx1"/>
                                </a:solidFill>
                                <a:effectLst/>
                                <a:latin typeface="Cambria Math" panose="02040503050406030204" pitchFamily="18" charset="0"/>
                                <a:ea typeface="+mn-ea"/>
                                <a:cs typeface="+mn-cs"/>
                              </a:rPr>
                              <m:t>)</m:t>
                            </m:r>
                          </m:e>
                          <m:sup>
                            <m:r>
                              <a:rPr lang="es-ES" sz="1200" b="0" i="1">
                                <a:solidFill>
                                  <a:schemeClr val="tx1"/>
                                </a:solidFill>
                                <a:effectLst/>
                                <a:latin typeface="Cambria Math" panose="02040503050406030204" pitchFamily="18" charset="0"/>
                                <a:ea typeface="+mn-ea"/>
                                <a:cs typeface="+mn-cs"/>
                              </a:rPr>
                              <m:t>𝑛</m:t>
                            </m:r>
                          </m:sup>
                        </m:sSup>
                      </m:den>
                    </m:f>
                    <m:r>
                      <a:rPr lang="es-ES" sz="1200" b="0" i="1">
                        <a:solidFill>
                          <a:schemeClr val="tx1"/>
                        </a:solidFill>
                        <a:effectLst/>
                        <a:latin typeface="Cambria Math" panose="02040503050406030204" pitchFamily="18" charset="0"/>
                        <a:ea typeface="+mn-ea"/>
                        <a:cs typeface="+mn-cs"/>
                      </a:rPr>
                      <m:t> </m:t>
                    </m:r>
                  </m:oMath>
                </m:oMathPara>
              </a14:m>
              <a:endParaRPr lang="es-ES" sz="1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ES" sz="1200">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ES" sz="1200" b="0" i="1">
                        <a:solidFill>
                          <a:schemeClr val="tx1"/>
                        </a:solidFill>
                        <a:effectLst/>
                        <a:latin typeface="Cambria Math" panose="02040503050406030204" pitchFamily="18" charset="0"/>
                        <a:ea typeface="+mn-ea"/>
                        <a:cs typeface="+mn-cs"/>
                      </a:rPr>
                      <m:t> </m:t>
                    </m:r>
                  </m:oMath>
                </m:oMathPara>
              </a14:m>
              <a:endParaRPr lang="es-ES" sz="1200">
                <a:effectLst/>
              </a:endParaRPr>
            </a:p>
            <a:p>
              <a:endParaRPr lang="es-ES" sz="1200"/>
            </a:p>
          </xdr:txBody>
        </xdr:sp>
      </mc:Choice>
      <mc:Fallback xmlns="">
        <xdr:sp macro="" textlink="">
          <xdr:nvSpPr>
            <xdr:cNvPr id="2" name="CuadroTexto 1"/>
            <xdr:cNvSpPr txBox="1"/>
          </xdr:nvSpPr>
          <xdr:spPr>
            <a:xfrm>
              <a:off x="761999" y="2033587"/>
              <a:ext cx="4705591" cy="46196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0" i="0">
                  <a:latin typeface="Cambria Math" panose="02040503050406030204" pitchFamily="18" charset="0"/>
                </a:rPr>
                <a:t>𝑉𝑃𝑁=  − 𝐼𝐼  +   𝐹𝐶1/(1+𝑖)^1    </a:t>
              </a:r>
              <a:r>
                <a:rPr lang="es-ES" sz="1200" b="0" i="0">
                  <a:solidFill>
                    <a:schemeClr val="tx1"/>
                  </a:solidFill>
                  <a:effectLst/>
                  <a:latin typeface="Cambria Math" panose="02040503050406030204" pitchFamily="18" charset="0"/>
                  <a:ea typeface="+mn-ea"/>
                  <a:cs typeface="+mn-cs"/>
                </a:rPr>
                <a:t>+   𝐹𝐶2/(1+𝑖)^2   +   𝐹𝐶3/(1+𝑖)^3 ++   𝐹𝐶𝑛/〖(1+𝑖)〗^𝑛   </a:t>
              </a:r>
              <a:endParaRPr lang="es-ES" sz="1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E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ES" sz="1200" b="0" i="0">
                  <a:solidFill>
                    <a:schemeClr val="tx1"/>
                  </a:solidFill>
                  <a:effectLst/>
                  <a:latin typeface="Cambria Math" panose="02040503050406030204" pitchFamily="18" charset="0"/>
                  <a:ea typeface="+mn-ea"/>
                  <a:cs typeface="+mn-cs"/>
                </a:rPr>
                <a:t> </a:t>
              </a:r>
              <a:endParaRPr lang="es-ES" sz="1200">
                <a:effectLst/>
              </a:endParaRPr>
            </a:p>
            <a:p>
              <a:endParaRPr lang="es-ES" sz="1200"/>
            </a:p>
          </xdr:txBody>
        </xdr:sp>
      </mc:Fallback>
    </mc:AlternateContent>
    <xdr:clientData/>
  </xdr:oneCellAnchor>
  <xdr:oneCellAnchor>
    <xdr:from>
      <xdr:col>2</xdr:col>
      <xdr:colOff>0</xdr:colOff>
      <xdr:row>95</xdr:row>
      <xdr:rowOff>119062</xdr:rowOff>
    </xdr:from>
    <xdr:ext cx="4244367" cy="382990"/>
    <mc:AlternateContent xmlns:mc="http://schemas.openxmlformats.org/markup-compatibility/2006" xmlns:a14="http://schemas.microsoft.com/office/drawing/2010/main">
      <mc:Choice Requires="a14">
        <xdr:sp macro="" textlink="">
          <xdr:nvSpPr>
            <xdr:cNvPr id="3" name="CuadroTexto 2"/>
            <xdr:cNvSpPr txBox="1"/>
          </xdr:nvSpPr>
          <xdr:spPr>
            <a:xfrm>
              <a:off x="1152525" y="18359437"/>
              <a:ext cx="4244367" cy="3829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200" b="0" i="1">
                        <a:latin typeface="Cambria Math" panose="02040503050406030204" pitchFamily="18" charset="0"/>
                      </a:rPr>
                      <m:t>  </m:t>
                    </m:r>
                    <m:r>
                      <a:rPr lang="es-ES" sz="1200" b="0" i="1">
                        <a:latin typeface="Cambria Math" panose="02040503050406030204" pitchFamily="18" charset="0"/>
                      </a:rPr>
                      <m:t>𝑅𝐵𝐶</m:t>
                    </m:r>
                    <m:r>
                      <a:rPr lang="es-ES" sz="1200" b="0" i="1">
                        <a:latin typeface="Cambria Math" panose="02040503050406030204" pitchFamily="18" charset="0"/>
                      </a:rPr>
                      <m:t>=    </m:t>
                    </m:r>
                    <m:f>
                      <m:fPr>
                        <m:ctrlPr>
                          <a:rPr lang="es-ES" sz="1200" i="1">
                            <a:latin typeface="Cambria Math" panose="02040503050406030204" pitchFamily="18" charset="0"/>
                          </a:rPr>
                        </m:ctrlPr>
                      </m:fPr>
                      <m:num>
                        <m:r>
                          <a:rPr lang="es-ES" sz="1200" b="0" i="1">
                            <a:latin typeface="Cambria Math" panose="02040503050406030204" pitchFamily="18" charset="0"/>
                          </a:rPr>
                          <m:t>𝑉𝑎𝑙𝑜𝑟</m:t>
                        </m:r>
                        <m:r>
                          <a:rPr lang="es-ES" sz="1200" b="0" i="1">
                            <a:latin typeface="Cambria Math" panose="02040503050406030204" pitchFamily="18" charset="0"/>
                          </a:rPr>
                          <m:t> </m:t>
                        </m:r>
                        <m:r>
                          <a:rPr lang="es-CO" sz="1200" b="0" i="1">
                            <a:latin typeface="Cambria Math" panose="02040503050406030204" pitchFamily="18" charset="0"/>
                          </a:rPr>
                          <m:t>𝑝</m:t>
                        </m:r>
                        <m:r>
                          <a:rPr lang="es-ES" sz="1200" b="0" i="1">
                            <a:latin typeface="Cambria Math" panose="02040503050406030204" pitchFamily="18" charset="0"/>
                          </a:rPr>
                          <m:t>𝑟𝑒𝑠𝑒𝑛𝑡𝑒</m:t>
                        </m:r>
                        <m:r>
                          <a:rPr lang="es-ES" sz="1200" b="0" i="1">
                            <a:latin typeface="Cambria Math" panose="02040503050406030204" pitchFamily="18" charset="0"/>
                          </a:rPr>
                          <m:t> </m:t>
                        </m:r>
                        <m:r>
                          <a:rPr lang="es-ES" sz="1200" b="0" i="1">
                            <a:latin typeface="Cambria Math" panose="02040503050406030204" pitchFamily="18" charset="0"/>
                          </a:rPr>
                          <m:t>𝑑𝑒</m:t>
                        </m:r>
                        <m:r>
                          <a:rPr lang="es-ES" sz="1200" b="0" i="1">
                            <a:latin typeface="Cambria Math" panose="02040503050406030204" pitchFamily="18" charset="0"/>
                          </a:rPr>
                          <m:t> </m:t>
                        </m:r>
                        <m:r>
                          <a:rPr lang="es-ES" sz="1200" b="0" i="1">
                            <a:latin typeface="Cambria Math" panose="02040503050406030204" pitchFamily="18" charset="0"/>
                          </a:rPr>
                          <m:t>𝑙𝑜𝑠</m:t>
                        </m:r>
                        <m:r>
                          <a:rPr lang="es-ES" sz="1200" b="0" i="1">
                            <a:latin typeface="Cambria Math" panose="02040503050406030204" pitchFamily="18" charset="0"/>
                          </a:rPr>
                          <m:t> </m:t>
                        </m:r>
                        <m:r>
                          <a:rPr lang="es-ES" sz="1200" b="0" i="1">
                            <a:latin typeface="Cambria Math" panose="02040503050406030204" pitchFamily="18" charset="0"/>
                          </a:rPr>
                          <m:t>𝐼𝑛𝑔𝑟𝑒𝑠𝑜𝑠</m:t>
                        </m:r>
                      </m:num>
                      <m:den>
                        <m:r>
                          <a:rPr lang="es-ES" sz="1200" b="0" i="1">
                            <a:latin typeface="Cambria Math" panose="02040503050406030204" pitchFamily="18" charset="0"/>
                          </a:rPr>
                          <m:t> </m:t>
                        </m:r>
                        <m:r>
                          <a:rPr lang="es-ES" sz="1200" b="0" i="1">
                            <a:latin typeface="Cambria Math" panose="02040503050406030204" pitchFamily="18" charset="0"/>
                          </a:rPr>
                          <m:t>𝑉𝑎𝑙𝑜𝑟</m:t>
                        </m:r>
                        <m:r>
                          <a:rPr lang="es-ES" sz="1200" b="0" i="1">
                            <a:latin typeface="Cambria Math" panose="02040503050406030204" pitchFamily="18" charset="0"/>
                          </a:rPr>
                          <m:t> </m:t>
                        </m:r>
                        <m:r>
                          <a:rPr lang="es-ES" sz="1200" b="0" i="1">
                            <a:latin typeface="Cambria Math" panose="02040503050406030204" pitchFamily="18" charset="0"/>
                          </a:rPr>
                          <m:t>𝑝𝑟𝑒𝑠𝑒𝑛𝑡𝑒</m:t>
                        </m:r>
                        <m:r>
                          <a:rPr lang="es-ES" sz="1200" b="0" i="1">
                            <a:latin typeface="Cambria Math" panose="02040503050406030204" pitchFamily="18" charset="0"/>
                          </a:rPr>
                          <m:t> </m:t>
                        </m:r>
                        <m:r>
                          <a:rPr lang="es-ES" sz="1200" b="0" i="1">
                            <a:latin typeface="Cambria Math" panose="02040503050406030204" pitchFamily="18" charset="0"/>
                          </a:rPr>
                          <m:t>𝑑𝑒</m:t>
                        </m:r>
                        <m:r>
                          <a:rPr lang="es-ES" sz="1200" b="0" i="1">
                            <a:latin typeface="Cambria Math" panose="02040503050406030204" pitchFamily="18" charset="0"/>
                          </a:rPr>
                          <m:t> </m:t>
                        </m:r>
                        <m:r>
                          <a:rPr lang="es-ES" sz="1200" b="0" i="1">
                            <a:latin typeface="Cambria Math" panose="02040503050406030204" pitchFamily="18" charset="0"/>
                          </a:rPr>
                          <m:t>𝑙𝑜𝑠</m:t>
                        </m:r>
                        <m:r>
                          <a:rPr lang="es-ES" sz="1200" b="0" i="1">
                            <a:latin typeface="Cambria Math" panose="02040503050406030204" pitchFamily="18" charset="0"/>
                          </a:rPr>
                          <m:t> </m:t>
                        </m:r>
                        <m:r>
                          <a:rPr lang="es-ES" sz="1200" b="0" i="1">
                            <a:latin typeface="Cambria Math" panose="02040503050406030204" pitchFamily="18" charset="0"/>
                          </a:rPr>
                          <m:t>𝐸𝑔𝑟𝑒𝑠𝑜𝑠</m:t>
                        </m:r>
                        <m:r>
                          <a:rPr lang="es-ES" sz="1200" b="0" i="1">
                            <a:latin typeface="Cambria Math" panose="02040503050406030204" pitchFamily="18" charset="0"/>
                          </a:rPr>
                          <m:t>+</m:t>
                        </m:r>
                        <m:r>
                          <a:rPr lang="es-ES" sz="1200" b="0" i="1">
                            <a:latin typeface="Cambria Math" panose="02040503050406030204" pitchFamily="18" charset="0"/>
                          </a:rPr>
                          <m:t>𝐼𝑛𝑣𝑒𝑟𝑠𝑖</m:t>
                        </m:r>
                        <m:r>
                          <a:rPr lang="es-ES" sz="1200" b="0" i="1">
                            <a:latin typeface="Cambria Math" panose="02040503050406030204" pitchFamily="18" charset="0"/>
                          </a:rPr>
                          <m:t>ó</m:t>
                        </m:r>
                        <m:r>
                          <a:rPr lang="es-ES" sz="1200" b="0" i="1">
                            <a:latin typeface="Cambria Math" panose="02040503050406030204" pitchFamily="18" charset="0"/>
                          </a:rPr>
                          <m:t>𝑛</m:t>
                        </m:r>
                        <m:r>
                          <a:rPr lang="es-ES" sz="1200" b="0" i="1">
                            <a:latin typeface="Cambria Math" panose="02040503050406030204" pitchFamily="18" charset="0"/>
                          </a:rPr>
                          <m:t> </m:t>
                        </m:r>
                        <m:r>
                          <a:rPr lang="es-ES" sz="1200" b="0" i="1">
                            <a:latin typeface="Cambria Math" panose="02040503050406030204" pitchFamily="18" charset="0"/>
                          </a:rPr>
                          <m:t>𝐼𝑛𝑐𝑖𝑎𝑙</m:t>
                        </m:r>
                      </m:den>
                    </m:f>
                    <m:r>
                      <a:rPr lang="es-ES" sz="1200" b="0" i="1">
                        <a:latin typeface="Cambria Math" panose="02040503050406030204" pitchFamily="18" charset="0"/>
                      </a:rPr>
                      <m:t>   </m:t>
                    </m:r>
                  </m:oMath>
                </m:oMathPara>
              </a14:m>
              <a:endParaRPr lang="es-ES" sz="1200"/>
            </a:p>
          </xdr:txBody>
        </xdr:sp>
      </mc:Choice>
      <mc:Fallback xmlns="">
        <xdr:sp macro="" textlink="">
          <xdr:nvSpPr>
            <xdr:cNvPr id="3" name="CuadroTexto 2"/>
            <xdr:cNvSpPr txBox="1"/>
          </xdr:nvSpPr>
          <xdr:spPr>
            <a:xfrm>
              <a:off x="1152525" y="18359437"/>
              <a:ext cx="4244367" cy="3829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200" b="0" i="0">
                  <a:latin typeface="Cambria Math" panose="02040503050406030204" pitchFamily="18" charset="0"/>
                </a:rPr>
                <a:t>  𝑅𝐵𝐶=     (𝑉𝑎𝑙𝑜𝑟 </a:t>
              </a:r>
              <a:r>
                <a:rPr lang="es-CO" sz="1200" b="0" i="0">
                  <a:latin typeface="Cambria Math" panose="02040503050406030204" pitchFamily="18" charset="0"/>
                </a:rPr>
                <a:t>𝑝</a:t>
              </a:r>
              <a:r>
                <a:rPr lang="es-ES" sz="1200" b="0" i="0">
                  <a:latin typeface="Cambria Math" panose="02040503050406030204" pitchFamily="18" charset="0"/>
                </a:rPr>
                <a:t>𝑟𝑒𝑠𝑒𝑛𝑡𝑒 𝑑𝑒 𝑙𝑜𝑠 𝐼𝑛𝑔𝑟𝑒𝑠𝑜𝑠)/( 𝑉𝑎𝑙𝑜𝑟 𝑝𝑟𝑒𝑠𝑒𝑛𝑡𝑒 𝑑𝑒 𝑙𝑜𝑠 𝐸𝑔𝑟𝑒𝑠𝑜𝑠+𝐼𝑛𝑣𝑒𝑟𝑠𝑖ó𝑛 𝐼𝑛𝑐𝑖𝑎𝑙)    </a:t>
              </a:r>
              <a:endParaRPr lang="es-ES" sz="1200"/>
            </a:p>
          </xdr:txBody>
        </xdr:sp>
      </mc:Fallback>
    </mc:AlternateContent>
    <xdr:clientData/>
  </xdr:oneCellAnchor>
  <xdr:twoCellAnchor>
    <xdr:from>
      <xdr:col>2</xdr:col>
      <xdr:colOff>133349</xdr:colOff>
      <xdr:row>130</xdr:row>
      <xdr:rowOff>85725</xdr:rowOff>
    </xdr:from>
    <xdr:to>
      <xdr:col>5</xdr:col>
      <xdr:colOff>647699</xdr:colOff>
      <xdr:row>132</xdr:row>
      <xdr:rowOff>114300</xdr:rowOff>
    </xdr:to>
    <mc:AlternateContent xmlns:mc="http://schemas.openxmlformats.org/markup-compatibility/2006" xmlns:a14="http://schemas.microsoft.com/office/drawing/2010/main">
      <mc:Choice Requires="a14">
        <xdr:sp macro="" textlink="">
          <xdr:nvSpPr>
            <xdr:cNvPr id="4" name="CuadroTexto 1"/>
            <xdr:cNvSpPr txBox="1"/>
          </xdr:nvSpPr>
          <xdr:spPr>
            <a:xfrm>
              <a:off x="1285874" y="25365075"/>
              <a:ext cx="4543425" cy="409575"/>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p>
              <a:pPr>
                <a:spcAft>
                  <a:spcPts val="0"/>
                </a:spcAft>
              </a:pPr>
              <a14:m>
                <m:oMath xmlns:m="http://schemas.openxmlformats.org/officeDocument/2006/math">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  − </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𝐼𝐼</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  +  </m:t>
                  </m:r>
                  <m:f>
                    <m:f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fPr>
                    <m:num>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𝐹𝐶</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1</m:t>
                      </m:r>
                    </m:num>
                    <m:den>
                      <m:sSup>
                        <m:sSup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sSupPr>
                        <m:e>
                          <m:d>
                            <m:d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dPr>
                            <m:e>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1+</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𝑖</m:t>
                              </m:r>
                            </m:e>
                          </m:d>
                        </m:e>
                        <m:sup>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1</m:t>
                          </m:r>
                        </m:sup>
                      </m:sSup>
                    </m:den>
                  </m:f>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  +  </m:t>
                  </m:r>
                  <m:f>
                    <m:f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fPr>
                    <m:num>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𝐹𝐶</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2</m:t>
                      </m:r>
                    </m:num>
                    <m:den>
                      <m:sSup>
                        <m:sSup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sSupPr>
                        <m:e>
                          <m:d>
                            <m:d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dPr>
                            <m:e>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1+</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𝑖</m:t>
                              </m:r>
                            </m:e>
                          </m:d>
                        </m:e>
                        <m:sup>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2</m:t>
                          </m:r>
                        </m:sup>
                      </m:sSup>
                    </m:den>
                  </m:f>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 +  </m:t>
                  </m:r>
                  <m:f>
                    <m:f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fPr>
                    <m:num>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𝐹𝐶</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3</m:t>
                      </m:r>
                    </m:num>
                    <m:den>
                      <m:sSup>
                        <m:sSup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sSupPr>
                        <m:e>
                          <m:d>
                            <m:d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dPr>
                            <m:e>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1+</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𝑖</m:t>
                              </m:r>
                            </m:e>
                          </m:d>
                        </m:e>
                        <m:sup>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3</m:t>
                          </m:r>
                        </m:sup>
                      </m:sSup>
                    </m:den>
                  </m:f>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  </m:t>
                  </m:r>
                  <m:f>
                    <m:f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fPr>
                    <m:num>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𝐹𝐶𝑛</m:t>
                      </m:r>
                    </m:num>
                    <m:den>
                      <m:sSup>
                        <m:sSupPr>
                          <m:ctrlP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ctrlPr>
                        </m:sSupPr>
                        <m:e>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(1+</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𝑖</m:t>
                          </m:r>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m:t>
                          </m:r>
                        </m:e>
                        <m:sup>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𝑛</m:t>
                          </m:r>
                        </m:sup>
                      </m:sSup>
                    </m:den>
                  </m:f>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 </m:t>
                  </m:r>
                </m:oMath>
              </a14:m>
              <a:r>
                <a:rPr lang="es-ES" sz="1200">
                  <a:effectLst/>
                  <a:latin typeface="Times New Roman" panose="02020603050405020304" pitchFamily="18" charset="0"/>
                  <a:ea typeface="Times New Roman" panose="02020603050405020304" pitchFamily="18" charset="0"/>
                </a:rPr>
                <a:t>  = </a:t>
              </a:r>
              <a:r>
                <a:rPr lang="es-ES" sz="1800">
                  <a:effectLst/>
                  <a:latin typeface="Times New Roman" panose="02020603050405020304" pitchFamily="18" charset="0"/>
                  <a:ea typeface="Times New Roman" panose="02020603050405020304" pitchFamily="18" charset="0"/>
                </a:rPr>
                <a:t>0</a:t>
              </a:r>
              <a:endParaRPr lang="es-ES" sz="1200">
                <a:effectLst/>
                <a:latin typeface="Times New Roman" panose="02020603050405020304" pitchFamily="18" charset="0"/>
                <a:ea typeface="Times New Roman" panose="02020603050405020304" pitchFamily="18" charset="0"/>
              </a:endParaRPr>
            </a:p>
            <a:p>
              <a:pPr>
                <a:spcAft>
                  <a:spcPts val="0"/>
                </a:spcAft>
              </a:pPr>
              <a14:m>
                <m:oMathPara xmlns:m="http://schemas.openxmlformats.org/officeDocument/2006/math">
                  <m:oMathParaPr>
                    <m:jc m:val="centerGroup"/>
                  </m:oMathParaPr>
                  <m:oMath xmlns:m="http://schemas.openxmlformats.org/officeDocument/2006/math">
                    <m:r>
                      <a:rPr lang="es-ES" sz="1200" i="1">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m:t> </m:t>
                    </m:r>
                  </m:oMath>
                </m:oMathPara>
              </a14:m>
              <a:endParaRPr lang="es-ES" sz="1200">
                <a:effectLst/>
                <a:latin typeface="Times New Roman" panose="02020603050405020304" pitchFamily="18" charset="0"/>
                <a:ea typeface="Times New Roman" panose="02020603050405020304" pitchFamily="18" charset="0"/>
              </a:endParaRPr>
            </a:p>
          </xdr:txBody>
        </xdr:sp>
      </mc:Choice>
      <mc:Fallback xmlns="">
        <xdr:sp macro="" textlink="">
          <xdr:nvSpPr>
            <xdr:cNvPr id="4" name="CuadroTexto 1"/>
            <xdr:cNvSpPr txBox="1"/>
          </xdr:nvSpPr>
          <xdr:spPr>
            <a:xfrm>
              <a:off x="1285874" y="25365075"/>
              <a:ext cx="4543425" cy="409575"/>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p>
              <a:pPr>
                <a:spcAft>
                  <a:spcPts val="0"/>
                </a:spcAft>
              </a:pPr>
              <a:r>
                <a:rPr lang="es-ES" sz="1200" i="0">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a:t>  − 𝐼𝐼  +  </a:t>
              </a:r>
              <a:r>
                <a:rPr lang="es-ES" sz="1200" i="0">
                  <a:solidFill>
                    <a:srgbClr val="000000"/>
                  </a:solidFill>
                  <a:effectLst/>
                  <a:latin typeface="Cambria Math" panose="02040503050406030204" pitchFamily="18" charset="0"/>
                  <a:cs typeface="Times New Roman" panose="02020603050405020304" pitchFamily="18" charset="0"/>
                </a:rPr>
                <a:t> </a:t>
              </a:r>
              <a:r>
                <a:rPr lang="es-ES" sz="1200" i="0">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a:t>𝐹𝐶1/(1+𝑖)^1    +  </a:t>
              </a:r>
              <a:r>
                <a:rPr lang="es-ES" sz="1200" i="0">
                  <a:solidFill>
                    <a:srgbClr val="000000"/>
                  </a:solidFill>
                  <a:effectLst/>
                  <a:latin typeface="Cambria Math" panose="02040503050406030204" pitchFamily="18" charset="0"/>
                  <a:cs typeface="Times New Roman" panose="02020603050405020304" pitchFamily="18" charset="0"/>
                </a:rPr>
                <a:t> </a:t>
              </a:r>
              <a:r>
                <a:rPr lang="es-ES" sz="1200" i="0">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a:t>𝐹𝐶2/(1+𝑖)^2   +  </a:t>
              </a:r>
              <a:r>
                <a:rPr lang="es-ES" sz="1200" i="0">
                  <a:solidFill>
                    <a:srgbClr val="000000"/>
                  </a:solidFill>
                  <a:effectLst/>
                  <a:latin typeface="Cambria Math" panose="02040503050406030204" pitchFamily="18" charset="0"/>
                  <a:cs typeface="Times New Roman" panose="02020603050405020304" pitchFamily="18" charset="0"/>
                </a:rPr>
                <a:t> </a:t>
              </a:r>
              <a:r>
                <a:rPr lang="es-ES" sz="1200" i="0">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a:t>𝐹𝐶3/(1+𝑖)^3 ++  </a:t>
              </a:r>
              <a:r>
                <a:rPr lang="es-ES" sz="1200" i="0">
                  <a:solidFill>
                    <a:srgbClr val="000000"/>
                  </a:solidFill>
                  <a:effectLst/>
                  <a:latin typeface="Cambria Math" panose="02040503050406030204" pitchFamily="18" charset="0"/>
                  <a:cs typeface="Times New Roman" panose="02020603050405020304" pitchFamily="18" charset="0"/>
                </a:rPr>
                <a:t> </a:t>
              </a:r>
              <a:r>
                <a:rPr lang="es-ES" sz="1200" i="0">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a:t>𝐹𝐶𝑛/〖(1+𝑖)〗^𝑛   </a:t>
              </a:r>
              <a:r>
                <a:rPr lang="es-ES" sz="1200">
                  <a:effectLst/>
                  <a:latin typeface="Times New Roman" panose="02020603050405020304" pitchFamily="18" charset="0"/>
                  <a:ea typeface="Times New Roman" panose="02020603050405020304" pitchFamily="18" charset="0"/>
                </a:rPr>
                <a:t>  = </a:t>
              </a:r>
              <a:r>
                <a:rPr lang="es-ES" sz="1800">
                  <a:effectLst/>
                  <a:latin typeface="Times New Roman" panose="02020603050405020304" pitchFamily="18" charset="0"/>
                  <a:ea typeface="Times New Roman" panose="02020603050405020304" pitchFamily="18" charset="0"/>
                </a:rPr>
                <a:t>0</a:t>
              </a:r>
              <a:endParaRPr lang="es-ES" sz="1200">
                <a:effectLst/>
                <a:latin typeface="Times New Roman" panose="02020603050405020304" pitchFamily="18" charset="0"/>
                <a:ea typeface="Times New Roman" panose="02020603050405020304" pitchFamily="18" charset="0"/>
              </a:endParaRPr>
            </a:p>
            <a:p>
              <a:pPr>
                <a:spcAft>
                  <a:spcPts val="0"/>
                </a:spcAft>
              </a:pPr>
              <a:r>
                <a:rPr lang="es-ES" sz="1200" i="0">
                  <a:solidFill>
                    <a:srgbClr val="000000"/>
                  </a:solidFill>
                  <a:effectLst/>
                  <a:latin typeface="Cambria Math" panose="02040503050406030204" pitchFamily="18" charset="0"/>
                  <a:ea typeface="Times New Roman" panose="02020603050405020304" pitchFamily="18" charset="0"/>
                  <a:cs typeface="Times New Roman" panose="02020603050405020304" pitchFamily="18" charset="0"/>
                </a:rPr>
                <a:t> </a:t>
              </a:r>
              <a:endParaRPr lang="es-ES" sz="1200">
                <a:effectLst/>
                <a:latin typeface="Times New Roman" panose="02020603050405020304" pitchFamily="18" charset="0"/>
                <a:ea typeface="Times New Roman" panose="02020603050405020304" pitchFamily="18" charset="0"/>
              </a:endParaRPr>
            </a:p>
          </xdr:txBody>
        </xdr:sp>
      </mc:Fallback>
    </mc:AlternateContent>
    <xdr:clientData/>
  </xdr:twoCellAnchor>
  <xdr:oneCellAnchor>
    <xdr:from>
      <xdr:col>1</xdr:col>
      <xdr:colOff>304800</xdr:colOff>
      <xdr:row>176</xdr:row>
      <xdr:rowOff>19050</xdr:rowOff>
    </xdr:from>
    <xdr:ext cx="2324100" cy="595869"/>
    <mc:AlternateContent xmlns:mc="http://schemas.openxmlformats.org/markup-compatibility/2006" xmlns:a14="http://schemas.microsoft.com/office/drawing/2010/main">
      <mc:Choice Requires="a14">
        <xdr:sp macro="" textlink="">
          <xdr:nvSpPr>
            <xdr:cNvPr id="7" name="CuadroTexto 6"/>
            <xdr:cNvSpPr txBox="1"/>
          </xdr:nvSpPr>
          <xdr:spPr>
            <a:xfrm>
              <a:off x="1066800" y="34061400"/>
              <a:ext cx="2324100" cy="595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2400" b="0"/>
                <a:t>PRI</a:t>
              </a:r>
              <a:r>
                <a:rPr lang="es-ES" sz="2400" b="0" baseline="0"/>
                <a:t> = n + </a:t>
              </a:r>
              <a14:m>
                <m:oMath xmlns:m="http://schemas.openxmlformats.org/officeDocument/2006/math">
                  <m:f>
                    <m:fPr>
                      <m:ctrlPr>
                        <a:rPr lang="es-ES" sz="2400" b="0" i="1" baseline="0">
                          <a:latin typeface="Cambria Math" panose="02040503050406030204" pitchFamily="18" charset="0"/>
                        </a:rPr>
                      </m:ctrlPr>
                    </m:fPr>
                    <m:num>
                      <m:r>
                        <m:rPr>
                          <m:nor/>
                        </m:rPr>
                        <a:rPr lang="es-ES" sz="2400" b="0" baseline="0">
                          <a:solidFill>
                            <a:schemeClr val="tx1"/>
                          </a:solidFill>
                          <a:effectLst/>
                          <a:latin typeface="+mn-lt"/>
                          <a:ea typeface="+mn-ea"/>
                          <a:cs typeface="+mn-cs"/>
                        </a:rPr>
                        <m:t>(</m:t>
                      </m:r>
                      <m:r>
                        <m:rPr>
                          <m:nor/>
                        </m:rPr>
                        <a:rPr lang="es-ES" sz="2400" b="0" baseline="0">
                          <a:solidFill>
                            <a:schemeClr val="tx1"/>
                          </a:solidFill>
                          <a:effectLst/>
                          <a:latin typeface="+mn-lt"/>
                          <a:ea typeface="+mn-ea"/>
                          <a:cs typeface="+mn-cs"/>
                        </a:rPr>
                        <m:t>II</m:t>
                      </m:r>
                      <m:r>
                        <m:rPr>
                          <m:nor/>
                        </m:rPr>
                        <a:rPr lang="es-ES" sz="2400" b="0" baseline="0">
                          <a:solidFill>
                            <a:schemeClr val="tx1"/>
                          </a:solidFill>
                          <a:effectLst/>
                          <a:latin typeface="+mn-lt"/>
                          <a:ea typeface="+mn-ea"/>
                          <a:cs typeface="+mn-cs"/>
                        </a:rPr>
                        <m:t> − </m:t>
                      </m:r>
                      <m:r>
                        <a:rPr lang="es-ES" sz="2400" b="0" i="1" baseline="0">
                          <a:solidFill>
                            <a:schemeClr val="tx1"/>
                          </a:solidFill>
                          <a:effectLst/>
                          <a:latin typeface="Cambria Math" panose="02040503050406030204" pitchFamily="18" charset="0"/>
                          <a:ea typeface="+mn-ea"/>
                          <a:cs typeface="+mn-cs"/>
                          <a:sym typeface="Symbol" panose="05050102010706020507" pitchFamily="18" charset="2"/>
                        </a:rPr>
                        <m:t></m:t>
                      </m:r>
                      <m:r>
                        <m:rPr>
                          <m:nor/>
                        </m:rPr>
                        <a:rPr lang="es-ES" sz="2400" b="0" baseline="0">
                          <a:solidFill>
                            <a:schemeClr val="tx1"/>
                          </a:solidFill>
                          <a:effectLst/>
                          <a:latin typeface="+mn-lt"/>
                          <a:ea typeface="+mn-ea"/>
                          <a:cs typeface="+mn-cs"/>
                        </a:rPr>
                        <m:t>FC</m:t>
                      </m:r>
                      <m:r>
                        <m:rPr>
                          <m:nor/>
                        </m:rPr>
                        <a:rPr lang="es-ES" sz="2400" b="0" baseline="0">
                          <a:solidFill>
                            <a:schemeClr val="tx1"/>
                          </a:solidFill>
                          <a:effectLst/>
                          <a:latin typeface="+mn-lt"/>
                          <a:ea typeface="+mn-ea"/>
                          <a:cs typeface="+mn-cs"/>
                        </a:rPr>
                        <m:t>)</m:t>
                      </m:r>
                    </m:num>
                    <m:den>
                      <m:r>
                        <a:rPr lang="es-ES" sz="2400" b="0" i="1" baseline="0">
                          <a:latin typeface="Cambria Math" panose="02040503050406030204" pitchFamily="18" charset="0"/>
                        </a:rPr>
                        <m:t>𝐹𝐶𝑟</m:t>
                      </m:r>
                    </m:den>
                  </m:f>
                </m:oMath>
              </a14:m>
              <a:endParaRPr lang="es-ES" sz="2400" b="0"/>
            </a:p>
          </xdr:txBody>
        </xdr:sp>
      </mc:Choice>
      <mc:Fallback xmlns="">
        <xdr:sp macro="" textlink="">
          <xdr:nvSpPr>
            <xdr:cNvPr id="7" name="CuadroTexto 6"/>
            <xdr:cNvSpPr txBox="1"/>
          </xdr:nvSpPr>
          <xdr:spPr>
            <a:xfrm>
              <a:off x="1066800" y="34061400"/>
              <a:ext cx="2324100" cy="595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2400" b="0"/>
                <a:t>PRI</a:t>
              </a:r>
              <a:r>
                <a:rPr lang="es-ES" sz="2400" b="0" baseline="0"/>
                <a:t> = n + </a:t>
              </a:r>
              <a:r>
                <a:rPr lang="es-ES" sz="2400" b="0" i="0" baseline="0">
                  <a:latin typeface="Cambria Math" panose="02040503050406030204" pitchFamily="18" charset="0"/>
                </a:rPr>
                <a:t>(</a:t>
              </a:r>
              <a:r>
                <a:rPr lang="es-ES" sz="2400" b="0" i="0" baseline="0">
                  <a:solidFill>
                    <a:schemeClr val="tx1"/>
                  </a:solidFill>
                  <a:effectLst/>
                  <a:latin typeface="+mn-lt"/>
                  <a:ea typeface="+mn-ea"/>
                  <a:cs typeface="+mn-cs"/>
                </a:rPr>
                <a:t>"(II − </a:t>
              </a:r>
              <a:r>
                <a:rPr lang="es-ES" sz="2400" b="0" i="0" baseline="0">
                  <a:solidFill>
                    <a:schemeClr val="tx1"/>
                  </a:solidFill>
                  <a:effectLst/>
                  <a:latin typeface="+mn-lt"/>
                  <a:ea typeface="+mn-ea"/>
                  <a:cs typeface="+mn-cs"/>
                  <a:sym typeface="Symbol" panose="05050102010706020507" pitchFamily="18" charset="2"/>
                </a:rPr>
                <a:t>" "</a:t>
              </a:r>
              <a:r>
                <a:rPr lang="es-ES" sz="2400" b="0" i="0" baseline="0">
                  <a:solidFill>
                    <a:schemeClr val="tx1"/>
                  </a:solidFill>
                  <a:effectLst/>
                  <a:latin typeface="+mn-lt"/>
                  <a:ea typeface="+mn-ea"/>
                  <a:cs typeface="+mn-cs"/>
                </a:rPr>
                <a:t>FC)</a:t>
              </a:r>
              <a:r>
                <a:rPr lang="es-ES" sz="2400" b="0" i="0" baseline="0">
                  <a:solidFill>
                    <a:schemeClr val="tx1"/>
                  </a:solidFill>
                  <a:effectLst/>
                  <a:latin typeface="Cambria Math" panose="02040503050406030204" pitchFamily="18" charset="0"/>
                  <a:ea typeface="+mn-ea"/>
                  <a:cs typeface="+mn-cs"/>
                </a:rPr>
                <a:t>" )/</a:t>
              </a:r>
              <a:r>
                <a:rPr lang="es-ES" sz="2400" b="0" i="0" baseline="0">
                  <a:latin typeface="Cambria Math" panose="02040503050406030204" pitchFamily="18" charset="0"/>
                </a:rPr>
                <a:t>𝐹𝐶𝑟</a:t>
              </a:r>
              <a:endParaRPr lang="es-ES" sz="2400" b="0"/>
            </a:p>
          </xdr:txBody>
        </xdr:sp>
      </mc:Fallback>
    </mc:AlternateContent>
    <xdr:clientData/>
  </xdr:oneCellAnchor>
  <xdr:oneCellAnchor>
    <xdr:from>
      <xdr:col>0</xdr:col>
      <xdr:colOff>506955</xdr:colOff>
      <xdr:row>0</xdr:row>
      <xdr:rowOff>40773</xdr:rowOff>
    </xdr:from>
    <xdr:ext cx="9273115" cy="655885"/>
    <xdr:sp macro="" textlink="">
      <xdr:nvSpPr>
        <xdr:cNvPr id="8" name="Rectángulo 7"/>
        <xdr:cNvSpPr/>
      </xdr:nvSpPr>
      <xdr:spPr>
        <a:xfrm>
          <a:off x="506955" y="40773"/>
          <a:ext cx="9273115" cy="655885"/>
        </a:xfrm>
        <a:prstGeom prst="rect">
          <a:avLst/>
        </a:prstGeom>
        <a:noFill/>
      </xdr:spPr>
      <xdr:txBody>
        <a:bodyPr wrap="none" lIns="91440" tIns="45720" rIns="91440" bIns="45720">
          <a:spAutoFit/>
        </a:bodyPr>
        <a:lstStyle/>
        <a:p>
          <a:pPr algn="ctr"/>
          <a:r>
            <a:rPr lang="es-ES" sz="3600" b="0" cap="none" spc="0">
              <a:ln w="0"/>
              <a:solidFill>
                <a:schemeClr val="accent1"/>
              </a:solidFill>
              <a:effectLst>
                <a:outerShdw blurRad="38100" dist="25400" dir="5400000" algn="ctr" rotWithShape="0">
                  <a:srgbClr val="6E747A">
                    <a:alpha val="43000"/>
                  </a:srgbClr>
                </a:outerShdw>
              </a:effectLst>
            </a:rPr>
            <a:t>Métodos</a:t>
          </a:r>
          <a:r>
            <a:rPr lang="es-ES" sz="3600" b="0" cap="none" spc="0" baseline="0">
              <a:ln w="0"/>
              <a:solidFill>
                <a:schemeClr val="accent1"/>
              </a:solidFill>
              <a:effectLst>
                <a:outerShdw blurRad="38100" dist="25400" dir="5400000" algn="ctr" rotWithShape="0">
                  <a:srgbClr val="6E747A">
                    <a:alpha val="43000"/>
                  </a:srgbClr>
                </a:outerShdw>
              </a:effectLst>
            </a:rPr>
            <a:t> de decisiòn para la empresa de abrigos</a:t>
          </a:r>
          <a:endParaRPr lang="es-ES" sz="3600" b="0"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0</xdr:col>
      <xdr:colOff>406137</xdr:colOff>
      <xdr:row>4</xdr:row>
      <xdr:rowOff>174123</xdr:rowOff>
    </xdr:from>
    <xdr:ext cx="4369337" cy="530658"/>
    <xdr:sp macro="" textlink="">
      <xdr:nvSpPr>
        <xdr:cNvPr id="10" name="Rectángulo 9"/>
        <xdr:cNvSpPr/>
      </xdr:nvSpPr>
      <xdr:spPr>
        <a:xfrm>
          <a:off x="406137" y="936123"/>
          <a:ext cx="4369337" cy="530658"/>
        </a:xfrm>
        <a:prstGeom prst="rect">
          <a:avLst/>
        </a:prstGeom>
        <a:noFill/>
      </xdr:spPr>
      <xdr:txBody>
        <a:bodyPr wrap="none" lIns="91440" tIns="45720" rIns="91440" bIns="45720">
          <a:spAutoFit/>
        </a:bodyPr>
        <a:lstStyle/>
        <a:p>
          <a:pPr algn="ctr"/>
          <a:r>
            <a:rPr lang="es-ES" sz="2800" b="0" cap="none" spc="0">
              <a:ln w="0"/>
              <a:solidFill>
                <a:schemeClr val="tx1"/>
              </a:solidFill>
              <a:effectLst>
                <a:outerShdw blurRad="38100" dist="19050" dir="2700000" algn="tl" rotWithShape="0">
                  <a:schemeClr val="dk1">
                    <a:alpha val="40000"/>
                  </a:schemeClr>
                </a:outerShdw>
              </a:effectLst>
            </a:rPr>
            <a:t>1. Valor presente neto (VPN)</a:t>
          </a:r>
        </a:p>
      </xdr:txBody>
    </xdr:sp>
    <xdr:clientData/>
  </xdr:oneCellAnchor>
  <xdr:oneCellAnchor>
    <xdr:from>
      <xdr:col>3</xdr:col>
      <xdr:colOff>266700</xdr:colOff>
      <xdr:row>30</xdr:row>
      <xdr:rowOff>119062</xdr:rowOff>
    </xdr:from>
    <xdr:ext cx="829201" cy="569580"/>
    <mc:AlternateContent xmlns:mc="http://schemas.openxmlformats.org/markup-compatibility/2006" xmlns:a14="http://schemas.microsoft.com/office/drawing/2010/main">
      <mc:Choice Requires="a14">
        <xdr:sp macro="" textlink="">
          <xdr:nvSpPr>
            <xdr:cNvPr id="11" name="CuadroTexto 10"/>
            <xdr:cNvSpPr txBox="1"/>
          </xdr:nvSpPr>
          <xdr:spPr>
            <a:xfrm>
              <a:off x="3228975" y="5976937"/>
              <a:ext cx="829201" cy="569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ES" sz="1800" i="1">
                            <a:latin typeface="Cambria Math" panose="02040503050406030204" pitchFamily="18" charset="0"/>
                          </a:rPr>
                        </m:ctrlPr>
                      </m:fPr>
                      <m:num>
                        <m:r>
                          <a:rPr lang="es-ES" sz="1800" b="0" i="1">
                            <a:latin typeface="Cambria Math" panose="02040503050406030204" pitchFamily="18" charset="0"/>
                          </a:rPr>
                          <m:t>𝐹𝐶</m:t>
                        </m:r>
                        <m:r>
                          <a:rPr lang="es-ES" sz="1800" b="0" i="1">
                            <a:latin typeface="Cambria Math" panose="02040503050406030204" pitchFamily="18" charset="0"/>
                          </a:rPr>
                          <m:t>1</m:t>
                        </m:r>
                      </m:num>
                      <m:den>
                        <m:sSup>
                          <m:sSupPr>
                            <m:ctrlPr>
                              <a:rPr lang="es-ES" sz="1800" b="0" i="1">
                                <a:latin typeface="Cambria Math" panose="02040503050406030204" pitchFamily="18" charset="0"/>
                              </a:rPr>
                            </m:ctrlPr>
                          </m:sSupPr>
                          <m:e>
                            <m:r>
                              <a:rPr lang="es-ES" sz="1800" b="0" i="1">
                                <a:latin typeface="Cambria Math" panose="02040503050406030204" pitchFamily="18" charset="0"/>
                              </a:rPr>
                              <m:t>(1+</m:t>
                            </m:r>
                            <m:r>
                              <a:rPr lang="es-ES" sz="1800" b="0" i="1">
                                <a:latin typeface="Cambria Math" panose="02040503050406030204" pitchFamily="18" charset="0"/>
                              </a:rPr>
                              <m:t>𝑖</m:t>
                            </m:r>
                            <m:r>
                              <a:rPr lang="es-ES" sz="1800" b="0" i="1">
                                <a:latin typeface="Cambria Math" panose="02040503050406030204" pitchFamily="18" charset="0"/>
                              </a:rPr>
                              <m:t>)</m:t>
                            </m:r>
                          </m:e>
                          <m:sup>
                            <m:r>
                              <a:rPr lang="es-ES" sz="1800" b="0" i="1">
                                <a:latin typeface="Cambria Math" panose="02040503050406030204" pitchFamily="18" charset="0"/>
                              </a:rPr>
                              <m:t>1</m:t>
                            </m:r>
                          </m:sup>
                        </m:sSup>
                      </m:den>
                    </m:f>
                  </m:oMath>
                </m:oMathPara>
              </a14:m>
              <a:endParaRPr lang="es-ES" sz="1800"/>
            </a:p>
          </xdr:txBody>
        </xdr:sp>
      </mc:Choice>
      <mc:Fallback xmlns="">
        <xdr:sp macro="" textlink="">
          <xdr:nvSpPr>
            <xdr:cNvPr id="11" name="CuadroTexto 10"/>
            <xdr:cNvSpPr txBox="1"/>
          </xdr:nvSpPr>
          <xdr:spPr>
            <a:xfrm>
              <a:off x="3228975" y="5976937"/>
              <a:ext cx="829201" cy="569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800" b="0" i="0">
                  <a:latin typeface="Cambria Math" panose="02040503050406030204" pitchFamily="18" charset="0"/>
                </a:rPr>
                <a:t>𝐹𝐶1/〖(1+𝑖)〗^1 </a:t>
              </a:r>
              <a:endParaRPr lang="es-ES" sz="1800"/>
            </a:p>
          </xdr:txBody>
        </xdr:sp>
      </mc:Fallback>
    </mc:AlternateContent>
    <xdr:clientData/>
  </xdr:oneCellAnchor>
  <xdr:twoCellAnchor>
    <xdr:from>
      <xdr:col>4</xdr:col>
      <xdr:colOff>304800</xdr:colOff>
      <xdr:row>31</xdr:row>
      <xdr:rowOff>76200</xdr:rowOff>
    </xdr:from>
    <xdr:to>
      <xdr:col>4</xdr:col>
      <xdr:colOff>695325</xdr:colOff>
      <xdr:row>32</xdr:row>
      <xdr:rowOff>161925</xdr:rowOff>
    </xdr:to>
    <xdr:sp macro="" textlink="">
      <xdr:nvSpPr>
        <xdr:cNvPr id="13" name="Flecha derecha 12"/>
        <xdr:cNvSpPr/>
      </xdr:nvSpPr>
      <xdr:spPr>
        <a:xfrm>
          <a:off x="4219575" y="6124575"/>
          <a:ext cx="390525"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oneCellAnchor>
    <xdr:from>
      <xdr:col>8</xdr:col>
      <xdr:colOff>28575</xdr:colOff>
      <xdr:row>31</xdr:row>
      <xdr:rowOff>71437</xdr:rowOff>
    </xdr:from>
    <xdr:ext cx="65" cy="172227"/>
    <xdr:sp macro="" textlink="">
      <xdr:nvSpPr>
        <xdr:cNvPr id="15" name="CuadroTexto 14"/>
        <xdr:cNvSpPr txBox="1"/>
      </xdr:nvSpPr>
      <xdr:spPr>
        <a:xfrm>
          <a:off x="7372350" y="6119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ES" sz="1100"/>
        </a:p>
      </xdr:txBody>
    </xdr:sp>
    <xdr:clientData/>
  </xdr:oneCellAnchor>
  <xdr:twoCellAnchor>
    <xdr:from>
      <xdr:col>6</xdr:col>
      <xdr:colOff>219075</xdr:colOff>
      <xdr:row>31</xdr:row>
      <xdr:rowOff>85725</xdr:rowOff>
    </xdr:from>
    <xdr:to>
      <xdr:col>6</xdr:col>
      <xdr:colOff>609600</xdr:colOff>
      <xdr:row>32</xdr:row>
      <xdr:rowOff>171450</xdr:rowOff>
    </xdr:to>
    <xdr:sp macro="" textlink="">
      <xdr:nvSpPr>
        <xdr:cNvPr id="17" name="Flecha derecha 16"/>
        <xdr:cNvSpPr/>
      </xdr:nvSpPr>
      <xdr:spPr>
        <a:xfrm>
          <a:off x="5848350" y="6134100"/>
          <a:ext cx="390525"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2</xdr:col>
      <xdr:colOff>114300</xdr:colOff>
      <xdr:row>37</xdr:row>
      <xdr:rowOff>19050</xdr:rowOff>
    </xdr:from>
    <xdr:to>
      <xdr:col>2</xdr:col>
      <xdr:colOff>1571443</xdr:colOff>
      <xdr:row>39</xdr:row>
      <xdr:rowOff>123764</xdr:rowOff>
    </xdr:to>
    <xdr:pic>
      <xdr:nvPicPr>
        <xdr:cNvPr id="18" name="Imagen 17"/>
        <xdr:cNvPicPr>
          <a:picLocks noChangeAspect="1"/>
        </xdr:cNvPicPr>
      </xdr:nvPicPr>
      <xdr:blipFill>
        <a:blip xmlns:r="http://schemas.openxmlformats.org/officeDocument/2006/relationships" r:embed="rId1"/>
        <a:stretch>
          <a:fillRect/>
        </a:stretch>
      </xdr:blipFill>
      <xdr:spPr>
        <a:xfrm>
          <a:off x="1266825" y="7258050"/>
          <a:ext cx="1457143" cy="485714"/>
        </a:xfrm>
        <a:prstGeom prst="rect">
          <a:avLst/>
        </a:prstGeom>
      </xdr:spPr>
    </xdr:pic>
    <xdr:clientData/>
  </xdr:twoCellAnchor>
  <xdr:twoCellAnchor>
    <xdr:from>
      <xdr:col>2</xdr:col>
      <xdr:colOff>1571443</xdr:colOff>
      <xdr:row>38</xdr:row>
      <xdr:rowOff>71407</xdr:rowOff>
    </xdr:from>
    <xdr:to>
      <xdr:col>3</xdr:col>
      <xdr:colOff>419100</xdr:colOff>
      <xdr:row>38</xdr:row>
      <xdr:rowOff>76200</xdr:rowOff>
    </xdr:to>
    <xdr:cxnSp macro="">
      <xdr:nvCxnSpPr>
        <xdr:cNvPr id="20" name="Conector recto de flecha 19"/>
        <xdr:cNvCxnSpPr>
          <a:stCxn id="18" idx="3"/>
        </xdr:cNvCxnSpPr>
      </xdr:nvCxnSpPr>
      <xdr:spPr>
        <a:xfrm>
          <a:off x="2723968" y="7500907"/>
          <a:ext cx="657407" cy="4793"/>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xdr:col>
      <xdr:colOff>352425</xdr:colOff>
      <xdr:row>41</xdr:row>
      <xdr:rowOff>54061</xdr:rowOff>
    </xdr:from>
    <xdr:to>
      <xdr:col>4</xdr:col>
      <xdr:colOff>799571</xdr:colOff>
      <xdr:row>49</xdr:row>
      <xdr:rowOff>47411</xdr:rowOff>
    </xdr:to>
    <xdr:pic>
      <xdr:nvPicPr>
        <xdr:cNvPr id="21" name="Imagen 20"/>
        <xdr:cNvPicPr>
          <a:picLocks noChangeAspect="1"/>
        </xdr:cNvPicPr>
      </xdr:nvPicPr>
      <xdr:blipFill>
        <a:blip xmlns:r="http://schemas.openxmlformats.org/officeDocument/2006/relationships" r:embed="rId2"/>
        <a:stretch>
          <a:fillRect/>
        </a:stretch>
      </xdr:blipFill>
      <xdr:spPr>
        <a:xfrm>
          <a:off x="1114425" y="7940761"/>
          <a:ext cx="3742796" cy="1517350"/>
        </a:xfrm>
        <a:prstGeom prst="rect">
          <a:avLst/>
        </a:prstGeom>
      </xdr:spPr>
    </xdr:pic>
    <xdr:clientData/>
  </xdr:twoCellAnchor>
  <xdr:twoCellAnchor>
    <xdr:from>
      <xdr:col>4</xdr:col>
      <xdr:colOff>190318</xdr:colOff>
      <xdr:row>45</xdr:row>
      <xdr:rowOff>95250</xdr:rowOff>
    </xdr:from>
    <xdr:to>
      <xdr:col>4</xdr:col>
      <xdr:colOff>1171575</xdr:colOff>
      <xdr:row>45</xdr:row>
      <xdr:rowOff>109507</xdr:rowOff>
    </xdr:to>
    <xdr:cxnSp macro="">
      <xdr:nvCxnSpPr>
        <xdr:cNvPr id="22" name="Conector recto de flecha 21"/>
        <xdr:cNvCxnSpPr/>
      </xdr:nvCxnSpPr>
      <xdr:spPr>
        <a:xfrm flipV="1">
          <a:off x="4105093" y="8743950"/>
          <a:ext cx="981257" cy="14257"/>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304618</xdr:colOff>
      <xdr:row>49</xdr:row>
      <xdr:rowOff>0</xdr:rowOff>
    </xdr:from>
    <xdr:to>
      <xdr:col>4</xdr:col>
      <xdr:colOff>1219200</xdr:colOff>
      <xdr:row>49</xdr:row>
      <xdr:rowOff>4733</xdr:rowOff>
    </xdr:to>
    <xdr:cxnSp macro="">
      <xdr:nvCxnSpPr>
        <xdr:cNvPr id="27" name="Conector recto de flecha 26"/>
        <xdr:cNvCxnSpPr/>
      </xdr:nvCxnSpPr>
      <xdr:spPr>
        <a:xfrm flipV="1">
          <a:off x="1457143" y="9410700"/>
          <a:ext cx="3676832" cy="4733"/>
        </a:xfrm>
        <a:prstGeom prst="straightConnector1">
          <a:avLst/>
        </a:prstGeom>
        <a:ln w="127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xdr:col>
      <xdr:colOff>381000</xdr:colOff>
      <xdr:row>51</xdr:row>
      <xdr:rowOff>11701</xdr:rowOff>
    </xdr:from>
    <xdr:to>
      <xdr:col>5</xdr:col>
      <xdr:colOff>475546</xdr:colOff>
      <xdr:row>58</xdr:row>
      <xdr:rowOff>75982</xdr:rowOff>
    </xdr:to>
    <xdr:pic>
      <xdr:nvPicPr>
        <xdr:cNvPr id="29" name="Imagen 28"/>
        <xdr:cNvPicPr>
          <a:picLocks noChangeAspect="1"/>
        </xdr:cNvPicPr>
      </xdr:nvPicPr>
      <xdr:blipFill>
        <a:blip xmlns:r="http://schemas.openxmlformats.org/officeDocument/2006/relationships" r:embed="rId3"/>
        <a:stretch>
          <a:fillRect/>
        </a:stretch>
      </xdr:blipFill>
      <xdr:spPr>
        <a:xfrm>
          <a:off x="1143000" y="10108201"/>
          <a:ext cx="4514146" cy="1397781"/>
        </a:xfrm>
        <a:prstGeom prst="rect">
          <a:avLst/>
        </a:prstGeom>
      </xdr:spPr>
    </xdr:pic>
    <xdr:clientData/>
  </xdr:twoCellAnchor>
  <xdr:twoCellAnchor>
    <xdr:from>
      <xdr:col>4</xdr:col>
      <xdr:colOff>514168</xdr:colOff>
      <xdr:row>53</xdr:row>
      <xdr:rowOff>114300</xdr:rowOff>
    </xdr:from>
    <xdr:to>
      <xdr:col>5</xdr:col>
      <xdr:colOff>790575</xdr:colOff>
      <xdr:row>53</xdr:row>
      <xdr:rowOff>119034</xdr:rowOff>
    </xdr:to>
    <xdr:cxnSp macro="">
      <xdr:nvCxnSpPr>
        <xdr:cNvPr id="30" name="Conector recto de flecha 29"/>
        <xdr:cNvCxnSpPr/>
      </xdr:nvCxnSpPr>
      <xdr:spPr>
        <a:xfrm flipV="1">
          <a:off x="4428943" y="10287000"/>
          <a:ext cx="1505132" cy="4734"/>
        </a:xfrm>
        <a:prstGeom prst="straightConnector1">
          <a:avLst/>
        </a:prstGeom>
        <a:ln w="127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504643</xdr:colOff>
      <xdr:row>54</xdr:row>
      <xdr:rowOff>104775</xdr:rowOff>
    </xdr:from>
    <xdr:to>
      <xdr:col>5</xdr:col>
      <xdr:colOff>781050</xdr:colOff>
      <xdr:row>54</xdr:row>
      <xdr:rowOff>109509</xdr:rowOff>
    </xdr:to>
    <xdr:cxnSp macro="">
      <xdr:nvCxnSpPr>
        <xdr:cNvPr id="33" name="Conector recto de flecha 32"/>
        <xdr:cNvCxnSpPr/>
      </xdr:nvCxnSpPr>
      <xdr:spPr>
        <a:xfrm flipV="1">
          <a:off x="4419418" y="10467975"/>
          <a:ext cx="1505132" cy="4734"/>
        </a:xfrm>
        <a:prstGeom prst="straightConnector1">
          <a:avLst/>
        </a:prstGeom>
        <a:ln w="127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485593</xdr:colOff>
      <xdr:row>56</xdr:row>
      <xdr:rowOff>57150</xdr:rowOff>
    </xdr:from>
    <xdr:to>
      <xdr:col>5</xdr:col>
      <xdr:colOff>762000</xdr:colOff>
      <xdr:row>56</xdr:row>
      <xdr:rowOff>61884</xdr:rowOff>
    </xdr:to>
    <xdr:cxnSp macro="">
      <xdr:nvCxnSpPr>
        <xdr:cNvPr id="34" name="Conector recto de flecha 33"/>
        <xdr:cNvCxnSpPr/>
      </xdr:nvCxnSpPr>
      <xdr:spPr>
        <a:xfrm flipV="1">
          <a:off x="4467043" y="10801350"/>
          <a:ext cx="1505132" cy="4734"/>
        </a:xfrm>
        <a:prstGeom prst="straightConnector1">
          <a:avLst/>
        </a:prstGeom>
        <a:ln w="12700">
          <a:tailEnd type="triangle"/>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0</xdr:col>
      <xdr:colOff>482564</xdr:colOff>
      <xdr:row>88</xdr:row>
      <xdr:rowOff>0</xdr:rowOff>
    </xdr:from>
    <xdr:ext cx="4928209" cy="530658"/>
    <xdr:sp macro="" textlink="">
      <xdr:nvSpPr>
        <xdr:cNvPr id="36" name="Rectángulo 35"/>
        <xdr:cNvSpPr/>
      </xdr:nvSpPr>
      <xdr:spPr>
        <a:xfrm>
          <a:off x="482564" y="16840200"/>
          <a:ext cx="4928209" cy="530658"/>
        </a:xfrm>
        <a:prstGeom prst="rect">
          <a:avLst/>
        </a:prstGeom>
        <a:noFill/>
      </xdr:spPr>
      <xdr:txBody>
        <a:bodyPr wrap="none" lIns="91440" tIns="45720" rIns="91440" bIns="45720">
          <a:spAutoFit/>
        </a:bodyPr>
        <a:lstStyle/>
        <a:p>
          <a:pPr algn="ctr"/>
          <a:r>
            <a:rPr lang="es-ES" sz="2800" b="0" cap="none" spc="0">
              <a:ln w="0"/>
              <a:solidFill>
                <a:schemeClr val="tx1"/>
              </a:solidFill>
              <a:effectLst>
                <a:outerShdw blurRad="38100" dist="19050" dir="2700000" algn="tl" rotWithShape="0">
                  <a:schemeClr val="dk1">
                    <a:alpha val="40000"/>
                  </a:schemeClr>
                </a:outerShdw>
              </a:effectLst>
            </a:rPr>
            <a:t>2. Relación</a:t>
          </a:r>
          <a:r>
            <a:rPr lang="es-ES" sz="2800" b="0" cap="none" spc="0" baseline="0">
              <a:ln w="0"/>
              <a:solidFill>
                <a:schemeClr val="tx1"/>
              </a:solidFill>
              <a:effectLst>
                <a:outerShdw blurRad="38100" dist="19050" dir="2700000" algn="tl" rotWithShape="0">
                  <a:schemeClr val="dk1">
                    <a:alpha val="40000"/>
                  </a:schemeClr>
                </a:outerShdw>
              </a:effectLst>
            </a:rPr>
            <a:t> Beneficio Costo</a:t>
          </a:r>
          <a:r>
            <a:rPr lang="es-ES" sz="2800" b="0" cap="none" spc="0">
              <a:ln w="0"/>
              <a:solidFill>
                <a:schemeClr val="tx1"/>
              </a:solidFill>
              <a:effectLst>
                <a:outerShdw blurRad="38100" dist="19050" dir="2700000" algn="tl" rotWithShape="0">
                  <a:schemeClr val="dk1">
                    <a:alpha val="40000"/>
                  </a:schemeClr>
                </a:outerShdw>
              </a:effectLst>
            </a:rPr>
            <a:t>(RBC)</a:t>
          </a:r>
        </a:p>
      </xdr:txBody>
    </xdr:sp>
    <xdr:clientData/>
  </xdr:oneCellAnchor>
  <xdr:oneCellAnchor>
    <xdr:from>
      <xdr:col>11</xdr:col>
      <xdr:colOff>266700</xdr:colOff>
      <xdr:row>95</xdr:row>
      <xdr:rowOff>176212</xdr:rowOff>
    </xdr:from>
    <xdr:ext cx="3696525" cy="351122"/>
    <mc:AlternateContent xmlns:mc="http://schemas.openxmlformats.org/markup-compatibility/2006" xmlns:a14="http://schemas.microsoft.com/office/drawing/2010/main">
      <mc:Choice Requires="a14">
        <xdr:sp macro="" textlink="">
          <xdr:nvSpPr>
            <xdr:cNvPr id="37" name="CuadroTexto 36"/>
            <xdr:cNvSpPr txBox="1"/>
          </xdr:nvSpPr>
          <xdr:spPr>
            <a:xfrm>
              <a:off x="8905875" y="18416587"/>
              <a:ext cx="3696525" cy="351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200" b="0" i="1">
                        <a:latin typeface="Cambria Math" panose="02040503050406030204" pitchFamily="18" charset="0"/>
                      </a:rPr>
                      <m:t>  </m:t>
                    </m:r>
                    <m:r>
                      <a:rPr lang="es-ES" sz="1200" b="0" i="1">
                        <a:latin typeface="Cambria Math" panose="02040503050406030204" pitchFamily="18" charset="0"/>
                      </a:rPr>
                      <m:t>𝑅𝐵𝐶</m:t>
                    </m:r>
                    <m:r>
                      <a:rPr lang="es-ES" sz="1200" b="0" i="1">
                        <a:latin typeface="Cambria Math" panose="02040503050406030204" pitchFamily="18" charset="0"/>
                      </a:rPr>
                      <m:t>=    </m:t>
                    </m:r>
                    <m:f>
                      <m:fPr>
                        <m:ctrlPr>
                          <a:rPr lang="es-ES" sz="1200" i="1">
                            <a:latin typeface="Cambria Math" panose="02040503050406030204" pitchFamily="18" charset="0"/>
                          </a:rPr>
                        </m:ctrlPr>
                      </m:fPr>
                      <m:num>
                        <m:r>
                          <a:rPr lang="es-ES" sz="1200" b="0" i="1">
                            <a:latin typeface="Cambria Math" panose="02040503050406030204" pitchFamily="18" charset="0"/>
                          </a:rPr>
                          <m:t>𝑉𝑎𝑙𝑜𝑟</m:t>
                        </m:r>
                        <m:r>
                          <a:rPr lang="es-ES" sz="1200" b="0" i="1">
                            <a:latin typeface="Cambria Math" panose="02040503050406030204" pitchFamily="18" charset="0"/>
                          </a:rPr>
                          <m:t> </m:t>
                        </m:r>
                        <m:r>
                          <a:rPr lang="es-ES" sz="1200" b="0" i="1">
                            <a:latin typeface="Cambria Math" panose="02040503050406030204" pitchFamily="18" charset="0"/>
                          </a:rPr>
                          <m:t>𝑃𝑟𝑒𝑠𝑒𝑛𝑡𝑒</m:t>
                        </m:r>
                        <m:r>
                          <a:rPr lang="es-ES" sz="1200" b="0" i="1">
                            <a:latin typeface="Cambria Math" panose="02040503050406030204" pitchFamily="18" charset="0"/>
                          </a:rPr>
                          <m:t> </m:t>
                        </m:r>
                        <m:r>
                          <a:rPr lang="es-ES" sz="1200" b="0" i="1">
                            <a:latin typeface="Cambria Math" panose="02040503050406030204" pitchFamily="18" charset="0"/>
                          </a:rPr>
                          <m:t>𝑑𝑒</m:t>
                        </m:r>
                        <m:r>
                          <a:rPr lang="es-ES" sz="1200" b="0" i="1">
                            <a:latin typeface="Cambria Math" panose="02040503050406030204" pitchFamily="18" charset="0"/>
                          </a:rPr>
                          <m:t> </m:t>
                        </m:r>
                        <m:r>
                          <a:rPr lang="es-ES" sz="1200" b="0" i="1">
                            <a:latin typeface="Cambria Math" panose="02040503050406030204" pitchFamily="18" charset="0"/>
                          </a:rPr>
                          <m:t>𝑙𝑜𝑠</m:t>
                        </m:r>
                        <m:r>
                          <a:rPr lang="es-ES" sz="1200" b="0" i="1">
                            <a:latin typeface="Cambria Math" panose="02040503050406030204" pitchFamily="18" charset="0"/>
                          </a:rPr>
                          <m:t> </m:t>
                        </m:r>
                        <m:r>
                          <a:rPr lang="es-ES" sz="1200" b="0" i="1">
                            <a:latin typeface="Cambria Math" panose="02040503050406030204" pitchFamily="18" charset="0"/>
                          </a:rPr>
                          <m:t>𝑓𝑙𝑢𝑗𝑜𝑠</m:t>
                        </m:r>
                        <m:r>
                          <a:rPr lang="es-ES" sz="1200" b="0" i="1">
                            <a:latin typeface="Cambria Math" panose="02040503050406030204" pitchFamily="18" charset="0"/>
                          </a:rPr>
                          <m:t> </m:t>
                        </m:r>
                        <m:r>
                          <a:rPr lang="es-ES" sz="1200" b="0" i="1">
                            <a:latin typeface="Cambria Math" panose="02040503050406030204" pitchFamily="18" charset="0"/>
                          </a:rPr>
                          <m:t>𝑑𝑒</m:t>
                        </m:r>
                        <m:r>
                          <a:rPr lang="es-ES" sz="1200" b="0" i="1">
                            <a:latin typeface="Cambria Math" panose="02040503050406030204" pitchFamily="18" charset="0"/>
                          </a:rPr>
                          <m:t> </m:t>
                        </m:r>
                        <m:r>
                          <a:rPr lang="es-ES" sz="1200" b="0" i="1">
                            <a:latin typeface="Cambria Math" panose="02040503050406030204" pitchFamily="18" charset="0"/>
                          </a:rPr>
                          <m:t>𝑐𝑎𝑗𝑎</m:t>
                        </m:r>
                        <m:r>
                          <a:rPr lang="es-ES" sz="1200" b="0" i="1">
                            <a:latin typeface="Cambria Math" panose="02040503050406030204" pitchFamily="18" charset="0"/>
                          </a:rPr>
                          <m:t> </m:t>
                        </m:r>
                        <m:r>
                          <a:rPr lang="es-ES" sz="1200" b="0" i="1">
                            <a:latin typeface="Cambria Math" panose="02040503050406030204" pitchFamily="18" charset="0"/>
                          </a:rPr>
                          <m:t>𝑙𝑖𝑏𝑟𝑒</m:t>
                        </m:r>
                      </m:num>
                      <m:den>
                        <m:r>
                          <a:rPr lang="es-ES" sz="1200" b="0" i="1">
                            <a:latin typeface="Cambria Math" panose="02040503050406030204" pitchFamily="18" charset="0"/>
                          </a:rPr>
                          <m:t> </m:t>
                        </m:r>
                        <m:r>
                          <a:rPr lang="es-ES" sz="1200" b="0" i="1">
                            <a:latin typeface="Cambria Math" panose="02040503050406030204" pitchFamily="18" charset="0"/>
                          </a:rPr>
                          <m:t>𝐼𝑛𝑣𝑒𝑟𝑠𝑖</m:t>
                        </m:r>
                        <m:r>
                          <a:rPr lang="es-ES" sz="1200" b="0" i="1">
                            <a:latin typeface="Cambria Math" panose="02040503050406030204" pitchFamily="18" charset="0"/>
                          </a:rPr>
                          <m:t>ó</m:t>
                        </m:r>
                        <m:r>
                          <a:rPr lang="es-ES" sz="1200" b="0" i="1">
                            <a:latin typeface="Cambria Math" panose="02040503050406030204" pitchFamily="18" charset="0"/>
                          </a:rPr>
                          <m:t>𝑛</m:t>
                        </m:r>
                        <m:r>
                          <a:rPr lang="es-ES" sz="1200" b="0" i="1">
                            <a:latin typeface="Cambria Math" panose="02040503050406030204" pitchFamily="18" charset="0"/>
                          </a:rPr>
                          <m:t> </m:t>
                        </m:r>
                        <m:r>
                          <a:rPr lang="es-ES" sz="1200" b="0" i="1">
                            <a:latin typeface="Cambria Math" panose="02040503050406030204" pitchFamily="18" charset="0"/>
                          </a:rPr>
                          <m:t>𝐼𝑛𝑐𝑖𝑎𝑙</m:t>
                        </m:r>
                      </m:den>
                    </m:f>
                    <m:r>
                      <a:rPr lang="es-ES" sz="1200" b="0" i="1">
                        <a:latin typeface="Cambria Math" panose="02040503050406030204" pitchFamily="18" charset="0"/>
                      </a:rPr>
                      <m:t>   </m:t>
                    </m:r>
                  </m:oMath>
                </m:oMathPara>
              </a14:m>
              <a:endParaRPr lang="es-ES" sz="1200"/>
            </a:p>
          </xdr:txBody>
        </xdr:sp>
      </mc:Choice>
      <mc:Fallback xmlns="">
        <xdr:sp macro="" textlink="">
          <xdr:nvSpPr>
            <xdr:cNvPr id="37" name="CuadroTexto 36"/>
            <xdr:cNvSpPr txBox="1"/>
          </xdr:nvSpPr>
          <xdr:spPr>
            <a:xfrm>
              <a:off x="8905875" y="18416587"/>
              <a:ext cx="3696525" cy="351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1200" b="0" i="0">
                  <a:latin typeface="Cambria Math" panose="02040503050406030204" pitchFamily="18" charset="0"/>
                </a:rPr>
                <a:t>  𝑅𝐵𝐶=     (𝑉𝑎𝑙𝑜𝑟 𝑃𝑟𝑒𝑠𝑒𝑛𝑡𝑒 𝑑𝑒 𝑙𝑜𝑠 𝑓𝑙𝑢𝑗𝑜𝑠 𝑑𝑒 𝑐𝑎𝑗𝑎 𝑙𝑖𝑏𝑟𝑒)/( 𝐼𝑛𝑣𝑒𝑟𝑠𝑖ó𝑛 𝐼𝑛𝑐𝑖𝑎𝑙)    </a:t>
              </a:r>
              <a:endParaRPr lang="es-ES" sz="1200"/>
            </a:p>
          </xdr:txBody>
        </xdr:sp>
      </mc:Fallback>
    </mc:AlternateContent>
    <xdr:clientData/>
  </xdr:oneCellAnchor>
  <xdr:oneCellAnchor>
    <xdr:from>
      <xdr:col>2</xdr:col>
      <xdr:colOff>200025</xdr:colOff>
      <xdr:row>118</xdr:row>
      <xdr:rowOff>80962</xdr:rowOff>
    </xdr:from>
    <xdr:ext cx="3182474" cy="287258"/>
    <mc:AlternateContent xmlns:mc="http://schemas.openxmlformats.org/markup-compatibility/2006" xmlns:a14="http://schemas.microsoft.com/office/drawing/2010/main">
      <mc:Choice Requires="a14">
        <xdr:sp macro="" textlink="">
          <xdr:nvSpPr>
            <xdr:cNvPr id="38" name="CuadroTexto 37"/>
            <xdr:cNvSpPr txBox="1"/>
          </xdr:nvSpPr>
          <xdr:spPr>
            <a:xfrm>
              <a:off x="1352550" y="22702837"/>
              <a:ext cx="3182474" cy="287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900" b="0" i="1">
                        <a:latin typeface="Cambria Math" panose="02040503050406030204" pitchFamily="18" charset="0"/>
                      </a:rPr>
                      <m:t>  </m:t>
                    </m:r>
                    <m:r>
                      <a:rPr lang="es-ES" sz="900" b="0" i="1">
                        <a:latin typeface="Cambria Math" panose="02040503050406030204" pitchFamily="18" charset="0"/>
                      </a:rPr>
                      <m:t>𝑅𝐵𝐶</m:t>
                    </m:r>
                    <m:r>
                      <a:rPr lang="es-ES" sz="900" b="0" i="1">
                        <a:latin typeface="Cambria Math" panose="02040503050406030204" pitchFamily="18" charset="0"/>
                      </a:rPr>
                      <m:t>=    </m:t>
                    </m:r>
                    <m:f>
                      <m:fPr>
                        <m:ctrlPr>
                          <a:rPr lang="es-ES" sz="900" i="1">
                            <a:latin typeface="Cambria Math" panose="02040503050406030204" pitchFamily="18" charset="0"/>
                          </a:rPr>
                        </m:ctrlPr>
                      </m:fPr>
                      <m:num>
                        <m:r>
                          <a:rPr lang="es-ES" sz="900" b="0" i="1">
                            <a:latin typeface="Cambria Math" panose="02040503050406030204" pitchFamily="18" charset="0"/>
                          </a:rPr>
                          <m:t>𝑉𝑎𝑙𝑜𝑟</m:t>
                        </m:r>
                        <m:r>
                          <a:rPr lang="es-ES" sz="900" b="0" i="1">
                            <a:latin typeface="Cambria Math" panose="02040503050406030204" pitchFamily="18" charset="0"/>
                          </a:rPr>
                          <m:t> </m:t>
                        </m:r>
                        <m:r>
                          <a:rPr lang="es-CO" sz="900" b="0" i="1">
                            <a:latin typeface="Cambria Math" panose="02040503050406030204" pitchFamily="18" charset="0"/>
                          </a:rPr>
                          <m:t>𝑝</m:t>
                        </m:r>
                        <m:r>
                          <a:rPr lang="es-ES" sz="900" b="0" i="1">
                            <a:latin typeface="Cambria Math" panose="02040503050406030204" pitchFamily="18" charset="0"/>
                          </a:rPr>
                          <m:t>𝑟𝑒𝑠𝑒𝑛𝑡𝑒</m:t>
                        </m:r>
                        <m:r>
                          <a:rPr lang="es-ES" sz="900" b="0" i="1">
                            <a:latin typeface="Cambria Math" panose="02040503050406030204" pitchFamily="18" charset="0"/>
                          </a:rPr>
                          <m:t> </m:t>
                        </m:r>
                        <m:r>
                          <a:rPr lang="es-ES" sz="900" b="0" i="1">
                            <a:latin typeface="Cambria Math" panose="02040503050406030204" pitchFamily="18" charset="0"/>
                          </a:rPr>
                          <m:t>𝑑𝑒</m:t>
                        </m:r>
                        <m:r>
                          <a:rPr lang="es-ES" sz="900" b="0" i="1">
                            <a:latin typeface="Cambria Math" panose="02040503050406030204" pitchFamily="18" charset="0"/>
                          </a:rPr>
                          <m:t> </m:t>
                        </m:r>
                        <m:r>
                          <a:rPr lang="es-ES" sz="900" b="0" i="1">
                            <a:latin typeface="Cambria Math" panose="02040503050406030204" pitchFamily="18" charset="0"/>
                          </a:rPr>
                          <m:t>𝑙𝑜𝑠</m:t>
                        </m:r>
                        <m:r>
                          <a:rPr lang="es-ES" sz="900" b="0" i="1">
                            <a:latin typeface="Cambria Math" panose="02040503050406030204" pitchFamily="18" charset="0"/>
                          </a:rPr>
                          <m:t> </m:t>
                        </m:r>
                        <m:r>
                          <a:rPr lang="es-ES" sz="900" b="0" i="1">
                            <a:latin typeface="Cambria Math" panose="02040503050406030204" pitchFamily="18" charset="0"/>
                          </a:rPr>
                          <m:t>𝐼𝑛𝑔𝑟𝑒𝑠𝑜𝑠</m:t>
                        </m:r>
                      </m:num>
                      <m:den>
                        <m:r>
                          <a:rPr lang="es-ES" sz="900" b="0" i="1">
                            <a:latin typeface="Cambria Math" panose="02040503050406030204" pitchFamily="18" charset="0"/>
                          </a:rPr>
                          <m:t> </m:t>
                        </m:r>
                        <m:r>
                          <a:rPr lang="es-ES" sz="900" b="0" i="1">
                            <a:latin typeface="Cambria Math" panose="02040503050406030204" pitchFamily="18" charset="0"/>
                          </a:rPr>
                          <m:t>𝑉𝑎𝑙𝑜𝑟</m:t>
                        </m:r>
                        <m:r>
                          <a:rPr lang="es-ES" sz="900" b="0" i="1">
                            <a:latin typeface="Cambria Math" panose="02040503050406030204" pitchFamily="18" charset="0"/>
                          </a:rPr>
                          <m:t> </m:t>
                        </m:r>
                        <m:r>
                          <a:rPr lang="es-ES" sz="900" b="0" i="1">
                            <a:latin typeface="Cambria Math" panose="02040503050406030204" pitchFamily="18" charset="0"/>
                          </a:rPr>
                          <m:t>𝑝𝑟𝑒𝑠𝑒𝑛𝑡𝑒</m:t>
                        </m:r>
                        <m:r>
                          <a:rPr lang="es-ES" sz="900" b="0" i="1">
                            <a:latin typeface="Cambria Math" panose="02040503050406030204" pitchFamily="18" charset="0"/>
                          </a:rPr>
                          <m:t> </m:t>
                        </m:r>
                        <m:r>
                          <a:rPr lang="es-ES" sz="900" b="0" i="1">
                            <a:latin typeface="Cambria Math" panose="02040503050406030204" pitchFamily="18" charset="0"/>
                          </a:rPr>
                          <m:t>𝑑𝑒</m:t>
                        </m:r>
                        <m:r>
                          <a:rPr lang="es-ES" sz="900" b="0" i="1">
                            <a:latin typeface="Cambria Math" panose="02040503050406030204" pitchFamily="18" charset="0"/>
                          </a:rPr>
                          <m:t> </m:t>
                        </m:r>
                        <m:r>
                          <a:rPr lang="es-ES" sz="900" b="0" i="1">
                            <a:latin typeface="Cambria Math" panose="02040503050406030204" pitchFamily="18" charset="0"/>
                          </a:rPr>
                          <m:t>𝑙𝑜𝑠</m:t>
                        </m:r>
                        <m:r>
                          <a:rPr lang="es-ES" sz="900" b="0" i="1">
                            <a:latin typeface="Cambria Math" panose="02040503050406030204" pitchFamily="18" charset="0"/>
                          </a:rPr>
                          <m:t> </m:t>
                        </m:r>
                        <m:r>
                          <a:rPr lang="es-ES" sz="900" b="0" i="1">
                            <a:latin typeface="Cambria Math" panose="02040503050406030204" pitchFamily="18" charset="0"/>
                          </a:rPr>
                          <m:t>𝐸𝑔𝑟𝑒𝑠𝑜𝑠</m:t>
                        </m:r>
                        <m:r>
                          <a:rPr lang="es-ES" sz="900" b="0" i="1">
                            <a:latin typeface="Cambria Math" panose="02040503050406030204" pitchFamily="18" charset="0"/>
                          </a:rPr>
                          <m:t>+</m:t>
                        </m:r>
                        <m:r>
                          <a:rPr lang="es-ES" sz="900" b="0" i="1">
                            <a:latin typeface="Cambria Math" panose="02040503050406030204" pitchFamily="18" charset="0"/>
                          </a:rPr>
                          <m:t>𝐼𝑛𝑣𝑒𝑟𝑠𝑖</m:t>
                        </m:r>
                        <m:r>
                          <a:rPr lang="es-ES" sz="900" b="0" i="1">
                            <a:latin typeface="Cambria Math" panose="02040503050406030204" pitchFamily="18" charset="0"/>
                          </a:rPr>
                          <m:t>ó</m:t>
                        </m:r>
                        <m:r>
                          <a:rPr lang="es-ES" sz="900" b="0" i="1">
                            <a:latin typeface="Cambria Math" panose="02040503050406030204" pitchFamily="18" charset="0"/>
                          </a:rPr>
                          <m:t>𝑛</m:t>
                        </m:r>
                        <m:r>
                          <a:rPr lang="es-ES" sz="900" b="0" i="1">
                            <a:latin typeface="Cambria Math" panose="02040503050406030204" pitchFamily="18" charset="0"/>
                          </a:rPr>
                          <m:t> </m:t>
                        </m:r>
                        <m:r>
                          <a:rPr lang="es-ES" sz="900" b="0" i="1">
                            <a:latin typeface="Cambria Math" panose="02040503050406030204" pitchFamily="18" charset="0"/>
                          </a:rPr>
                          <m:t>𝐼𝑛𝑐𝑖𝑎𝑙</m:t>
                        </m:r>
                      </m:den>
                    </m:f>
                    <m:r>
                      <a:rPr lang="es-ES" sz="900" b="0" i="1">
                        <a:latin typeface="Cambria Math" panose="02040503050406030204" pitchFamily="18" charset="0"/>
                      </a:rPr>
                      <m:t>   </m:t>
                    </m:r>
                  </m:oMath>
                </m:oMathPara>
              </a14:m>
              <a:endParaRPr lang="es-ES" sz="900"/>
            </a:p>
          </xdr:txBody>
        </xdr:sp>
      </mc:Choice>
      <mc:Fallback xmlns="">
        <xdr:sp macro="" textlink="">
          <xdr:nvSpPr>
            <xdr:cNvPr id="38" name="CuadroTexto 37"/>
            <xdr:cNvSpPr txBox="1"/>
          </xdr:nvSpPr>
          <xdr:spPr>
            <a:xfrm>
              <a:off x="1352550" y="22702837"/>
              <a:ext cx="3182474" cy="287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ES" sz="900" b="0" i="0">
                  <a:latin typeface="Cambria Math" panose="02040503050406030204" pitchFamily="18" charset="0"/>
                </a:rPr>
                <a:t>  𝑅𝐵𝐶=     (𝑉𝑎𝑙𝑜𝑟 </a:t>
              </a:r>
              <a:r>
                <a:rPr lang="es-CO" sz="900" b="0" i="0">
                  <a:latin typeface="Cambria Math" panose="02040503050406030204" pitchFamily="18" charset="0"/>
                </a:rPr>
                <a:t>𝑝</a:t>
              </a:r>
              <a:r>
                <a:rPr lang="es-ES" sz="900" b="0" i="0">
                  <a:latin typeface="Cambria Math" panose="02040503050406030204" pitchFamily="18" charset="0"/>
                </a:rPr>
                <a:t>𝑟𝑒𝑠𝑒𝑛𝑡𝑒 𝑑𝑒 𝑙𝑜𝑠 𝐼𝑛𝑔𝑟𝑒𝑠𝑜𝑠)/( 𝑉𝑎𝑙𝑜𝑟 𝑝𝑟𝑒𝑠𝑒𝑛𝑡𝑒 𝑑𝑒 𝑙𝑜𝑠 𝐸𝑔𝑟𝑒𝑠𝑜𝑠+𝐼𝑛𝑣𝑒𝑟𝑠𝑖ó𝑛 𝐼𝑛𝑐𝑖𝑎𝑙)    </a:t>
              </a:r>
              <a:endParaRPr lang="es-ES" sz="900"/>
            </a:p>
          </xdr:txBody>
        </xdr:sp>
      </mc:Fallback>
    </mc:AlternateContent>
    <xdr:clientData/>
  </xdr:oneCellAnchor>
  <xdr:oneCellAnchor>
    <xdr:from>
      <xdr:col>12</xdr:col>
      <xdr:colOff>95250</xdr:colOff>
      <xdr:row>116</xdr:row>
      <xdr:rowOff>19050</xdr:rowOff>
    </xdr:from>
    <xdr:ext cx="2914650" cy="953466"/>
    <xdr:sp macro="" textlink="">
      <xdr:nvSpPr>
        <xdr:cNvPr id="39" name="CuadroTexto 38"/>
        <xdr:cNvSpPr txBox="1"/>
      </xdr:nvSpPr>
      <xdr:spPr>
        <a:xfrm>
          <a:off x="8877300" y="22402800"/>
          <a:ext cx="29146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a:t>Encontramos que el</a:t>
          </a:r>
          <a:r>
            <a:rPr lang="es-ES" sz="1100" baseline="0"/>
            <a:t> método 1 es más preciso; sin embargo, es válido utilizar cualquiera de los dos métodos para determinar la RBC. El método 2 ofrece mayor agilidad para estimar el índice.</a:t>
          </a:r>
          <a:endParaRPr lang="es-ES" sz="1100"/>
        </a:p>
      </xdr:txBody>
    </xdr:sp>
    <xdr:clientData/>
  </xdr:oneCellAnchor>
  <xdr:twoCellAnchor>
    <xdr:from>
      <xdr:col>1</xdr:col>
      <xdr:colOff>104774</xdr:colOff>
      <xdr:row>121</xdr:row>
      <xdr:rowOff>114300</xdr:rowOff>
    </xdr:from>
    <xdr:to>
      <xdr:col>7</xdr:col>
      <xdr:colOff>200025</xdr:colOff>
      <xdr:row>124</xdr:row>
      <xdr:rowOff>152400</xdr:rowOff>
    </xdr:to>
    <xdr:sp macro="" textlink="">
      <xdr:nvSpPr>
        <xdr:cNvPr id="40" name="CuadroTexto 39"/>
        <xdr:cNvSpPr txBox="1"/>
      </xdr:nvSpPr>
      <xdr:spPr>
        <a:xfrm>
          <a:off x="866774" y="23679150"/>
          <a:ext cx="6362701" cy="6096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INTERPRETACIÓN RBC :</a:t>
          </a:r>
          <a:r>
            <a:rPr lang="es-ES" sz="1100"/>
            <a:t> De acuerdo con el resultado de la relación beneficio costo para</a:t>
          </a:r>
          <a:r>
            <a:rPr lang="es-ES" sz="1100" baseline="0"/>
            <a:t> la EMPRESA DE ABRIGOS,</a:t>
          </a:r>
          <a:r>
            <a:rPr lang="es-ES" sz="1100"/>
            <a:t> por cada peso que se invierte en el proyecto se obtiene 0,1 pesos de utilidad o retorno.</a:t>
          </a:r>
          <a:r>
            <a:rPr lang="es-ES" sz="1100" baseline="0"/>
            <a:t> </a:t>
          </a:r>
          <a:endParaRPr lang="es-ES" sz="1100"/>
        </a:p>
      </xdr:txBody>
    </xdr:sp>
    <xdr:clientData/>
  </xdr:twoCellAnchor>
  <xdr:oneCellAnchor>
    <xdr:from>
      <xdr:col>1</xdr:col>
      <xdr:colOff>200025</xdr:colOff>
      <xdr:row>84</xdr:row>
      <xdr:rowOff>95250</xdr:rowOff>
    </xdr:from>
    <xdr:ext cx="8829675" cy="436786"/>
    <xdr:sp macro="" textlink="">
      <xdr:nvSpPr>
        <xdr:cNvPr id="41" name="CuadroTexto 40"/>
        <xdr:cNvSpPr txBox="1"/>
      </xdr:nvSpPr>
      <xdr:spPr>
        <a:xfrm>
          <a:off x="962025" y="16268700"/>
          <a:ext cx="8829675" cy="436786"/>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1"/>
            <a:t>INTERPRETACIÓN VPN</a:t>
          </a:r>
          <a:r>
            <a:rPr lang="es-ES" sz="1100" b="1" baseline="0"/>
            <a:t>:</a:t>
          </a:r>
          <a:r>
            <a:rPr lang="es-ES" sz="1100" baseline="0"/>
            <a:t> d</a:t>
          </a:r>
          <a:r>
            <a:rPr lang="es-ES" sz="1100"/>
            <a:t>e acuerdo con el valor presente neto de la EMPRESA DE ABRIGOS, evidenciamos que su resultado es positivo. Por lo tanto, encontramos con este primer método de decisión que la inversión en la empresa es VIABLE.</a:t>
          </a:r>
        </a:p>
      </xdr:txBody>
    </xdr:sp>
    <xdr:clientData/>
  </xdr:oneCellAnchor>
  <xdr:oneCellAnchor>
    <xdr:from>
      <xdr:col>0</xdr:col>
      <xdr:colOff>559813</xdr:colOff>
      <xdr:row>126</xdr:row>
      <xdr:rowOff>180975</xdr:rowOff>
    </xdr:from>
    <xdr:ext cx="4818242" cy="530658"/>
    <xdr:sp macro="" textlink="">
      <xdr:nvSpPr>
        <xdr:cNvPr id="42" name="Rectángulo 41"/>
        <xdr:cNvSpPr/>
      </xdr:nvSpPr>
      <xdr:spPr>
        <a:xfrm>
          <a:off x="559813" y="24698325"/>
          <a:ext cx="4818242" cy="530658"/>
        </a:xfrm>
        <a:prstGeom prst="rect">
          <a:avLst/>
        </a:prstGeom>
        <a:noFill/>
      </xdr:spPr>
      <xdr:txBody>
        <a:bodyPr wrap="none" lIns="91440" tIns="45720" rIns="91440" bIns="45720">
          <a:spAutoFit/>
        </a:bodyPr>
        <a:lstStyle/>
        <a:p>
          <a:pPr algn="ctr"/>
          <a:r>
            <a:rPr lang="es-ES" sz="2800" b="0" cap="none" spc="0">
              <a:ln w="0"/>
              <a:solidFill>
                <a:schemeClr val="tx1"/>
              </a:solidFill>
              <a:effectLst>
                <a:outerShdw blurRad="38100" dist="19050" dir="2700000" algn="tl" rotWithShape="0">
                  <a:schemeClr val="dk1">
                    <a:alpha val="40000"/>
                  </a:schemeClr>
                </a:outerShdw>
              </a:effectLst>
            </a:rPr>
            <a:t>3. Tasa</a:t>
          </a:r>
          <a:r>
            <a:rPr lang="es-ES" sz="2800" b="0" cap="none" spc="0" baseline="0">
              <a:ln w="0"/>
              <a:solidFill>
                <a:schemeClr val="tx1"/>
              </a:solidFill>
              <a:effectLst>
                <a:outerShdw blurRad="38100" dist="19050" dir="2700000" algn="tl" rotWithShape="0">
                  <a:schemeClr val="dk1">
                    <a:alpha val="40000"/>
                  </a:schemeClr>
                </a:outerShdw>
              </a:effectLst>
            </a:rPr>
            <a:t> Interna de Retorno </a:t>
          </a:r>
          <a:r>
            <a:rPr lang="es-ES" sz="2800" b="0" cap="none" spc="0">
              <a:ln w="0"/>
              <a:solidFill>
                <a:schemeClr val="tx1"/>
              </a:solidFill>
              <a:effectLst>
                <a:outerShdw blurRad="38100" dist="19050" dir="2700000" algn="tl" rotWithShape="0">
                  <a:schemeClr val="dk1">
                    <a:alpha val="40000"/>
                  </a:schemeClr>
                </a:outerShdw>
              </a:effectLst>
            </a:rPr>
            <a:t>(TIR)</a:t>
          </a:r>
        </a:p>
      </xdr:txBody>
    </xdr:sp>
    <xdr:clientData/>
  </xdr:oneCellAnchor>
  <xdr:twoCellAnchor editAs="oneCell">
    <xdr:from>
      <xdr:col>1</xdr:col>
      <xdr:colOff>381001</xdr:colOff>
      <xdr:row>144</xdr:row>
      <xdr:rowOff>180976</xdr:rowOff>
    </xdr:from>
    <xdr:to>
      <xdr:col>5</xdr:col>
      <xdr:colOff>876301</xdr:colOff>
      <xdr:row>156</xdr:row>
      <xdr:rowOff>99334</xdr:rowOff>
    </xdr:to>
    <xdr:pic>
      <xdr:nvPicPr>
        <xdr:cNvPr id="43" name="Imagen 42"/>
        <xdr:cNvPicPr>
          <a:picLocks noChangeAspect="1"/>
        </xdr:cNvPicPr>
      </xdr:nvPicPr>
      <xdr:blipFill>
        <a:blip xmlns:r="http://schemas.openxmlformats.org/officeDocument/2006/relationships" r:embed="rId4"/>
        <a:stretch>
          <a:fillRect/>
        </a:stretch>
      </xdr:blipFill>
      <xdr:spPr>
        <a:xfrm>
          <a:off x="1143001" y="28698826"/>
          <a:ext cx="4914900" cy="2204358"/>
        </a:xfrm>
        <a:prstGeom prst="rect">
          <a:avLst/>
        </a:prstGeom>
      </xdr:spPr>
    </xdr:pic>
    <xdr:clientData/>
  </xdr:twoCellAnchor>
  <xdr:twoCellAnchor>
    <xdr:from>
      <xdr:col>4</xdr:col>
      <xdr:colOff>799918</xdr:colOff>
      <xdr:row>147</xdr:row>
      <xdr:rowOff>114300</xdr:rowOff>
    </xdr:from>
    <xdr:to>
      <xdr:col>7</xdr:col>
      <xdr:colOff>38100</xdr:colOff>
      <xdr:row>147</xdr:row>
      <xdr:rowOff>138084</xdr:rowOff>
    </xdr:to>
    <xdr:cxnSp macro="">
      <xdr:nvCxnSpPr>
        <xdr:cNvPr id="44" name="Conector recto de flecha 43"/>
        <xdr:cNvCxnSpPr/>
      </xdr:nvCxnSpPr>
      <xdr:spPr>
        <a:xfrm flipV="1">
          <a:off x="4857568" y="29203650"/>
          <a:ext cx="2209982" cy="23784"/>
        </a:xfrm>
        <a:prstGeom prst="straightConnector1">
          <a:avLst/>
        </a:prstGeom>
        <a:ln w="12700">
          <a:tailEnd type="triangle"/>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xdr:col>
      <xdr:colOff>295275</xdr:colOff>
      <xdr:row>158</xdr:row>
      <xdr:rowOff>123825</xdr:rowOff>
    </xdr:from>
    <xdr:ext cx="9944100" cy="609013"/>
    <xdr:sp macro="" textlink="">
      <xdr:nvSpPr>
        <xdr:cNvPr id="47" name="CuadroTexto 46"/>
        <xdr:cNvSpPr txBox="1"/>
      </xdr:nvSpPr>
      <xdr:spPr>
        <a:xfrm>
          <a:off x="1057275" y="30737175"/>
          <a:ext cx="9944100" cy="609013"/>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1">
              <a:solidFill>
                <a:schemeClr val="tx1"/>
              </a:solidFill>
            </a:rPr>
            <a:t>INTERPRETACIÓN TIR</a:t>
          </a:r>
          <a:r>
            <a:rPr lang="es-ES" sz="1100">
              <a:solidFill>
                <a:schemeClr val="tx1"/>
              </a:solidFill>
            </a:rPr>
            <a:t>: La tasa interna de retorno o el promedio de rentabilidad anual corresponde a 20,59 %. Es importante comparar la TIR con la tasa de descuento o costo de los recursos; para este ejemplo el</a:t>
          </a:r>
          <a:r>
            <a:rPr lang="es-ES" sz="1100" baseline="0">
              <a:solidFill>
                <a:schemeClr val="tx1"/>
              </a:solidFill>
            </a:rPr>
            <a:t> WACC es del 14, por lo tanto la TIR &gt; WACC, lo que nos lleva a afirmar que el proyecto resulta VIABLE de acuerdo con este método de decisión financiera.</a:t>
          </a:r>
          <a:endParaRPr lang="es-ES" sz="1100">
            <a:solidFill>
              <a:schemeClr val="tx1"/>
            </a:solidFill>
          </a:endParaRPr>
        </a:p>
      </xdr:txBody>
    </xdr:sp>
    <xdr:clientData/>
  </xdr:oneCellAnchor>
  <xdr:oneCellAnchor>
    <xdr:from>
      <xdr:col>0</xdr:col>
      <xdr:colOff>208583</xdr:colOff>
      <xdr:row>164</xdr:row>
      <xdr:rowOff>66675</xdr:rowOff>
    </xdr:from>
    <xdr:ext cx="7087133" cy="530658"/>
    <xdr:sp macro="" textlink="">
      <xdr:nvSpPr>
        <xdr:cNvPr id="48" name="Rectángulo 47"/>
        <xdr:cNvSpPr/>
      </xdr:nvSpPr>
      <xdr:spPr>
        <a:xfrm>
          <a:off x="208583" y="31823025"/>
          <a:ext cx="7087133" cy="530658"/>
        </a:xfrm>
        <a:prstGeom prst="rect">
          <a:avLst/>
        </a:prstGeom>
        <a:noFill/>
      </xdr:spPr>
      <xdr:txBody>
        <a:bodyPr wrap="none" lIns="91440" tIns="45720" rIns="91440" bIns="45720">
          <a:spAutoFit/>
        </a:bodyPr>
        <a:lstStyle/>
        <a:p>
          <a:pPr algn="ctr"/>
          <a:r>
            <a:rPr lang="es-ES" sz="2800" b="0" cap="none" spc="0">
              <a:ln w="0"/>
              <a:solidFill>
                <a:schemeClr val="tx1"/>
              </a:solidFill>
              <a:effectLst>
                <a:outerShdw blurRad="38100" dist="19050" dir="2700000" algn="tl" rotWithShape="0">
                  <a:schemeClr val="dk1">
                    <a:alpha val="40000"/>
                  </a:schemeClr>
                </a:outerShdw>
              </a:effectLst>
            </a:rPr>
            <a:t>4. Periodo</a:t>
          </a:r>
          <a:r>
            <a:rPr lang="es-ES" sz="2800" b="0" cap="none" spc="0" baseline="0">
              <a:ln w="0"/>
              <a:solidFill>
                <a:schemeClr val="tx1"/>
              </a:solidFill>
              <a:effectLst>
                <a:outerShdw blurRad="38100" dist="19050" dir="2700000" algn="tl" rotWithShape="0">
                  <a:schemeClr val="dk1">
                    <a:alpha val="40000"/>
                  </a:schemeClr>
                </a:outerShdw>
              </a:effectLst>
            </a:rPr>
            <a:t> de Recuperación de la Inversión</a:t>
          </a:r>
          <a:r>
            <a:rPr lang="es-ES" sz="2800" b="0" cap="none" spc="0">
              <a:ln w="0"/>
              <a:solidFill>
                <a:schemeClr val="tx1"/>
              </a:solidFill>
              <a:effectLst>
                <a:outerShdw blurRad="38100" dist="19050" dir="2700000" algn="tl" rotWithShape="0">
                  <a:schemeClr val="dk1">
                    <a:alpha val="40000"/>
                  </a:schemeClr>
                </a:outerShdw>
              </a:effectLst>
            </a:rPr>
            <a:t>(TIR)</a:t>
          </a:r>
        </a:p>
      </xdr:txBody>
    </xdr:sp>
    <xdr:clientData/>
  </xdr:oneCellAnchor>
  <xdr:oneCellAnchor>
    <xdr:from>
      <xdr:col>4</xdr:col>
      <xdr:colOff>28574</xdr:colOff>
      <xdr:row>190</xdr:row>
      <xdr:rowOff>0</xdr:rowOff>
    </xdr:from>
    <xdr:ext cx="7671567" cy="405367"/>
    <xdr:sp macro="" textlink="">
      <xdr:nvSpPr>
        <xdr:cNvPr id="49" name="CuadroTexto 48"/>
        <xdr:cNvSpPr txBox="1"/>
      </xdr:nvSpPr>
      <xdr:spPr>
        <a:xfrm>
          <a:off x="4086224" y="36709350"/>
          <a:ext cx="7671567"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000"/>
            <a:t>El año 3 es el periodo anterior en el que se recupera el total de la inversión. Para el año 3, según los flujos de caja, se han recuperado $144,235, que resulta de sumar el flujo de los año 1, 2 y 3.</a:t>
          </a:r>
        </a:p>
      </xdr:txBody>
    </xdr:sp>
    <xdr:clientData/>
  </xdr:oneCellAnchor>
  <xdr:oneCellAnchor>
    <xdr:from>
      <xdr:col>2</xdr:col>
      <xdr:colOff>161925</xdr:colOff>
      <xdr:row>201</xdr:row>
      <xdr:rowOff>133350</xdr:rowOff>
    </xdr:from>
    <xdr:ext cx="2324100" cy="595869"/>
    <mc:AlternateContent xmlns:mc="http://schemas.openxmlformats.org/markup-compatibility/2006" xmlns:a14="http://schemas.microsoft.com/office/drawing/2010/main">
      <mc:Choice Requires="a14">
        <xdr:sp macro="" textlink="">
          <xdr:nvSpPr>
            <xdr:cNvPr id="50" name="CuadroTexto 49"/>
            <xdr:cNvSpPr txBox="1"/>
          </xdr:nvSpPr>
          <xdr:spPr>
            <a:xfrm>
              <a:off x="1314450" y="39319200"/>
              <a:ext cx="2324100" cy="595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2400" b="0"/>
                <a:t>PRI</a:t>
              </a:r>
              <a:r>
                <a:rPr lang="es-ES" sz="2400" b="0" baseline="0"/>
                <a:t> = n + </a:t>
              </a:r>
              <a14:m>
                <m:oMath xmlns:m="http://schemas.openxmlformats.org/officeDocument/2006/math">
                  <m:f>
                    <m:fPr>
                      <m:ctrlPr>
                        <a:rPr lang="es-ES" sz="2400" b="0" i="1" baseline="0">
                          <a:latin typeface="Cambria Math" panose="02040503050406030204" pitchFamily="18" charset="0"/>
                        </a:rPr>
                      </m:ctrlPr>
                    </m:fPr>
                    <m:num>
                      <m:r>
                        <m:rPr>
                          <m:nor/>
                        </m:rPr>
                        <a:rPr lang="es-ES" sz="2400" b="0" baseline="0">
                          <a:solidFill>
                            <a:schemeClr val="tx1"/>
                          </a:solidFill>
                          <a:effectLst/>
                          <a:latin typeface="+mn-lt"/>
                          <a:ea typeface="+mn-ea"/>
                          <a:cs typeface="+mn-cs"/>
                        </a:rPr>
                        <m:t>(</m:t>
                      </m:r>
                      <m:r>
                        <m:rPr>
                          <m:nor/>
                        </m:rPr>
                        <a:rPr lang="es-ES" sz="2400" b="0" baseline="0">
                          <a:solidFill>
                            <a:schemeClr val="tx1"/>
                          </a:solidFill>
                          <a:effectLst/>
                          <a:latin typeface="+mn-lt"/>
                          <a:ea typeface="+mn-ea"/>
                          <a:cs typeface="+mn-cs"/>
                        </a:rPr>
                        <m:t>II</m:t>
                      </m:r>
                      <m:r>
                        <m:rPr>
                          <m:nor/>
                        </m:rPr>
                        <a:rPr lang="es-ES" sz="2400" b="0" baseline="0">
                          <a:solidFill>
                            <a:schemeClr val="tx1"/>
                          </a:solidFill>
                          <a:effectLst/>
                          <a:latin typeface="+mn-lt"/>
                          <a:ea typeface="+mn-ea"/>
                          <a:cs typeface="+mn-cs"/>
                        </a:rPr>
                        <m:t> − </m:t>
                      </m:r>
                      <m:r>
                        <a:rPr lang="es-ES" sz="2400" b="0" i="1" baseline="0">
                          <a:solidFill>
                            <a:schemeClr val="tx1"/>
                          </a:solidFill>
                          <a:effectLst/>
                          <a:latin typeface="Cambria Math" panose="02040503050406030204" pitchFamily="18" charset="0"/>
                          <a:ea typeface="+mn-ea"/>
                          <a:cs typeface="+mn-cs"/>
                          <a:sym typeface="Symbol" panose="05050102010706020507" pitchFamily="18" charset="2"/>
                        </a:rPr>
                        <m:t></m:t>
                      </m:r>
                      <m:r>
                        <m:rPr>
                          <m:nor/>
                        </m:rPr>
                        <a:rPr lang="es-ES" sz="2400" b="0" baseline="0">
                          <a:solidFill>
                            <a:schemeClr val="tx1"/>
                          </a:solidFill>
                          <a:effectLst/>
                          <a:latin typeface="+mn-lt"/>
                          <a:ea typeface="+mn-ea"/>
                          <a:cs typeface="+mn-cs"/>
                        </a:rPr>
                        <m:t>FC</m:t>
                      </m:r>
                      <m:r>
                        <m:rPr>
                          <m:nor/>
                        </m:rPr>
                        <a:rPr lang="es-ES" sz="2400" b="0" baseline="0">
                          <a:solidFill>
                            <a:schemeClr val="tx1"/>
                          </a:solidFill>
                          <a:effectLst/>
                          <a:latin typeface="+mn-lt"/>
                          <a:ea typeface="+mn-ea"/>
                          <a:cs typeface="+mn-cs"/>
                        </a:rPr>
                        <m:t>)</m:t>
                      </m:r>
                    </m:num>
                    <m:den>
                      <m:r>
                        <a:rPr lang="es-ES" sz="2400" b="0" i="1" baseline="0">
                          <a:latin typeface="Cambria Math" panose="02040503050406030204" pitchFamily="18" charset="0"/>
                        </a:rPr>
                        <m:t>𝐹𝐶𝑟</m:t>
                      </m:r>
                    </m:den>
                  </m:f>
                </m:oMath>
              </a14:m>
              <a:endParaRPr lang="es-ES" sz="2400" b="0"/>
            </a:p>
          </xdr:txBody>
        </xdr:sp>
      </mc:Choice>
      <mc:Fallback xmlns="">
        <xdr:sp macro="" textlink="">
          <xdr:nvSpPr>
            <xdr:cNvPr id="50" name="CuadroTexto 49"/>
            <xdr:cNvSpPr txBox="1"/>
          </xdr:nvSpPr>
          <xdr:spPr>
            <a:xfrm>
              <a:off x="1314450" y="39319200"/>
              <a:ext cx="2324100" cy="595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2400" b="0"/>
                <a:t>PRI</a:t>
              </a:r>
              <a:r>
                <a:rPr lang="es-ES" sz="2400" b="0" baseline="0"/>
                <a:t> = n + </a:t>
              </a:r>
              <a:r>
                <a:rPr lang="es-ES" sz="2400" b="0" i="0" baseline="0">
                  <a:latin typeface="Cambria Math" panose="02040503050406030204" pitchFamily="18" charset="0"/>
                </a:rPr>
                <a:t>(</a:t>
              </a:r>
              <a:r>
                <a:rPr lang="es-ES" sz="2400" b="0" i="0" baseline="0">
                  <a:solidFill>
                    <a:schemeClr val="tx1"/>
                  </a:solidFill>
                  <a:effectLst/>
                  <a:latin typeface="+mn-lt"/>
                  <a:ea typeface="+mn-ea"/>
                  <a:cs typeface="+mn-cs"/>
                </a:rPr>
                <a:t>"(II − </a:t>
              </a:r>
              <a:r>
                <a:rPr lang="es-ES" sz="2400" b="0" i="0" baseline="0">
                  <a:solidFill>
                    <a:schemeClr val="tx1"/>
                  </a:solidFill>
                  <a:effectLst/>
                  <a:latin typeface="+mn-lt"/>
                  <a:ea typeface="+mn-ea"/>
                  <a:cs typeface="+mn-cs"/>
                  <a:sym typeface="Symbol" panose="05050102010706020507" pitchFamily="18" charset="2"/>
                </a:rPr>
                <a:t>" "</a:t>
              </a:r>
              <a:r>
                <a:rPr lang="es-ES" sz="2400" b="0" i="0" baseline="0">
                  <a:solidFill>
                    <a:schemeClr val="tx1"/>
                  </a:solidFill>
                  <a:effectLst/>
                  <a:latin typeface="+mn-lt"/>
                  <a:ea typeface="+mn-ea"/>
                  <a:cs typeface="+mn-cs"/>
                </a:rPr>
                <a:t>FC)</a:t>
              </a:r>
              <a:r>
                <a:rPr lang="es-ES" sz="2400" b="0" i="0" baseline="0">
                  <a:solidFill>
                    <a:schemeClr val="tx1"/>
                  </a:solidFill>
                  <a:effectLst/>
                  <a:latin typeface="Cambria Math" panose="02040503050406030204" pitchFamily="18" charset="0"/>
                  <a:ea typeface="+mn-ea"/>
                  <a:cs typeface="+mn-cs"/>
                </a:rPr>
                <a:t>" )/</a:t>
              </a:r>
              <a:r>
                <a:rPr lang="es-ES" sz="2400" b="0" i="0" baseline="0">
                  <a:latin typeface="Cambria Math" panose="02040503050406030204" pitchFamily="18" charset="0"/>
                </a:rPr>
                <a:t>𝐹𝐶𝑟</a:t>
              </a:r>
              <a:endParaRPr lang="es-ES" sz="2400" b="0"/>
            </a:p>
          </xdr:txBody>
        </xdr:sp>
      </mc:Fallback>
    </mc:AlternateContent>
    <xdr:clientData/>
  </xdr:oneCellAnchor>
  <xdr:twoCellAnchor>
    <xdr:from>
      <xdr:col>6</xdr:col>
      <xdr:colOff>762000</xdr:colOff>
      <xdr:row>199</xdr:row>
      <xdr:rowOff>180975</xdr:rowOff>
    </xdr:from>
    <xdr:to>
      <xdr:col>8</xdr:col>
      <xdr:colOff>95250</xdr:colOff>
      <xdr:row>201</xdr:row>
      <xdr:rowOff>161925</xdr:rowOff>
    </xdr:to>
    <xdr:sp macro="" textlink="">
      <xdr:nvSpPr>
        <xdr:cNvPr id="52" name="Corchetes 51"/>
        <xdr:cNvSpPr/>
      </xdr:nvSpPr>
      <xdr:spPr>
        <a:xfrm>
          <a:off x="6943725" y="38985825"/>
          <a:ext cx="1209675" cy="361950"/>
        </a:xfrm>
        <a:prstGeom prst="bracketPair">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oneCellAnchor>
    <xdr:from>
      <xdr:col>2</xdr:col>
      <xdr:colOff>323850</xdr:colOff>
      <xdr:row>233</xdr:row>
      <xdr:rowOff>76200</xdr:rowOff>
    </xdr:from>
    <xdr:ext cx="2324100" cy="595869"/>
    <mc:AlternateContent xmlns:mc="http://schemas.openxmlformats.org/markup-compatibility/2006" xmlns:a14="http://schemas.microsoft.com/office/drawing/2010/main">
      <mc:Choice Requires="a14">
        <xdr:sp macro="" textlink="">
          <xdr:nvSpPr>
            <xdr:cNvPr id="53" name="CuadroTexto 52"/>
            <xdr:cNvSpPr txBox="1"/>
          </xdr:nvSpPr>
          <xdr:spPr>
            <a:xfrm>
              <a:off x="1476375" y="45424725"/>
              <a:ext cx="2324100" cy="595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2400" b="0"/>
                <a:t>PRI</a:t>
              </a:r>
              <a:r>
                <a:rPr lang="es-ES" sz="2400" b="0" baseline="0"/>
                <a:t> = n + </a:t>
              </a:r>
              <a14:m>
                <m:oMath xmlns:m="http://schemas.openxmlformats.org/officeDocument/2006/math">
                  <m:f>
                    <m:fPr>
                      <m:ctrlPr>
                        <a:rPr lang="es-ES" sz="2400" b="0" i="1" baseline="0">
                          <a:latin typeface="Cambria Math" panose="02040503050406030204" pitchFamily="18" charset="0"/>
                        </a:rPr>
                      </m:ctrlPr>
                    </m:fPr>
                    <m:num>
                      <m:r>
                        <m:rPr>
                          <m:nor/>
                        </m:rPr>
                        <a:rPr lang="es-ES" sz="2400" b="0" baseline="0">
                          <a:solidFill>
                            <a:schemeClr val="tx1"/>
                          </a:solidFill>
                          <a:effectLst/>
                          <a:latin typeface="+mn-lt"/>
                          <a:ea typeface="+mn-ea"/>
                          <a:cs typeface="+mn-cs"/>
                        </a:rPr>
                        <m:t>(</m:t>
                      </m:r>
                      <m:r>
                        <m:rPr>
                          <m:nor/>
                        </m:rPr>
                        <a:rPr lang="es-ES" sz="2400" b="0" baseline="0">
                          <a:solidFill>
                            <a:schemeClr val="tx1"/>
                          </a:solidFill>
                          <a:effectLst/>
                          <a:latin typeface="+mn-lt"/>
                          <a:ea typeface="+mn-ea"/>
                          <a:cs typeface="+mn-cs"/>
                        </a:rPr>
                        <m:t>II</m:t>
                      </m:r>
                      <m:r>
                        <m:rPr>
                          <m:nor/>
                        </m:rPr>
                        <a:rPr lang="es-ES" sz="2400" b="0" baseline="0">
                          <a:solidFill>
                            <a:schemeClr val="tx1"/>
                          </a:solidFill>
                          <a:effectLst/>
                          <a:latin typeface="+mn-lt"/>
                          <a:ea typeface="+mn-ea"/>
                          <a:cs typeface="+mn-cs"/>
                        </a:rPr>
                        <m:t> − </m:t>
                      </m:r>
                      <m:r>
                        <a:rPr lang="es-ES" sz="2400" b="0" i="1" baseline="0">
                          <a:solidFill>
                            <a:schemeClr val="tx1"/>
                          </a:solidFill>
                          <a:effectLst/>
                          <a:latin typeface="Cambria Math" panose="02040503050406030204" pitchFamily="18" charset="0"/>
                          <a:ea typeface="+mn-ea"/>
                          <a:cs typeface="+mn-cs"/>
                          <a:sym typeface="Symbol" panose="05050102010706020507" pitchFamily="18" charset="2"/>
                        </a:rPr>
                        <m:t></m:t>
                      </m:r>
                      <m:r>
                        <m:rPr>
                          <m:nor/>
                        </m:rPr>
                        <a:rPr lang="es-ES" sz="2400" b="0" baseline="0">
                          <a:solidFill>
                            <a:schemeClr val="tx1"/>
                          </a:solidFill>
                          <a:effectLst/>
                          <a:latin typeface="+mn-lt"/>
                          <a:ea typeface="+mn-ea"/>
                          <a:cs typeface="+mn-cs"/>
                        </a:rPr>
                        <m:t>FC</m:t>
                      </m:r>
                      <m:r>
                        <m:rPr>
                          <m:nor/>
                        </m:rPr>
                        <a:rPr lang="es-ES" sz="2400" b="0" baseline="0">
                          <a:solidFill>
                            <a:schemeClr val="tx1"/>
                          </a:solidFill>
                          <a:effectLst/>
                          <a:latin typeface="+mn-lt"/>
                          <a:ea typeface="+mn-ea"/>
                          <a:cs typeface="+mn-cs"/>
                        </a:rPr>
                        <m:t>)</m:t>
                      </m:r>
                    </m:num>
                    <m:den>
                      <m:r>
                        <a:rPr lang="es-ES" sz="2400" b="0" i="1" baseline="0">
                          <a:latin typeface="Cambria Math" panose="02040503050406030204" pitchFamily="18" charset="0"/>
                        </a:rPr>
                        <m:t>𝐹𝐶𝑟</m:t>
                      </m:r>
                    </m:den>
                  </m:f>
                </m:oMath>
              </a14:m>
              <a:endParaRPr lang="es-ES" sz="2400" b="0"/>
            </a:p>
          </xdr:txBody>
        </xdr:sp>
      </mc:Choice>
      <mc:Fallback xmlns="">
        <xdr:sp macro="" textlink="">
          <xdr:nvSpPr>
            <xdr:cNvPr id="53" name="CuadroTexto 52"/>
            <xdr:cNvSpPr txBox="1"/>
          </xdr:nvSpPr>
          <xdr:spPr>
            <a:xfrm>
              <a:off x="1476375" y="45424725"/>
              <a:ext cx="2324100" cy="595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2400" b="0"/>
                <a:t>PRI</a:t>
              </a:r>
              <a:r>
                <a:rPr lang="es-ES" sz="2400" b="0" baseline="0"/>
                <a:t> = n + </a:t>
              </a:r>
              <a:r>
                <a:rPr lang="es-ES" sz="2400" b="0" i="0" baseline="0">
                  <a:latin typeface="Cambria Math" panose="02040503050406030204" pitchFamily="18" charset="0"/>
                </a:rPr>
                <a:t>(</a:t>
              </a:r>
              <a:r>
                <a:rPr lang="es-ES" sz="2400" b="0" i="0" baseline="0">
                  <a:solidFill>
                    <a:schemeClr val="tx1"/>
                  </a:solidFill>
                  <a:effectLst/>
                  <a:latin typeface="+mn-lt"/>
                  <a:ea typeface="+mn-ea"/>
                  <a:cs typeface="+mn-cs"/>
                </a:rPr>
                <a:t>"(II − </a:t>
              </a:r>
              <a:r>
                <a:rPr lang="es-ES" sz="2400" b="0" i="0" baseline="0">
                  <a:solidFill>
                    <a:schemeClr val="tx1"/>
                  </a:solidFill>
                  <a:effectLst/>
                  <a:latin typeface="+mn-lt"/>
                  <a:ea typeface="+mn-ea"/>
                  <a:cs typeface="+mn-cs"/>
                  <a:sym typeface="Symbol" panose="05050102010706020507" pitchFamily="18" charset="2"/>
                </a:rPr>
                <a:t>" "</a:t>
              </a:r>
              <a:r>
                <a:rPr lang="es-ES" sz="2400" b="0" i="0" baseline="0">
                  <a:solidFill>
                    <a:schemeClr val="tx1"/>
                  </a:solidFill>
                  <a:effectLst/>
                  <a:latin typeface="+mn-lt"/>
                  <a:ea typeface="+mn-ea"/>
                  <a:cs typeface="+mn-cs"/>
                </a:rPr>
                <a:t>FC)</a:t>
              </a:r>
              <a:r>
                <a:rPr lang="es-ES" sz="2400" b="0" i="0" baseline="0">
                  <a:solidFill>
                    <a:schemeClr val="tx1"/>
                  </a:solidFill>
                  <a:effectLst/>
                  <a:latin typeface="Cambria Math" panose="02040503050406030204" pitchFamily="18" charset="0"/>
                  <a:ea typeface="+mn-ea"/>
                  <a:cs typeface="+mn-cs"/>
                </a:rPr>
                <a:t>" )/</a:t>
              </a:r>
              <a:r>
                <a:rPr lang="es-ES" sz="2400" b="0" i="0" baseline="0">
                  <a:latin typeface="Cambria Math" panose="02040503050406030204" pitchFamily="18" charset="0"/>
                </a:rPr>
                <a:t>𝐹𝐶𝑟</a:t>
              </a:r>
              <a:endParaRPr lang="es-ES" sz="2400" b="0"/>
            </a:p>
          </xdr:txBody>
        </xdr:sp>
      </mc:Fallback>
    </mc:AlternateContent>
    <xdr:clientData/>
  </xdr:oneCellAnchor>
  <xdr:twoCellAnchor>
    <xdr:from>
      <xdr:col>6</xdr:col>
      <xdr:colOff>762000</xdr:colOff>
      <xdr:row>230</xdr:row>
      <xdr:rowOff>180975</xdr:rowOff>
    </xdr:from>
    <xdr:to>
      <xdr:col>8</xdr:col>
      <xdr:colOff>95250</xdr:colOff>
      <xdr:row>232</xdr:row>
      <xdr:rowOff>161925</xdr:rowOff>
    </xdr:to>
    <xdr:sp macro="" textlink="">
      <xdr:nvSpPr>
        <xdr:cNvPr id="54" name="Corchetes 53"/>
        <xdr:cNvSpPr/>
      </xdr:nvSpPr>
      <xdr:spPr>
        <a:xfrm>
          <a:off x="6943725" y="38985825"/>
          <a:ext cx="1209675" cy="361950"/>
        </a:xfrm>
        <a:prstGeom prst="bracketPair">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oneCellAnchor>
    <xdr:from>
      <xdr:col>1</xdr:col>
      <xdr:colOff>76200</xdr:colOff>
      <xdr:row>238</xdr:row>
      <xdr:rowOff>180975</xdr:rowOff>
    </xdr:from>
    <xdr:ext cx="9944100" cy="781240"/>
    <xdr:sp macro="" textlink="">
      <xdr:nvSpPr>
        <xdr:cNvPr id="55" name="CuadroTexto 54"/>
        <xdr:cNvSpPr txBox="1"/>
      </xdr:nvSpPr>
      <xdr:spPr>
        <a:xfrm>
          <a:off x="838200" y="46482000"/>
          <a:ext cx="9944100" cy="78124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1">
              <a:solidFill>
                <a:schemeClr val="tx1"/>
              </a:solidFill>
            </a:rPr>
            <a:t>INTERPRETACIÓN PRI: cuando determinamos el periodo de recuperación</a:t>
          </a:r>
          <a:r>
            <a:rPr lang="es-ES" sz="1100" b="1" baseline="0">
              <a:solidFill>
                <a:schemeClr val="tx1"/>
              </a:solidFill>
            </a:rPr>
            <a:t> no descontado, encontramos que la inversión se recuperará en un plazo de 3,33 años,  pero cuando realizamos el procedimiento descontando los flujos de caja o llevándolos a valor presente, nos indica que la recuperación de la inversión se produce en 4,16 años. Este último dato es mucho más acertado y permite informar al inversionista el tiempo real en que su dinero va a retornar, debido a que se considera el costo del dinero en el tiempo.</a:t>
          </a:r>
          <a:endParaRPr lang="es-ES" sz="1100">
            <a:solidFill>
              <a:schemeClr val="tx1"/>
            </a:solidFill>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showGridLines="0" zoomScale="82" zoomScaleNormal="82" workbookViewId="0">
      <selection activeCell="L3" sqref="L3"/>
    </sheetView>
  </sheetViews>
  <sheetFormatPr baseColWidth="10" defaultColWidth="0" defaultRowHeight="15" customHeight="1" zeroHeight="1" x14ac:dyDescent="0.25"/>
  <cols>
    <col min="1" max="16" width="11.42578125" style="2" customWidth="1"/>
    <col min="17" max="16384" width="11.42578125" style="2" hidden="1"/>
  </cols>
  <sheetData>
    <row r="1" spans="4:13" x14ac:dyDescent="0.25"/>
    <row r="2" spans="4:13" x14ac:dyDescent="0.25">
      <c r="D2" s="3"/>
      <c r="E2" s="3"/>
      <c r="F2" s="3"/>
      <c r="G2" s="3"/>
      <c r="H2" s="3"/>
      <c r="I2" s="3"/>
      <c r="J2" s="3"/>
      <c r="K2" s="3"/>
      <c r="L2" s="3"/>
      <c r="M2" s="3"/>
    </row>
    <row r="3" spans="4:13" x14ac:dyDescent="0.25">
      <c r="D3" s="3"/>
      <c r="E3" s="3"/>
      <c r="F3" s="3"/>
      <c r="G3" s="3"/>
      <c r="H3" s="3"/>
      <c r="I3" s="3"/>
      <c r="J3" s="3"/>
      <c r="K3" s="3"/>
      <c r="L3" s="3"/>
      <c r="M3" s="3"/>
    </row>
    <row r="4" spans="4:13" x14ac:dyDescent="0.25">
      <c r="D4" s="3"/>
      <c r="E4" s="3"/>
      <c r="F4" s="3"/>
      <c r="G4" s="3"/>
      <c r="H4" s="3"/>
      <c r="I4" s="3"/>
      <c r="J4" s="3"/>
      <c r="K4" s="3"/>
      <c r="L4" s="3"/>
      <c r="M4" s="3"/>
    </row>
    <row r="5" spans="4:13" x14ac:dyDescent="0.25">
      <c r="D5" s="3"/>
      <c r="E5" s="3"/>
      <c r="F5" s="3"/>
      <c r="G5" s="3"/>
      <c r="H5" s="3"/>
      <c r="I5" s="3"/>
      <c r="J5" s="3"/>
      <c r="K5" s="3"/>
      <c r="L5" s="3"/>
      <c r="M5" s="3"/>
    </row>
    <row r="6" spans="4:13" x14ac:dyDescent="0.25">
      <c r="D6" s="3"/>
      <c r="E6" s="3"/>
      <c r="F6" s="3"/>
      <c r="G6" s="3"/>
      <c r="H6" s="3"/>
      <c r="I6" s="3"/>
      <c r="J6" s="3"/>
      <c r="K6" s="3"/>
      <c r="L6" s="3"/>
      <c r="M6" s="3"/>
    </row>
    <row r="7" spans="4:13" x14ac:dyDescent="0.25">
      <c r="D7" s="3"/>
      <c r="E7" s="3"/>
      <c r="F7" s="3"/>
      <c r="G7" s="3"/>
      <c r="H7" s="3"/>
      <c r="I7" s="3"/>
      <c r="J7" s="3"/>
      <c r="K7" s="3"/>
      <c r="L7" s="3"/>
      <c r="M7" s="3"/>
    </row>
    <row r="8" spans="4:13" x14ac:dyDescent="0.25">
      <c r="D8" s="3"/>
      <c r="E8" s="3"/>
      <c r="F8" s="3"/>
      <c r="G8" s="3"/>
      <c r="H8" s="3"/>
      <c r="I8" s="3"/>
      <c r="J8" s="3"/>
      <c r="K8" s="3"/>
      <c r="L8" s="3"/>
      <c r="M8" s="3"/>
    </row>
    <row r="9" spans="4:13" x14ac:dyDescent="0.25">
      <c r="D9" s="3"/>
      <c r="E9" s="3"/>
      <c r="F9" s="3"/>
      <c r="G9" s="3"/>
      <c r="H9" s="3"/>
      <c r="I9" s="3"/>
      <c r="J9" s="3"/>
      <c r="K9" s="3"/>
      <c r="L9" s="3"/>
      <c r="M9" s="3"/>
    </row>
    <row r="10" spans="4:13" x14ac:dyDescent="0.25">
      <c r="D10" s="3"/>
      <c r="E10" s="3"/>
      <c r="F10" s="3"/>
      <c r="G10" s="3"/>
      <c r="H10" s="3"/>
      <c r="I10" s="3"/>
      <c r="J10" s="3"/>
      <c r="K10" s="3"/>
      <c r="L10" s="3"/>
      <c r="M10" s="3"/>
    </row>
    <row r="11" spans="4:13" x14ac:dyDescent="0.25">
      <c r="D11" s="3"/>
      <c r="E11" s="3"/>
      <c r="F11" s="3"/>
      <c r="G11" s="3"/>
      <c r="H11" s="3"/>
      <c r="I11" s="3"/>
      <c r="J11" s="3"/>
      <c r="K11" s="3"/>
      <c r="L11" s="3"/>
      <c r="M11" s="3"/>
    </row>
    <row r="12" spans="4:13" x14ac:dyDescent="0.25">
      <c r="D12" s="3"/>
      <c r="E12" s="3"/>
      <c r="F12" s="3"/>
      <c r="G12" s="3"/>
      <c r="H12" s="3"/>
      <c r="I12" s="3"/>
      <c r="J12" s="3"/>
      <c r="K12" s="3"/>
      <c r="L12" s="3"/>
      <c r="M12" s="3"/>
    </row>
    <row r="13" spans="4:13" x14ac:dyDescent="0.25">
      <c r="D13" s="3"/>
      <c r="E13" s="3"/>
      <c r="F13" s="3"/>
      <c r="G13" s="3"/>
      <c r="H13" s="3"/>
      <c r="I13" s="3"/>
      <c r="J13" s="3"/>
      <c r="K13" s="3"/>
      <c r="L13" s="3"/>
      <c r="M13" s="3"/>
    </row>
    <row r="14" spans="4:13" x14ac:dyDescent="0.25">
      <c r="D14" s="3"/>
      <c r="E14" s="3"/>
      <c r="F14" s="3"/>
      <c r="G14" s="3"/>
      <c r="H14" s="3"/>
      <c r="I14" s="3"/>
      <c r="J14" s="3"/>
      <c r="K14" s="3"/>
      <c r="L14" s="3"/>
      <c r="M14" s="3"/>
    </row>
    <row r="15" spans="4:13" x14ac:dyDescent="0.25">
      <c r="D15" s="3"/>
      <c r="E15" s="3"/>
      <c r="F15" s="3"/>
      <c r="G15" s="3"/>
      <c r="H15" s="3"/>
      <c r="I15" s="3"/>
      <c r="J15" s="3"/>
      <c r="K15" s="3"/>
      <c r="L15" s="3"/>
      <c r="M15" s="3"/>
    </row>
    <row r="16" spans="4:13" x14ac:dyDescent="0.25">
      <c r="D16" s="3"/>
      <c r="E16" s="3"/>
      <c r="F16" s="3"/>
      <c r="G16" s="3"/>
      <c r="H16" s="3"/>
      <c r="I16" s="3"/>
      <c r="J16" s="3"/>
      <c r="K16" s="3"/>
      <c r="L16" s="3"/>
      <c r="M16" s="3"/>
    </row>
    <row r="17" spans="4:13" x14ac:dyDescent="0.25">
      <c r="D17" s="3"/>
      <c r="E17" s="3"/>
      <c r="F17" s="3"/>
      <c r="G17" s="3"/>
      <c r="H17" s="3"/>
      <c r="I17" s="3"/>
      <c r="J17" s="3"/>
      <c r="K17" s="3"/>
      <c r="L17" s="3"/>
      <c r="M17" s="3"/>
    </row>
    <row r="18" spans="4:13" x14ac:dyDescent="0.25">
      <c r="D18" s="3"/>
      <c r="E18" s="3"/>
      <c r="F18" s="3"/>
      <c r="G18" s="3"/>
      <c r="H18" s="3"/>
      <c r="I18" s="3"/>
      <c r="J18" s="3"/>
      <c r="K18" s="3"/>
      <c r="L18" s="3"/>
      <c r="M18" s="3"/>
    </row>
    <row r="19" spans="4:13" x14ac:dyDescent="0.25"/>
    <row r="20" spans="4:13" x14ac:dyDescent="0.25"/>
    <row r="21" spans="4:13" x14ac:dyDescent="0.25"/>
    <row r="22" spans="4:13" x14ac:dyDescent="0.25"/>
    <row r="23" spans="4:13" x14ac:dyDescent="0.25"/>
    <row r="24" spans="4:13" x14ac:dyDescent="0.25"/>
    <row r="25" spans="4:13" x14ac:dyDescent="0.25"/>
    <row r="26" spans="4:13" x14ac:dyDescent="0.25"/>
    <row r="27" spans="4:13" x14ac:dyDescent="0.25"/>
    <row r="28" spans="4:13" x14ac:dyDescent="0.25"/>
    <row r="29" spans="4:13" x14ac:dyDescent="0.25"/>
    <row r="30" spans="4:13"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8:P106"/>
  <sheetViews>
    <sheetView showGridLines="0" topLeftCell="A76" zoomScale="87" zoomScaleNormal="87" zoomScaleSheetLayoutView="100" workbookViewId="0">
      <selection activeCell="F113" sqref="F113"/>
    </sheetView>
  </sheetViews>
  <sheetFormatPr baseColWidth="10" defaultRowHeight="15" x14ac:dyDescent="0.25"/>
  <cols>
    <col min="1" max="1" width="2.7109375" customWidth="1"/>
    <col min="2" max="2" width="5.7109375" customWidth="1"/>
    <col min="3" max="3" width="28.42578125" customWidth="1"/>
    <col min="4" max="4" width="18.7109375" customWidth="1"/>
    <col min="5" max="6" width="16.7109375" customWidth="1"/>
    <col min="7" max="7" width="21" customWidth="1"/>
    <col min="8" max="8" width="14.85546875" customWidth="1"/>
    <col min="9" max="9" width="16.7109375" customWidth="1"/>
    <col min="10" max="10" width="17.28515625" customWidth="1"/>
    <col min="11" max="11" width="15.7109375" customWidth="1"/>
    <col min="12" max="12" width="12.28515625" bestFit="1" customWidth="1"/>
    <col min="13" max="13" width="14" bestFit="1" customWidth="1"/>
    <col min="14" max="14" width="12.28515625" bestFit="1" customWidth="1"/>
    <col min="15" max="15" width="17.140625" bestFit="1" customWidth="1"/>
    <col min="16" max="17" width="13.7109375" bestFit="1" customWidth="1"/>
    <col min="18" max="19" width="12.85546875" bestFit="1" customWidth="1"/>
  </cols>
  <sheetData>
    <row r="8" spans="3:16" hidden="1" x14ac:dyDescent="0.25"/>
    <row r="9" spans="3:16" hidden="1" x14ac:dyDescent="0.25"/>
    <row r="10" spans="3:16" hidden="1" x14ac:dyDescent="0.25"/>
    <row r="11" spans="3:16" hidden="1" x14ac:dyDescent="0.25"/>
    <row r="12" spans="3:16" hidden="1" x14ac:dyDescent="0.25"/>
    <row r="13" spans="3:16" hidden="1" x14ac:dyDescent="0.25"/>
    <row r="14" spans="3:16" hidden="1" x14ac:dyDescent="0.25">
      <c r="C14" s="4"/>
      <c r="D14" s="5"/>
      <c r="P14" s="6"/>
    </row>
    <row r="15" spans="3:16" hidden="1" x14ac:dyDescent="0.25">
      <c r="C15" s="4"/>
      <c r="D15" s="5"/>
      <c r="P15" s="6"/>
    </row>
    <row r="16" spans="3:16" hidden="1" x14ac:dyDescent="0.25">
      <c r="C16" s="4"/>
      <c r="D16" s="5"/>
      <c r="P16" s="6"/>
    </row>
    <row r="17" spans="2:16" hidden="1" x14ac:dyDescent="0.25">
      <c r="C17" s="4"/>
      <c r="D17" s="5"/>
      <c r="P17" s="6"/>
    </row>
    <row r="18" spans="2:16" hidden="1" x14ac:dyDescent="0.25">
      <c r="C18" s="4"/>
      <c r="D18" s="5"/>
      <c r="P18" s="6"/>
    </row>
    <row r="21" spans="2:16" ht="21" x14ac:dyDescent="0.35">
      <c r="B21" s="148" t="s">
        <v>153</v>
      </c>
      <c r="C21" s="148"/>
      <c r="D21" s="148"/>
      <c r="E21" s="148"/>
      <c r="F21" s="148"/>
      <c r="G21" s="148"/>
      <c r="H21" s="148"/>
      <c r="I21" s="148"/>
      <c r="J21" s="148"/>
      <c r="K21" s="7"/>
    </row>
    <row r="22" spans="2:16" x14ac:dyDescent="0.25">
      <c r="C22" t="s">
        <v>2</v>
      </c>
    </row>
    <row r="23" spans="2:16" ht="30" x14ac:dyDescent="0.25">
      <c r="C23" s="23" t="s">
        <v>3</v>
      </c>
      <c r="D23" s="24" t="s">
        <v>154</v>
      </c>
      <c r="E23" s="25" t="s">
        <v>4</v>
      </c>
      <c r="F23" s="23" t="s">
        <v>155</v>
      </c>
    </row>
    <row r="24" spans="2:16" x14ac:dyDescent="0.25">
      <c r="C24" s="8" t="s">
        <v>5</v>
      </c>
      <c r="D24" s="26"/>
      <c r="E24" s="27">
        <v>0</v>
      </c>
      <c r="F24" s="28" t="e">
        <v>#DIV/0!</v>
      </c>
    </row>
    <row r="25" spans="2:16" x14ac:dyDescent="0.25">
      <c r="C25" s="8" t="s">
        <v>6</v>
      </c>
      <c r="D25" s="26"/>
      <c r="E25" s="27">
        <v>0</v>
      </c>
      <c r="F25" s="28" t="e">
        <v>#DIV/0!</v>
      </c>
      <c r="H25" s="29"/>
      <c r="I25" s="29"/>
      <c r="J25" s="29"/>
      <c r="K25" s="29"/>
      <c r="L25" s="29"/>
    </row>
    <row r="26" spans="2:16" x14ac:dyDescent="0.25">
      <c r="C26" s="8" t="s">
        <v>0</v>
      </c>
      <c r="D26" s="26">
        <v>51900000</v>
      </c>
      <c r="E26" s="27">
        <v>15</v>
      </c>
      <c r="F26" s="28">
        <v>3460000</v>
      </c>
      <c r="H26" s="29"/>
      <c r="I26" s="29"/>
      <c r="J26" s="29"/>
      <c r="K26" s="29"/>
      <c r="L26" s="29"/>
    </row>
    <row r="27" spans="2:16" x14ac:dyDescent="0.25">
      <c r="C27" s="8" t="s">
        <v>7</v>
      </c>
      <c r="D27" s="26"/>
      <c r="E27" s="27">
        <v>10</v>
      </c>
      <c r="F27" s="28">
        <v>0</v>
      </c>
      <c r="H27" s="29"/>
      <c r="I27" s="29"/>
      <c r="J27" s="29"/>
      <c r="K27" s="29"/>
      <c r="L27" s="29"/>
    </row>
    <row r="28" spans="2:16" x14ac:dyDescent="0.25">
      <c r="C28" s="8" t="s">
        <v>8</v>
      </c>
      <c r="D28" s="26">
        <v>18660000</v>
      </c>
      <c r="E28" s="27">
        <v>5</v>
      </c>
      <c r="F28" s="28">
        <v>3732000</v>
      </c>
      <c r="H28" s="29"/>
      <c r="I28" s="29"/>
      <c r="J28" s="29"/>
      <c r="K28" s="29"/>
      <c r="L28" s="29"/>
    </row>
    <row r="29" spans="2:16" x14ac:dyDescent="0.25">
      <c r="C29" s="8" t="s">
        <v>1</v>
      </c>
      <c r="D29" s="26">
        <v>20280000</v>
      </c>
      <c r="E29" s="27">
        <v>5</v>
      </c>
      <c r="F29" s="28">
        <v>4056000</v>
      </c>
      <c r="H29" s="29"/>
      <c r="I29" s="29"/>
      <c r="J29" s="29"/>
    </row>
    <row r="30" spans="2:16" x14ac:dyDescent="0.25">
      <c r="C30" s="8" t="s">
        <v>9</v>
      </c>
      <c r="D30" s="26">
        <v>0</v>
      </c>
      <c r="E30" s="27">
        <v>0</v>
      </c>
      <c r="F30" s="28" t="e">
        <v>#DIV/0!</v>
      </c>
    </row>
    <row r="31" spans="2:16" x14ac:dyDescent="0.25">
      <c r="C31" s="8" t="s">
        <v>9</v>
      </c>
      <c r="D31" s="26">
        <v>0</v>
      </c>
      <c r="E31" s="27">
        <v>0</v>
      </c>
      <c r="F31" s="28" t="e">
        <v>#DIV/0!</v>
      </c>
    </row>
    <row r="32" spans="2:16" x14ac:dyDescent="0.25">
      <c r="C32" s="30" t="s">
        <v>10</v>
      </c>
      <c r="D32" s="31">
        <v>90840000</v>
      </c>
      <c r="E32" s="8"/>
      <c r="F32" s="8"/>
      <c r="H32" s="29"/>
      <c r="I32" s="29"/>
      <c r="J32" s="29"/>
      <c r="K32" s="29"/>
      <c r="L32" s="29"/>
    </row>
    <row r="35" spans="2:10" ht="21" x14ac:dyDescent="0.35">
      <c r="B35" s="148" t="s">
        <v>11</v>
      </c>
      <c r="C35" s="148"/>
      <c r="D35" s="148"/>
      <c r="E35" s="148"/>
      <c r="F35" s="148"/>
      <c r="G35" s="148"/>
      <c r="H35" s="148"/>
      <c r="I35" s="148"/>
      <c r="J35" s="148"/>
    </row>
    <row r="38" spans="2:10" x14ac:dyDescent="0.25">
      <c r="C38" t="s">
        <v>14</v>
      </c>
    </row>
    <row r="39" spans="2:10" x14ac:dyDescent="0.25">
      <c r="C39" t="s">
        <v>15</v>
      </c>
      <c r="E39" s="36" t="s">
        <v>16</v>
      </c>
      <c r="F39" s="36" t="s">
        <v>17</v>
      </c>
      <c r="G39" s="36" t="s">
        <v>18</v>
      </c>
      <c r="H39" s="36" t="s">
        <v>91</v>
      </c>
      <c r="I39" s="36" t="s">
        <v>92</v>
      </c>
    </row>
    <row r="40" spans="2:10" x14ac:dyDescent="0.25">
      <c r="C40" t="s">
        <v>19</v>
      </c>
      <c r="E40" s="61">
        <v>522500</v>
      </c>
      <c r="F40" s="61">
        <v>556932.74999999988</v>
      </c>
      <c r="G40" s="61">
        <v>596586.36179999996</v>
      </c>
      <c r="H40" s="61">
        <v>639063.31076016009</v>
      </c>
      <c r="I40" s="61">
        <v>684564.61848628358</v>
      </c>
    </row>
    <row r="41" spans="2:10" x14ac:dyDescent="0.25">
      <c r="C41" t="s">
        <v>20</v>
      </c>
      <c r="E41" s="61">
        <v>339588.66666666669</v>
      </c>
      <c r="F41" s="61">
        <v>354870.15666666668</v>
      </c>
      <c r="G41" s="61">
        <v>369064.96293333336</v>
      </c>
      <c r="H41" s="61">
        <v>383827.56145066669</v>
      </c>
      <c r="I41" s="61">
        <v>399180.66390869336</v>
      </c>
    </row>
    <row r="42" spans="2:10" x14ac:dyDescent="0.25">
      <c r="C42" t="s">
        <v>156</v>
      </c>
      <c r="E42" s="65">
        <v>182911.33333333331</v>
      </c>
      <c r="F42" s="65">
        <v>202062.59333333321</v>
      </c>
      <c r="G42" s="65">
        <v>227521.3988666666</v>
      </c>
      <c r="H42" s="61">
        <v>255235.7493094934</v>
      </c>
      <c r="I42" s="61">
        <v>285383.95457759022</v>
      </c>
    </row>
    <row r="43" spans="2:10" x14ac:dyDescent="0.25">
      <c r="B43" s="13"/>
      <c r="C43" s="13" t="s">
        <v>157</v>
      </c>
      <c r="D43" s="13"/>
      <c r="E43" s="93">
        <v>137575</v>
      </c>
      <c r="F43" s="93">
        <v>143765.875</v>
      </c>
      <c r="G43" s="93">
        <v>149516.51</v>
      </c>
      <c r="H43" s="93">
        <v>155497.1704</v>
      </c>
      <c r="I43" s="93">
        <v>161717.05721600002</v>
      </c>
    </row>
    <row r="44" spans="2:10" ht="15.75" thickBot="1" x14ac:dyDescent="0.3">
      <c r="C44" s="39" t="s">
        <v>23</v>
      </c>
      <c r="D44" s="39"/>
      <c r="E44" s="92">
        <v>45336.333333333314</v>
      </c>
      <c r="F44" s="92">
        <v>58296.718333333207</v>
      </c>
      <c r="G44" s="92">
        <v>78004.888866666588</v>
      </c>
      <c r="H44" s="92">
        <v>99738.578909493401</v>
      </c>
      <c r="I44" s="92">
        <v>123666.89736159021</v>
      </c>
    </row>
    <row r="45" spans="2:10" ht="15.75" thickTop="1" x14ac:dyDescent="0.25">
      <c r="E45" s="37"/>
      <c r="F45" s="37"/>
      <c r="G45" s="37"/>
    </row>
    <row r="46" spans="2:10" x14ac:dyDescent="0.25">
      <c r="C46" t="s">
        <v>158</v>
      </c>
      <c r="E46" s="38">
        <f>+E41+E43</f>
        <v>477163.66666666669</v>
      </c>
      <c r="F46" s="38">
        <f t="shared" ref="F46:I46" si="0">+F41+F43</f>
        <v>498636.03166666668</v>
      </c>
      <c r="G46" s="38">
        <f t="shared" si="0"/>
        <v>518581.47293333337</v>
      </c>
      <c r="H46" s="38">
        <f t="shared" si="0"/>
        <v>539324.73185066669</v>
      </c>
      <c r="I46" s="38">
        <f t="shared" si="0"/>
        <v>560897.7211246934</v>
      </c>
    </row>
    <row r="47" spans="2:10" x14ac:dyDescent="0.25">
      <c r="C47" t="s">
        <v>159</v>
      </c>
      <c r="E47" s="37">
        <f>+E46/12</f>
        <v>39763.638888888891</v>
      </c>
      <c r="F47" s="37">
        <f t="shared" ref="F47:G47" si="1">+F46/12</f>
        <v>41553.002638888887</v>
      </c>
      <c r="G47" s="37">
        <f t="shared" si="1"/>
        <v>43215.122744444445</v>
      </c>
      <c r="H47" s="37">
        <f t="shared" ref="H47:I47" si="2">+H46/12</f>
        <v>44943.727654222224</v>
      </c>
      <c r="I47" s="37">
        <f t="shared" si="2"/>
        <v>46741.476760391117</v>
      </c>
    </row>
    <row r="48" spans="2:10" x14ac:dyDescent="0.25">
      <c r="C48" t="s">
        <v>160</v>
      </c>
      <c r="E48" s="37">
        <f>+E46/360</f>
        <v>1325.4546296296296</v>
      </c>
      <c r="F48" s="37">
        <f t="shared" ref="F48:G48" si="3">+F46/360</f>
        <v>1385.100087962963</v>
      </c>
      <c r="G48" s="37">
        <f t="shared" si="3"/>
        <v>1440.5040914814815</v>
      </c>
      <c r="H48" s="37">
        <f t="shared" ref="H48:I48" si="4">+H46/360</f>
        <v>1498.1242551407408</v>
      </c>
      <c r="I48" s="37">
        <f t="shared" si="4"/>
        <v>1558.0492253463706</v>
      </c>
    </row>
    <row r="49" spans="2:11" x14ac:dyDescent="0.25">
      <c r="E49" s="37"/>
      <c r="F49" s="37"/>
      <c r="G49" s="37"/>
    </row>
    <row r="50" spans="2:11" x14ac:dyDescent="0.25">
      <c r="E50" s="37"/>
      <c r="F50" s="37"/>
      <c r="G50" s="37"/>
    </row>
    <row r="51" spans="2:11" x14ac:dyDescent="0.25">
      <c r="C51" t="s">
        <v>161</v>
      </c>
      <c r="E51" s="37"/>
      <c r="F51" s="37"/>
      <c r="G51" s="37"/>
    </row>
    <row r="52" spans="2:11" ht="15.75" x14ac:dyDescent="0.25">
      <c r="B52" s="40" t="s">
        <v>24</v>
      </c>
      <c r="C52" t="s">
        <v>25</v>
      </c>
      <c r="E52">
        <v>53</v>
      </c>
      <c r="F52" s="37">
        <f>+E52</f>
        <v>53</v>
      </c>
      <c r="G52" s="37">
        <f t="shared" ref="G52:I52" si="5">+F52</f>
        <v>53</v>
      </c>
      <c r="H52" s="37">
        <f t="shared" si="5"/>
        <v>53</v>
      </c>
      <c r="I52" s="37">
        <f t="shared" si="5"/>
        <v>53</v>
      </c>
    </row>
    <row r="53" spans="2:11" ht="15.75" x14ac:dyDescent="0.25">
      <c r="B53" s="40" t="s">
        <v>24</v>
      </c>
      <c r="C53" t="s">
        <v>26</v>
      </c>
      <c r="E53">
        <v>30</v>
      </c>
      <c r="F53" s="37">
        <f>+E53</f>
        <v>30</v>
      </c>
      <c r="G53" s="37">
        <f t="shared" ref="G53:I53" si="6">+F53</f>
        <v>30</v>
      </c>
      <c r="H53" s="37">
        <f t="shared" si="6"/>
        <v>30</v>
      </c>
      <c r="I53" s="37">
        <f t="shared" si="6"/>
        <v>30</v>
      </c>
    </row>
    <row r="54" spans="2:11" ht="15.75" x14ac:dyDescent="0.25">
      <c r="B54" s="40" t="s">
        <v>27</v>
      </c>
      <c r="C54" t="s">
        <v>28</v>
      </c>
      <c r="E54">
        <v>45</v>
      </c>
      <c r="F54" s="37">
        <f>+E54</f>
        <v>45</v>
      </c>
      <c r="G54" s="37">
        <f t="shared" ref="G54:I54" si="7">+F54</f>
        <v>45</v>
      </c>
      <c r="H54" s="37">
        <f t="shared" si="7"/>
        <v>45</v>
      </c>
      <c r="I54" s="37">
        <f t="shared" si="7"/>
        <v>45</v>
      </c>
    </row>
    <row r="55" spans="2:11" ht="15.75" x14ac:dyDescent="0.25">
      <c r="B55" s="40" t="s">
        <v>29</v>
      </c>
      <c r="C55" s="4" t="s">
        <v>194</v>
      </c>
      <c r="D55" s="4"/>
      <c r="E55" s="38">
        <f>+E52+E53-E54</f>
        <v>38</v>
      </c>
      <c r="F55" s="38">
        <f t="shared" ref="F55:I55" si="8">+F52+F53-F54</f>
        <v>38</v>
      </c>
      <c r="G55" s="38">
        <f t="shared" si="8"/>
        <v>38</v>
      </c>
      <c r="H55" s="38">
        <f t="shared" si="8"/>
        <v>38</v>
      </c>
      <c r="I55" s="38">
        <f t="shared" si="8"/>
        <v>38</v>
      </c>
    </row>
    <row r="56" spans="2:11" ht="15.75" x14ac:dyDescent="0.25">
      <c r="B56" s="40"/>
      <c r="C56" s="4"/>
      <c r="D56" s="4"/>
      <c r="E56" s="38"/>
      <c r="F56" s="38"/>
      <c r="G56" s="38"/>
      <c r="H56" s="38"/>
      <c r="I56" s="38"/>
    </row>
    <row r="57" spans="2:11" ht="15.75" x14ac:dyDescent="0.25">
      <c r="B57" s="40"/>
      <c r="C57" s="95" t="s">
        <v>195</v>
      </c>
      <c r="D57" s="4"/>
      <c r="E57" s="38">
        <f>+E55*E48</f>
        <v>50367.275925925926</v>
      </c>
      <c r="F57" s="38">
        <f t="shared" ref="F57:I57" si="9">+F55*F48</f>
        <v>52633.803342592597</v>
      </c>
      <c r="G57" s="38">
        <f t="shared" si="9"/>
        <v>54739.155476296299</v>
      </c>
      <c r="H57" s="38">
        <f t="shared" si="9"/>
        <v>56928.721695348155</v>
      </c>
      <c r="I57" s="38">
        <f t="shared" si="9"/>
        <v>59205.870563162083</v>
      </c>
    </row>
    <row r="58" spans="2:11" ht="15.75" x14ac:dyDescent="0.25">
      <c r="B58" s="40"/>
      <c r="C58" s="95" t="s">
        <v>162</v>
      </c>
      <c r="D58" s="4"/>
      <c r="E58" s="38">
        <f>-E57</f>
        <v>-50367.275925925926</v>
      </c>
      <c r="F58" s="38">
        <f>+F57-E57</f>
        <v>2266.5274166666713</v>
      </c>
      <c r="G58" s="38">
        <f t="shared" ref="G58:I58" si="10">+G57-F57</f>
        <v>2105.3521337037018</v>
      </c>
      <c r="H58" s="38">
        <f t="shared" si="10"/>
        <v>2189.566219051856</v>
      </c>
      <c r="I58" s="38">
        <f t="shared" si="10"/>
        <v>2277.1488678139285</v>
      </c>
    </row>
    <row r="59" spans="2:11" ht="15.75" x14ac:dyDescent="0.25">
      <c r="B59" s="40"/>
      <c r="C59" s="4"/>
      <c r="D59" s="4"/>
      <c r="E59" s="38"/>
      <c r="F59" s="38"/>
      <c r="G59" s="38"/>
      <c r="H59" s="38"/>
      <c r="I59" s="38"/>
    </row>
    <row r="60" spans="2:11" ht="15.75" x14ac:dyDescent="0.25">
      <c r="B60" s="40"/>
      <c r="C60" s="4"/>
      <c r="D60" s="4"/>
      <c r="E60" s="38"/>
      <c r="F60" s="38"/>
      <c r="G60" s="38"/>
      <c r="H60" s="38"/>
      <c r="I60" s="38"/>
    </row>
    <row r="61" spans="2:11" ht="15.75" x14ac:dyDescent="0.25">
      <c r="B61" s="40"/>
      <c r="C61" s="4"/>
      <c r="D61" s="4"/>
      <c r="E61" s="38"/>
      <c r="F61" s="37"/>
      <c r="G61" s="37"/>
    </row>
    <row r="62" spans="2:11" ht="15.75" x14ac:dyDescent="0.25">
      <c r="B62" s="41"/>
      <c r="C62" s="42"/>
      <c r="D62" s="42"/>
      <c r="E62" s="43"/>
      <c r="F62" s="10"/>
      <c r="G62" s="10"/>
      <c r="H62" s="19"/>
      <c r="I62" s="19"/>
      <c r="J62" s="19"/>
      <c r="K62" s="11"/>
    </row>
    <row r="63" spans="2:11" ht="15.75" x14ac:dyDescent="0.25">
      <c r="B63" s="44"/>
      <c r="C63" s="45" t="s">
        <v>163</v>
      </c>
      <c r="D63" s="46"/>
      <c r="E63" s="47">
        <f>+E55*E48</f>
        <v>50367.275925925926</v>
      </c>
      <c r="F63" s="14"/>
      <c r="G63" s="48" t="s">
        <v>30</v>
      </c>
      <c r="H63" s="13"/>
      <c r="I63" s="13"/>
      <c r="J63" s="13"/>
      <c r="K63" s="15"/>
    </row>
    <row r="64" spans="2:11" ht="15.75" x14ac:dyDescent="0.25">
      <c r="B64" s="44"/>
      <c r="C64" s="46"/>
      <c r="D64" s="46"/>
      <c r="E64" s="94">
        <f>+E63*1000</f>
        <v>50367275.925925925</v>
      </c>
      <c r="F64" s="20"/>
      <c r="G64" s="14" t="s">
        <v>31</v>
      </c>
      <c r="H64" s="13"/>
      <c r="I64" s="13"/>
      <c r="J64" s="13"/>
      <c r="K64" s="15"/>
    </row>
    <row r="65" spans="2:11" x14ac:dyDescent="0.25">
      <c r="B65" s="16"/>
      <c r="C65" s="17"/>
      <c r="D65" s="17"/>
      <c r="E65" s="18"/>
      <c r="F65" s="18"/>
      <c r="G65" s="18"/>
      <c r="H65" s="17"/>
      <c r="I65" s="17"/>
      <c r="J65" s="17"/>
      <c r="K65" s="49"/>
    </row>
    <row r="67" spans="2:11" x14ac:dyDescent="0.25">
      <c r="B67" s="9"/>
      <c r="C67" s="19"/>
      <c r="D67" s="19"/>
      <c r="E67" s="19"/>
      <c r="F67" s="19"/>
      <c r="G67" s="19"/>
      <c r="H67" s="19"/>
      <c r="I67" s="19"/>
      <c r="J67" s="19"/>
      <c r="K67" s="11"/>
    </row>
    <row r="68" spans="2:11" x14ac:dyDescent="0.25">
      <c r="B68" s="12"/>
      <c r="C68" s="13" t="s">
        <v>32</v>
      </c>
      <c r="D68" s="13"/>
      <c r="E68" s="13"/>
      <c r="F68" s="13"/>
      <c r="G68" s="13"/>
      <c r="H68" s="13"/>
      <c r="I68" s="13"/>
      <c r="J68" s="13"/>
      <c r="K68" s="15"/>
    </row>
    <row r="69" spans="2:11" x14ac:dyDescent="0.25">
      <c r="B69" s="12"/>
      <c r="C69" s="13"/>
      <c r="D69" s="13"/>
      <c r="E69" s="13"/>
      <c r="F69" s="13"/>
      <c r="G69" s="13"/>
      <c r="H69" s="13"/>
      <c r="I69" s="13"/>
      <c r="J69" s="13"/>
      <c r="K69" s="15"/>
    </row>
    <row r="70" spans="2:11" x14ac:dyDescent="0.25">
      <c r="B70" s="12"/>
      <c r="C70" s="13" t="s">
        <v>159</v>
      </c>
      <c r="D70" s="13"/>
      <c r="E70" s="14">
        <f>+E47</f>
        <v>39763.638888888891</v>
      </c>
      <c r="F70" s="13"/>
      <c r="G70" s="13"/>
      <c r="H70" s="13"/>
      <c r="I70" s="13"/>
      <c r="J70" s="13"/>
      <c r="K70" s="15"/>
    </row>
    <row r="71" spans="2:11" x14ac:dyDescent="0.25">
      <c r="B71" s="12"/>
      <c r="C71" s="13" t="s">
        <v>164</v>
      </c>
      <c r="D71" s="13"/>
      <c r="E71" s="13">
        <v>2</v>
      </c>
      <c r="F71" s="13"/>
      <c r="G71" s="13"/>
      <c r="H71" s="13"/>
      <c r="I71" s="13"/>
      <c r="J71" s="13"/>
      <c r="K71" s="15"/>
    </row>
    <row r="72" spans="2:11" x14ac:dyDescent="0.25">
      <c r="B72" s="12"/>
      <c r="C72" s="46" t="s">
        <v>165</v>
      </c>
      <c r="D72" s="13"/>
      <c r="E72" s="47">
        <f>+E70*E71</f>
        <v>79527.277777777781</v>
      </c>
      <c r="F72" s="13"/>
      <c r="G72" s="14">
        <f>+E72*1000</f>
        <v>79527277.777777776</v>
      </c>
      <c r="H72" s="13" t="s">
        <v>33</v>
      </c>
      <c r="I72" s="13"/>
      <c r="J72" s="13"/>
      <c r="K72" s="15"/>
    </row>
    <row r="73" spans="2:11" x14ac:dyDescent="0.25">
      <c r="B73" s="16"/>
      <c r="C73" s="17"/>
      <c r="D73" s="17"/>
      <c r="E73" s="17"/>
      <c r="F73" s="17"/>
      <c r="G73" s="17"/>
      <c r="H73" s="17"/>
      <c r="I73" s="17"/>
      <c r="J73" s="17"/>
      <c r="K73" s="49"/>
    </row>
    <row r="75" spans="2:11" x14ac:dyDescent="0.25">
      <c r="B75" t="s">
        <v>196</v>
      </c>
    </row>
    <row r="78" spans="2:11" ht="21" x14ac:dyDescent="0.35">
      <c r="B78" s="148" t="s">
        <v>34</v>
      </c>
      <c r="C78" s="148"/>
      <c r="D78" s="148"/>
      <c r="E78" s="148"/>
      <c r="F78" s="148"/>
      <c r="G78" s="148"/>
      <c r="H78" s="148"/>
      <c r="I78" s="148"/>
      <c r="J78" s="148"/>
    </row>
    <row r="86" spans="3:11" x14ac:dyDescent="0.25">
      <c r="C86" s="4" t="s">
        <v>35</v>
      </c>
    </row>
    <row r="87" spans="3:11" x14ac:dyDescent="0.25">
      <c r="C87" t="s">
        <v>197</v>
      </c>
    </row>
    <row r="88" spans="3:11" ht="30" x14ac:dyDescent="0.25">
      <c r="C88" s="8" t="s">
        <v>167</v>
      </c>
      <c r="D88" s="50" t="s">
        <v>154</v>
      </c>
      <c r="E88" s="51" t="s">
        <v>36</v>
      </c>
      <c r="F88" s="52" t="s">
        <v>166</v>
      </c>
      <c r="G88" s="53"/>
      <c r="H88" s="53"/>
      <c r="I88" s="53"/>
      <c r="J88" s="53"/>
      <c r="K88" s="53"/>
    </row>
    <row r="89" spans="3:11" x14ac:dyDescent="0.25">
      <c r="C89" s="8" t="s">
        <v>37</v>
      </c>
      <c r="D89" s="26">
        <v>5000000</v>
      </c>
      <c r="E89" s="27">
        <v>1</v>
      </c>
      <c r="F89" s="54">
        <f t="shared" ref="F89:F93" si="11">IF(ISERROR(D89/E89),0,(D89/E89))</f>
        <v>5000000</v>
      </c>
      <c r="G89" s="55"/>
      <c r="H89" s="13"/>
      <c r="I89" s="13"/>
      <c r="J89" s="13"/>
      <c r="K89" s="13"/>
    </row>
    <row r="90" spans="3:11" x14ac:dyDescent="0.25">
      <c r="C90" s="8" t="s">
        <v>168</v>
      </c>
      <c r="D90" s="26">
        <v>10000000</v>
      </c>
      <c r="E90" s="27">
        <v>1</v>
      </c>
      <c r="F90" s="54">
        <v>10000000</v>
      </c>
      <c r="G90" s="55"/>
      <c r="H90" s="55"/>
      <c r="I90" s="55"/>
      <c r="J90" s="13"/>
      <c r="K90" s="13"/>
    </row>
    <row r="91" spans="3:11" x14ac:dyDescent="0.25">
      <c r="C91" s="8" t="s">
        <v>38</v>
      </c>
      <c r="D91" s="26">
        <v>15000000</v>
      </c>
      <c r="E91" s="27">
        <v>1</v>
      </c>
      <c r="F91" s="54">
        <v>15000000</v>
      </c>
      <c r="G91" s="55"/>
      <c r="H91" s="55"/>
      <c r="I91" s="55"/>
      <c r="J91" s="55"/>
      <c r="K91" s="55"/>
    </row>
    <row r="92" spans="3:11" x14ac:dyDescent="0.25">
      <c r="C92" s="8" t="s">
        <v>9</v>
      </c>
      <c r="D92" s="26"/>
      <c r="E92" s="27"/>
      <c r="F92" s="54">
        <f t="shared" si="11"/>
        <v>0</v>
      </c>
      <c r="G92" s="13"/>
      <c r="H92" s="13"/>
      <c r="I92" s="13"/>
      <c r="J92" s="13"/>
      <c r="K92" s="13"/>
    </row>
    <row r="93" spans="3:11" x14ac:dyDescent="0.25">
      <c r="C93" s="8" t="s">
        <v>9</v>
      </c>
      <c r="D93" s="26"/>
      <c r="E93" s="27"/>
      <c r="F93" s="54">
        <f t="shared" si="11"/>
        <v>0</v>
      </c>
      <c r="G93" s="13"/>
      <c r="H93" s="13"/>
      <c r="I93" s="13"/>
      <c r="J93" s="13"/>
      <c r="K93" s="13"/>
    </row>
    <row r="94" spans="3:11" x14ac:dyDescent="0.25">
      <c r="C94" s="8" t="s">
        <v>39</v>
      </c>
      <c r="D94" s="26"/>
      <c r="E94" s="27"/>
      <c r="F94" s="54">
        <f>SUM(F89:F93)</f>
        <v>30000000</v>
      </c>
      <c r="G94" s="13"/>
      <c r="H94" s="13"/>
      <c r="I94" s="13"/>
      <c r="J94" s="13"/>
      <c r="K94" s="13"/>
    </row>
    <row r="95" spans="3:11" x14ac:dyDescent="0.25">
      <c r="C95" s="13"/>
      <c r="D95" s="14"/>
      <c r="E95" s="13"/>
      <c r="F95" s="14"/>
      <c r="G95" s="56"/>
      <c r="H95" s="56"/>
      <c r="I95" s="56"/>
      <c r="J95" s="56"/>
      <c r="K95" s="56"/>
    </row>
    <row r="97" spans="2:10" ht="21" x14ac:dyDescent="0.35">
      <c r="B97" s="148" t="s">
        <v>40</v>
      </c>
      <c r="C97" s="148"/>
      <c r="D97" s="148"/>
      <c r="E97" s="148"/>
      <c r="F97" s="148"/>
      <c r="G97" s="148"/>
      <c r="H97" s="148"/>
      <c r="I97" s="148"/>
      <c r="J97" s="148"/>
    </row>
    <row r="99" spans="2:10" x14ac:dyDescent="0.25">
      <c r="C99" s="9"/>
      <c r="D99" s="19"/>
      <c r="E99" s="11"/>
      <c r="G99" s="9"/>
      <c r="H99" s="19"/>
      <c r="I99" s="19"/>
      <c r="J99" s="11"/>
    </row>
    <row r="100" spans="2:10" x14ac:dyDescent="0.25">
      <c r="C100" s="12" t="s">
        <v>169</v>
      </c>
      <c r="D100" s="13"/>
      <c r="E100" s="15"/>
      <c r="G100" s="12" t="s">
        <v>41</v>
      </c>
      <c r="H100" s="13"/>
      <c r="I100" s="13"/>
      <c r="J100" s="15"/>
    </row>
    <row r="101" spans="2:10" x14ac:dyDescent="0.25">
      <c r="C101" s="12"/>
      <c r="D101" s="13"/>
      <c r="E101" s="15"/>
      <c r="G101" s="12"/>
      <c r="H101" s="13"/>
      <c r="I101" s="13"/>
      <c r="J101" s="15"/>
    </row>
    <row r="102" spans="2:10" x14ac:dyDescent="0.25">
      <c r="C102" s="12" t="s">
        <v>170</v>
      </c>
      <c r="D102" s="55">
        <f>+D32</f>
        <v>90840000</v>
      </c>
      <c r="E102" s="15"/>
      <c r="G102" s="12" t="s">
        <v>170</v>
      </c>
      <c r="H102" s="13"/>
      <c r="I102" s="55">
        <f>+D32</f>
        <v>90840000</v>
      </c>
      <c r="J102" s="15"/>
    </row>
    <row r="103" spans="2:10" x14ac:dyDescent="0.25">
      <c r="C103" s="12" t="s">
        <v>42</v>
      </c>
      <c r="D103" s="55">
        <f>+E64</f>
        <v>50367275.925925925</v>
      </c>
      <c r="E103" s="15"/>
      <c r="G103" s="12" t="s">
        <v>42</v>
      </c>
      <c r="H103" s="13"/>
      <c r="I103" s="55">
        <f>+G72</f>
        <v>79527277.777777776</v>
      </c>
      <c r="J103" s="15"/>
    </row>
    <row r="104" spans="2:10" x14ac:dyDescent="0.25">
      <c r="C104" s="12" t="s">
        <v>35</v>
      </c>
      <c r="D104" s="55">
        <f>+F94</f>
        <v>30000000</v>
      </c>
      <c r="E104" s="15"/>
      <c r="G104" s="12" t="s">
        <v>35</v>
      </c>
      <c r="H104" s="13"/>
      <c r="I104" s="55">
        <f>+F94</f>
        <v>30000000</v>
      </c>
      <c r="J104" s="15"/>
    </row>
    <row r="105" spans="2:10" x14ac:dyDescent="0.25">
      <c r="C105" s="57" t="s">
        <v>43</v>
      </c>
      <c r="D105" s="58">
        <f>SUM(D102:D104)</f>
        <v>171207275.92592591</v>
      </c>
      <c r="E105" s="15"/>
      <c r="G105" s="57" t="s">
        <v>43</v>
      </c>
      <c r="H105" s="46"/>
      <c r="I105" s="58">
        <f>SUM(I102:I104)</f>
        <v>200367277.77777779</v>
      </c>
      <c r="J105" s="15"/>
    </row>
    <row r="106" spans="2:10" x14ac:dyDescent="0.25">
      <c r="C106" s="16"/>
      <c r="D106" s="17"/>
      <c r="E106" s="49"/>
      <c r="G106" s="16"/>
      <c r="H106" s="17"/>
      <c r="I106" s="17"/>
      <c r="J106" s="49"/>
    </row>
  </sheetData>
  <sheetProtection formatCells="0"/>
  <mergeCells count="4">
    <mergeCell ref="B21:J21"/>
    <mergeCell ref="B35:J35"/>
    <mergeCell ref="B78:J78"/>
    <mergeCell ref="B97:J97"/>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9"/>
  <sheetViews>
    <sheetView topLeftCell="A58" workbookViewId="0">
      <selection activeCell="D28" sqref="D28"/>
    </sheetView>
  </sheetViews>
  <sheetFormatPr baseColWidth="10" defaultRowHeight="15" x14ac:dyDescent="0.25"/>
  <cols>
    <col min="2" max="2" width="55.5703125" bestFit="1" customWidth="1"/>
    <col min="3" max="6" width="13" customWidth="1"/>
    <col min="7" max="8" width="13" bestFit="1" customWidth="1"/>
  </cols>
  <sheetData>
    <row r="2" spans="2:8" x14ac:dyDescent="0.25">
      <c r="B2" t="s">
        <v>47</v>
      </c>
    </row>
    <row r="4" spans="2:8" x14ac:dyDescent="0.25">
      <c r="E4" s="59" t="s">
        <v>17</v>
      </c>
      <c r="F4" s="59" t="s">
        <v>18</v>
      </c>
      <c r="G4" s="59" t="s">
        <v>45</v>
      </c>
      <c r="H4" s="59" t="s">
        <v>46</v>
      </c>
    </row>
    <row r="5" spans="2:8" x14ac:dyDescent="0.25">
      <c r="B5" s="8" t="s">
        <v>55</v>
      </c>
      <c r="C5" s="13"/>
      <c r="D5" s="13"/>
      <c r="E5" s="76">
        <v>4.4999999999999998E-2</v>
      </c>
      <c r="F5" s="77">
        <v>0.04</v>
      </c>
      <c r="G5" s="77">
        <v>0.04</v>
      </c>
      <c r="H5" s="77">
        <v>0.04</v>
      </c>
    </row>
    <row r="6" spans="2:8" x14ac:dyDescent="0.25">
      <c r="B6" s="8" t="s">
        <v>56</v>
      </c>
      <c r="C6" s="13"/>
      <c r="D6" s="13"/>
      <c r="E6" s="77">
        <v>0.02</v>
      </c>
      <c r="F6" s="77">
        <v>0.03</v>
      </c>
      <c r="G6" s="77">
        <v>0.03</v>
      </c>
      <c r="H6" s="77">
        <v>0.03</v>
      </c>
    </row>
    <row r="7" spans="2:8" x14ac:dyDescent="0.25">
      <c r="B7" s="8" t="s">
        <v>57</v>
      </c>
      <c r="C7" s="13"/>
      <c r="D7" s="13"/>
      <c r="E7" s="78">
        <f>(1+E5)*(1+E6)-1</f>
        <v>6.5899999999999848E-2</v>
      </c>
      <c r="F7" s="78">
        <f t="shared" ref="F7:H7" si="0">(1+F5)*(1+F6)-1</f>
        <v>7.1200000000000152E-2</v>
      </c>
      <c r="G7" s="78">
        <f t="shared" si="0"/>
        <v>7.1200000000000152E-2</v>
      </c>
      <c r="H7" s="78">
        <f t="shared" si="0"/>
        <v>7.1200000000000152E-2</v>
      </c>
    </row>
    <row r="8" spans="2:8" x14ac:dyDescent="0.25">
      <c r="B8" s="13"/>
      <c r="C8" s="13"/>
      <c r="D8" s="13"/>
      <c r="E8" s="80"/>
      <c r="F8" s="80"/>
      <c r="G8" s="80"/>
      <c r="H8" s="80"/>
    </row>
    <row r="9" spans="2:8" x14ac:dyDescent="0.25">
      <c r="B9" s="4" t="s">
        <v>14</v>
      </c>
    </row>
    <row r="10" spans="2:8" x14ac:dyDescent="0.25">
      <c r="B10" s="4" t="s">
        <v>15</v>
      </c>
      <c r="C10" s="86" t="s">
        <v>44</v>
      </c>
      <c r="D10" s="86" t="s">
        <v>16</v>
      </c>
      <c r="E10" s="86" t="s">
        <v>17</v>
      </c>
      <c r="F10" s="86" t="s">
        <v>18</v>
      </c>
      <c r="G10" s="86" t="s">
        <v>45</v>
      </c>
      <c r="H10" s="86" t="s">
        <v>46</v>
      </c>
    </row>
    <row r="11" spans="2:8" x14ac:dyDescent="0.25">
      <c r="B11" s="8" t="s">
        <v>19</v>
      </c>
      <c r="C11" s="8"/>
      <c r="D11" s="81">
        <v>529750</v>
      </c>
      <c r="E11" s="81">
        <f>+D11*(1+E7)</f>
        <v>564660.52499999991</v>
      </c>
      <c r="F11" s="81">
        <f t="shared" ref="F11:H11" si="1">+E11*(1+F7)</f>
        <v>604864.35438000003</v>
      </c>
      <c r="G11" s="81">
        <f t="shared" si="1"/>
        <v>647930.6964118561</v>
      </c>
      <c r="H11" s="81">
        <f t="shared" si="1"/>
        <v>694063.36199638038</v>
      </c>
    </row>
    <row r="12" spans="2:8" x14ac:dyDescent="0.25">
      <c r="B12" s="8" t="s">
        <v>20</v>
      </c>
      <c r="C12" s="8"/>
      <c r="D12" s="81">
        <v>339588.66666666669</v>
      </c>
      <c r="E12" s="81">
        <f>+D12*(1+E5)</f>
        <v>354870.15666666668</v>
      </c>
      <c r="F12" s="81">
        <f t="shared" ref="F12:H12" si="2">+E12*(1+F5)</f>
        <v>369064.96293333336</v>
      </c>
      <c r="G12" s="81">
        <f t="shared" si="2"/>
        <v>383827.56145066669</v>
      </c>
      <c r="H12" s="81">
        <f t="shared" si="2"/>
        <v>399180.66390869336</v>
      </c>
    </row>
    <row r="13" spans="2:8" x14ac:dyDescent="0.25">
      <c r="B13" s="82" t="s">
        <v>21</v>
      </c>
      <c r="C13" s="82"/>
      <c r="D13" s="83">
        <f>+D11-D12</f>
        <v>190161.33333333331</v>
      </c>
      <c r="E13" s="83">
        <f t="shared" ref="E13:H13" si="3">+E11-E12</f>
        <v>209790.36833333323</v>
      </c>
      <c r="F13" s="83">
        <f t="shared" si="3"/>
        <v>235799.39144666668</v>
      </c>
      <c r="G13" s="83">
        <f t="shared" si="3"/>
        <v>264103.13496118941</v>
      </c>
      <c r="H13" s="83">
        <f t="shared" si="3"/>
        <v>294882.69808768702</v>
      </c>
    </row>
    <row r="14" spans="2:8" x14ac:dyDescent="0.25">
      <c r="B14" s="8" t="s">
        <v>22</v>
      </c>
      <c r="C14" s="8"/>
      <c r="D14" s="81">
        <v>137575</v>
      </c>
      <c r="E14" s="81">
        <f>+D14*(1+E5)</f>
        <v>143765.875</v>
      </c>
      <c r="F14" s="81">
        <f t="shared" ref="F14:H14" si="4">+E14*(1+F5)</f>
        <v>149516.51</v>
      </c>
      <c r="G14" s="81">
        <f t="shared" si="4"/>
        <v>155497.1704</v>
      </c>
      <c r="H14" s="81">
        <f t="shared" si="4"/>
        <v>161717.05721600002</v>
      </c>
    </row>
    <row r="15" spans="2:8" x14ac:dyDescent="0.25">
      <c r="B15" s="84" t="s">
        <v>23</v>
      </c>
      <c r="C15" s="84"/>
      <c r="D15" s="85">
        <f t="shared" ref="D15:F15" si="5">+D13-D14</f>
        <v>52586.333333333314</v>
      </c>
      <c r="E15" s="85">
        <f t="shared" si="5"/>
        <v>66024.49333333323</v>
      </c>
      <c r="F15" s="85">
        <f t="shared" si="5"/>
        <v>86282.881446666666</v>
      </c>
      <c r="G15" s="85">
        <f>+G13-G14</f>
        <v>108605.96456118941</v>
      </c>
      <c r="H15" s="85">
        <f>+H13-H14</f>
        <v>133165.64087168701</v>
      </c>
    </row>
    <row r="16" spans="2:8" x14ac:dyDescent="0.25">
      <c r="D16" s="63"/>
      <c r="E16" s="63"/>
      <c r="F16" s="63"/>
      <c r="G16" s="63"/>
      <c r="H16" s="63"/>
    </row>
    <row r="18" spans="2:8" x14ac:dyDescent="0.25">
      <c r="F18" s="64"/>
    </row>
    <row r="21" spans="2:8" x14ac:dyDescent="0.25">
      <c r="B21" s="72" t="s">
        <v>58</v>
      </c>
      <c r="C21" s="73"/>
      <c r="D21" s="73"/>
      <c r="E21" s="73"/>
      <c r="F21" s="73"/>
      <c r="G21" s="73"/>
      <c r="H21" s="73"/>
    </row>
    <row r="23" spans="2:8" x14ac:dyDescent="0.25">
      <c r="B23" t="s">
        <v>48</v>
      </c>
    </row>
    <row r="25" spans="2:8" ht="25.5" x14ac:dyDescent="0.25">
      <c r="B25" t="s">
        <v>15</v>
      </c>
      <c r="C25" s="32" t="s">
        <v>52</v>
      </c>
      <c r="D25" s="67" t="s">
        <v>53</v>
      </c>
      <c r="E25" s="33" t="s">
        <v>54</v>
      </c>
    </row>
    <row r="26" spans="2:8" x14ac:dyDescent="0.25">
      <c r="B26" t="s">
        <v>49</v>
      </c>
      <c r="C26">
        <v>100</v>
      </c>
      <c r="D26" s="66">
        <v>1500</v>
      </c>
      <c r="E26" s="61">
        <f>+C26*D26</f>
        <v>150000</v>
      </c>
      <c r="F26" s="61"/>
    </row>
    <row r="27" spans="2:8" x14ac:dyDescent="0.25">
      <c r="B27" t="s">
        <v>50</v>
      </c>
      <c r="C27">
        <v>135</v>
      </c>
      <c r="D27">
        <v>1450</v>
      </c>
      <c r="E27" s="61">
        <f>+C27*D27</f>
        <v>195750</v>
      </c>
      <c r="F27" s="61"/>
    </row>
    <row r="28" spans="2:8" x14ac:dyDescent="0.25">
      <c r="B28" t="s">
        <v>51</v>
      </c>
      <c r="C28">
        <v>160</v>
      </c>
      <c r="D28">
        <v>1150</v>
      </c>
      <c r="E28" s="61">
        <f>+C28*D28</f>
        <v>184000</v>
      </c>
      <c r="F28" s="61"/>
    </row>
    <row r="29" spans="2:8" x14ac:dyDescent="0.25">
      <c r="B29" s="4" t="s">
        <v>59</v>
      </c>
      <c r="C29" s="4"/>
      <c r="D29" s="74">
        <f>SUM(D26:D28)</f>
        <v>4100</v>
      </c>
      <c r="E29" s="71">
        <f>SUM(E26:E28)</f>
        <v>529750</v>
      </c>
    </row>
    <row r="32" spans="2:8" x14ac:dyDescent="0.25">
      <c r="B32" s="72" t="s">
        <v>60</v>
      </c>
      <c r="C32" s="73"/>
      <c r="D32" s="73"/>
      <c r="E32" s="73"/>
      <c r="F32" s="73"/>
      <c r="G32" s="73"/>
      <c r="H32" s="73"/>
    </row>
    <row r="33" spans="2:8" x14ac:dyDescent="0.25">
      <c r="B33" t="s">
        <v>15</v>
      </c>
    </row>
    <row r="34" spans="2:8" x14ac:dyDescent="0.25">
      <c r="C34" s="59" t="s">
        <v>16</v>
      </c>
      <c r="D34" s="59"/>
      <c r="E34" s="59"/>
      <c r="F34" s="59"/>
      <c r="G34" s="59"/>
    </row>
    <row r="35" spans="2:8" x14ac:dyDescent="0.25">
      <c r="B35" t="s">
        <v>65</v>
      </c>
      <c r="C35" s="61">
        <f>1120*12*12</f>
        <v>161280</v>
      </c>
      <c r="D35" s="61"/>
      <c r="E35" s="61"/>
      <c r="F35" s="61"/>
      <c r="G35" s="61"/>
    </row>
    <row r="36" spans="2:8" x14ac:dyDescent="0.25">
      <c r="B36" t="s">
        <v>61</v>
      </c>
      <c r="C36" s="61">
        <v>95000</v>
      </c>
      <c r="D36" s="61"/>
      <c r="E36" s="61"/>
      <c r="F36" s="61"/>
      <c r="G36" s="61"/>
    </row>
    <row r="37" spans="2:8" x14ac:dyDescent="0.25">
      <c r="B37" s="4" t="s">
        <v>62</v>
      </c>
    </row>
    <row r="38" spans="2:8" x14ac:dyDescent="0.25">
      <c r="B38" t="s">
        <v>70</v>
      </c>
      <c r="C38" s="61">
        <f>+Inversión!F26/1000</f>
        <v>3460</v>
      </c>
      <c r="D38" s="62"/>
      <c r="E38" s="62"/>
      <c r="F38" s="62"/>
      <c r="G38" s="62"/>
    </row>
    <row r="39" spans="2:8" x14ac:dyDescent="0.25">
      <c r="B39" t="s">
        <v>64</v>
      </c>
      <c r="C39" s="61">
        <f>3.1*D29</f>
        <v>12710</v>
      </c>
      <c r="D39" s="61"/>
      <c r="E39" s="61"/>
      <c r="F39" s="61"/>
      <c r="G39" s="61"/>
    </row>
    <row r="40" spans="2:8" x14ac:dyDescent="0.25">
      <c r="B40" t="s">
        <v>66</v>
      </c>
      <c r="C40" s="61">
        <f>5500*12</f>
        <v>66000</v>
      </c>
      <c r="D40" s="61"/>
      <c r="E40" s="61"/>
      <c r="F40" s="61"/>
      <c r="G40" s="61"/>
    </row>
    <row r="41" spans="2:8" x14ac:dyDescent="0.25">
      <c r="B41" t="s">
        <v>67</v>
      </c>
      <c r="C41" s="61">
        <f>200*12</f>
        <v>2400</v>
      </c>
      <c r="D41" s="61"/>
      <c r="E41" s="61"/>
      <c r="F41" s="61"/>
      <c r="G41" s="61"/>
    </row>
    <row r="42" spans="2:8" x14ac:dyDescent="0.25">
      <c r="B42" t="s">
        <v>68</v>
      </c>
      <c r="C42" s="75">
        <f>SUM(C38:C41)</f>
        <v>84570</v>
      </c>
      <c r="D42" s="75"/>
      <c r="E42" s="75"/>
      <c r="F42" s="75"/>
      <c r="G42" s="75"/>
    </row>
    <row r="43" spans="2:8" x14ac:dyDescent="0.25">
      <c r="B43" s="4" t="s">
        <v>69</v>
      </c>
      <c r="C43" s="71">
        <f>+C35+C36+C42</f>
        <v>340850</v>
      </c>
      <c r="D43" s="71"/>
      <c r="E43" s="71"/>
      <c r="F43" s="71"/>
      <c r="G43" s="71"/>
    </row>
    <row r="46" spans="2:8" x14ac:dyDescent="0.25">
      <c r="B46" s="72" t="s">
        <v>71</v>
      </c>
      <c r="C46" s="73"/>
      <c r="D46" s="73"/>
      <c r="E46" s="73"/>
      <c r="F46" s="73"/>
      <c r="G46" s="73"/>
      <c r="H46" s="73"/>
    </row>
    <row r="48" spans="2:8" x14ac:dyDescent="0.25">
      <c r="B48" t="s">
        <v>72</v>
      </c>
      <c r="C48" s="59" t="s">
        <v>16</v>
      </c>
    </row>
    <row r="49" spans="2:3" x14ac:dyDescent="0.25">
      <c r="B49" t="s">
        <v>73</v>
      </c>
      <c r="C49" s="61">
        <f>(1260*1.52*3)*12</f>
        <v>68947.200000000012</v>
      </c>
    </row>
    <row r="50" spans="2:3" x14ac:dyDescent="0.25">
      <c r="B50" t="s">
        <v>74</v>
      </c>
      <c r="C50" s="61">
        <f>1100*12</f>
        <v>13200</v>
      </c>
    </row>
    <row r="51" spans="2:3" x14ac:dyDescent="0.25">
      <c r="B51" t="s">
        <v>75</v>
      </c>
      <c r="C51" s="61">
        <f>450*12</f>
        <v>5400</v>
      </c>
    </row>
    <row r="52" spans="2:3" x14ac:dyDescent="0.25">
      <c r="B52" t="s">
        <v>76</v>
      </c>
      <c r="C52" s="61">
        <f>120*12</f>
        <v>1440</v>
      </c>
    </row>
    <row r="53" spans="2:3" x14ac:dyDescent="0.25">
      <c r="B53" t="s">
        <v>82</v>
      </c>
      <c r="C53" s="61">
        <f>(Inversión!F29+Inversión!F28)/1000</f>
        <v>7788</v>
      </c>
    </row>
    <row r="54" spans="2:3" x14ac:dyDescent="0.25">
      <c r="B54" t="s">
        <v>77</v>
      </c>
      <c r="C54" s="62">
        <f>SUM(C49:C53)</f>
        <v>96775.200000000012</v>
      </c>
    </row>
    <row r="55" spans="2:3" x14ac:dyDescent="0.25">
      <c r="B55" t="s">
        <v>78</v>
      </c>
    </row>
    <row r="56" spans="2:3" x14ac:dyDescent="0.25">
      <c r="B56" t="s">
        <v>73</v>
      </c>
      <c r="C56" s="61">
        <f>(1000*1.52*2)*12</f>
        <v>36480</v>
      </c>
    </row>
    <row r="57" spans="2:3" x14ac:dyDescent="0.25">
      <c r="B57" t="s">
        <v>79</v>
      </c>
      <c r="C57" s="61">
        <f>300*12</f>
        <v>3600</v>
      </c>
    </row>
    <row r="58" spans="2:3" x14ac:dyDescent="0.25">
      <c r="B58" t="s">
        <v>80</v>
      </c>
      <c r="C58" s="62">
        <f>+C56+C57</f>
        <v>40080</v>
      </c>
    </row>
    <row r="59" spans="2:3" x14ac:dyDescent="0.25">
      <c r="B59" s="4" t="s">
        <v>81</v>
      </c>
      <c r="C59" s="71">
        <f>+C54+C58</f>
        <v>136855.20000000001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H41"/>
  <sheetViews>
    <sheetView workbookViewId="0">
      <selection activeCell="B19" sqref="B19"/>
    </sheetView>
  </sheetViews>
  <sheetFormatPr baseColWidth="10" defaultRowHeight="15" x14ac:dyDescent="0.25"/>
  <cols>
    <col min="2" max="2" width="55.5703125" bestFit="1" customWidth="1"/>
    <col min="3" max="3" width="18.5703125" bestFit="1" customWidth="1"/>
    <col min="4" max="8" width="13" bestFit="1" customWidth="1"/>
  </cols>
  <sheetData>
    <row r="4" spans="1:8" x14ac:dyDescent="0.25">
      <c r="B4" s="4" t="s">
        <v>14</v>
      </c>
    </row>
    <row r="5" spans="1:8" x14ac:dyDescent="0.25">
      <c r="B5" t="s">
        <v>15</v>
      </c>
      <c r="C5" s="59" t="s">
        <v>44</v>
      </c>
      <c r="D5" s="59" t="s">
        <v>171</v>
      </c>
      <c r="E5" s="59" t="s">
        <v>172</v>
      </c>
      <c r="F5" s="59" t="s">
        <v>18</v>
      </c>
      <c r="G5" s="59" t="s">
        <v>91</v>
      </c>
      <c r="H5" s="59" t="s">
        <v>92</v>
      </c>
    </row>
    <row r="6" spans="1:8" x14ac:dyDescent="0.25">
      <c r="B6" s="8" t="s">
        <v>19</v>
      </c>
      <c r="C6" s="8"/>
      <c r="D6" s="81">
        <v>529750</v>
      </c>
      <c r="E6" s="81">
        <v>564660.52499999991</v>
      </c>
      <c r="F6" s="81">
        <v>604864.35438000003</v>
      </c>
      <c r="G6" s="81">
        <v>647930.6964118561</v>
      </c>
      <c r="H6" s="81">
        <v>694063.36199638038</v>
      </c>
    </row>
    <row r="7" spans="1:8" x14ac:dyDescent="0.25">
      <c r="B7" s="8" t="s">
        <v>20</v>
      </c>
      <c r="C7" s="8"/>
      <c r="D7" s="81">
        <v>339588.66666666669</v>
      </c>
      <c r="E7" s="81">
        <v>354870.15666666668</v>
      </c>
      <c r="F7" s="81">
        <v>369064.96293333336</v>
      </c>
      <c r="G7" s="81">
        <v>383827.56145066669</v>
      </c>
      <c r="H7" s="81">
        <v>399180.66390869336</v>
      </c>
    </row>
    <row r="8" spans="1:8" x14ac:dyDescent="0.25">
      <c r="B8" s="8" t="s">
        <v>156</v>
      </c>
      <c r="C8" s="8"/>
      <c r="D8" s="81">
        <v>190161.33333333331</v>
      </c>
      <c r="E8" s="81">
        <v>209790.36833333323</v>
      </c>
      <c r="F8" s="81">
        <v>235799.39144666668</v>
      </c>
      <c r="G8" s="81">
        <v>264103.13496118941</v>
      </c>
      <c r="H8" s="81">
        <v>294882.69808768702</v>
      </c>
    </row>
    <row r="9" spans="1:8" x14ac:dyDescent="0.25">
      <c r="B9" s="8" t="s">
        <v>22</v>
      </c>
      <c r="C9" s="8"/>
      <c r="D9" s="81">
        <v>137575</v>
      </c>
      <c r="E9" s="81">
        <v>143765.875</v>
      </c>
      <c r="F9" s="81">
        <v>149516.51</v>
      </c>
      <c r="G9" s="81">
        <v>155497.1704</v>
      </c>
      <c r="H9" s="81">
        <v>161717.05721600002</v>
      </c>
    </row>
    <row r="10" spans="1:8" x14ac:dyDescent="0.25">
      <c r="B10" s="82" t="s">
        <v>23</v>
      </c>
      <c r="C10" s="82"/>
      <c r="D10" s="83">
        <v>52586.333333333314</v>
      </c>
      <c r="E10" s="83">
        <v>66024.49333333323</v>
      </c>
      <c r="F10" s="83">
        <v>86282.881446666666</v>
      </c>
      <c r="G10" s="83">
        <v>108605.96456118941</v>
      </c>
      <c r="H10" s="83">
        <v>133165.64087168701</v>
      </c>
    </row>
    <row r="13" spans="1:8" x14ac:dyDescent="0.25">
      <c r="B13" s="4" t="s">
        <v>83</v>
      </c>
    </row>
    <row r="14" spans="1:8" x14ac:dyDescent="0.25">
      <c r="B14" t="s">
        <v>15</v>
      </c>
      <c r="C14" s="59" t="s">
        <v>44</v>
      </c>
      <c r="D14" s="59" t="s">
        <v>171</v>
      </c>
      <c r="E14" s="59" t="s">
        <v>172</v>
      </c>
      <c r="F14" s="59" t="s">
        <v>18</v>
      </c>
      <c r="G14" s="59" t="s">
        <v>91</v>
      </c>
      <c r="H14" s="59" t="s">
        <v>92</v>
      </c>
    </row>
    <row r="15" spans="1:8" x14ac:dyDescent="0.25">
      <c r="A15" s="36" t="s">
        <v>24</v>
      </c>
      <c r="B15" s="8" t="s">
        <v>84</v>
      </c>
      <c r="C15" s="8"/>
      <c r="D15" s="88">
        <f>+D10</f>
        <v>52586.333333333314</v>
      </c>
      <c r="E15" s="88">
        <f t="shared" ref="E15:H15" si="0">+E10</f>
        <v>66024.49333333323</v>
      </c>
      <c r="F15" s="88">
        <f t="shared" si="0"/>
        <v>86282.881446666666</v>
      </c>
      <c r="G15" s="88">
        <f t="shared" si="0"/>
        <v>108605.96456118941</v>
      </c>
      <c r="H15" s="88">
        <f t="shared" si="0"/>
        <v>133165.64087168701</v>
      </c>
    </row>
    <row r="16" spans="1:8" x14ac:dyDescent="0.25">
      <c r="A16" s="36" t="s">
        <v>27</v>
      </c>
      <c r="B16" s="8" t="s">
        <v>173</v>
      </c>
      <c r="C16" s="8"/>
      <c r="D16" s="81">
        <f>+D15*34%</f>
        <v>17879.353333333329</v>
      </c>
      <c r="E16" s="81">
        <f t="shared" ref="E16:H16" si="1">+E15*34%</f>
        <v>22448.327733333299</v>
      </c>
      <c r="F16" s="81">
        <f t="shared" si="1"/>
        <v>29336.17969186667</v>
      </c>
      <c r="G16" s="81">
        <f t="shared" si="1"/>
        <v>36926.027950804404</v>
      </c>
      <c r="H16" s="81">
        <f t="shared" si="1"/>
        <v>45276.317896373585</v>
      </c>
    </row>
    <row r="17" spans="1:8" x14ac:dyDescent="0.25">
      <c r="A17" s="36" t="s">
        <v>29</v>
      </c>
      <c r="B17" s="8" t="s">
        <v>86</v>
      </c>
      <c r="C17" s="8"/>
      <c r="D17" s="88">
        <f>+D15-D16</f>
        <v>34706.979999999981</v>
      </c>
      <c r="E17" s="88">
        <f t="shared" ref="E17:H17" si="2">+E15-E16</f>
        <v>43576.165599999935</v>
      </c>
      <c r="F17" s="88">
        <f t="shared" si="2"/>
        <v>56946.7017548</v>
      </c>
      <c r="G17" s="88">
        <f t="shared" si="2"/>
        <v>71679.936610385004</v>
      </c>
      <c r="H17" s="88">
        <f t="shared" si="2"/>
        <v>87889.322975313422</v>
      </c>
    </row>
    <row r="18" spans="1:8" x14ac:dyDescent="0.25">
      <c r="A18" s="89" t="s">
        <v>24</v>
      </c>
      <c r="B18" s="90" t="s">
        <v>87</v>
      </c>
      <c r="C18" s="8"/>
      <c r="D18" s="81">
        <f>+pyg!C38+pyg!C53</f>
        <v>11248</v>
      </c>
      <c r="E18" s="88">
        <f>+D18</f>
        <v>11248</v>
      </c>
      <c r="F18" s="88">
        <f t="shared" ref="F18:H18" si="3">+E18</f>
        <v>11248</v>
      </c>
      <c r="G18" s="88">
        <f t="shared" si="3"/>
        <v>11248</v>
      </c>
      <c r="H18" s="88">
        <f t="shared" si="3"/>
        <v>11248</v>
      </c>
    </row>
    <row r="19" spans="1:8" x14ac:dyDescent="0.25">
      <c r="A19" s="89" t="s">
        <v>24</v>
      </c>
      <c r="B19" s="90" t="s">
        <v>189</v>
      </c>
      <c r="C19" s="8"/>
      <c r="D19" s="81">
        <f>+Inversión!F94/1000</f>
        <v>30000</v>
      </c>
      <c r="E19" s="8"/>
      <c r="F19" s="8"/>
      <c r="G19" s="8"/>
      <c r="H19" s="8"/>
    </row>
    <row r="20" spans="1:8" x14ac:dyDescent="0.25">
      <c r="A20" s="89" t="s">
        <v>89</v>
      </c>
      <c r="B20" s="90" t="s">
        <v>90</v>
      </c>
      <c r="C20" s="8"/>
      <c r="D20" s="81">
        <f>Inversión!E58</f>
        <v>-50367.275925925926</v>
      </c>
      <c r="E20" s="81">
        <f>-Inversión!F58</f>
        <v>-2266.5274166666713</v>
      </c>
      <c r="F20" s="81">
        <f>-Inversión!G58</f>
        <v>-2105.3521337037018</v>
      </c>
      <c r="G20" s="81">
        <f>-Inversión!H58</f>
        <v>-2189.566219051856</v>
      </c>
      <c r="H20" s="81">
        <f>-Inversión!I58</f>
        <v>-2277.1488678139285</v>
      </c>
    </row>
    <row r="21" spans="1:8" x14ac:dyDescent="0.25">
      <c r="A21" s="89" t="s">
        <v>89</v>
      </c>
      <c r="B21" s="90" t="s">
        <v>93</v>
      </c>
      <c r="C21" s="8"/>
      <c r="D21" s="8">
        <v>0</v>
      </c>
      <c r="E21" s="8">
        <v>0</v>
      </c>
      <c r="F21" s="8">
        <v>0</v>
      </c>
      <c r="G21" s="8">
        <v>0</v>
      </c>
      <c r="H21" s="8">
        <v>0</v>
      </c>
    </row>
    <row r="22" spans="1:8" ht="18.75" x14ac:dyDescent="0.3">
      <c r="A22" s="89" t="s">
        <v>29</v>
      </c>
      <c r="B22" s="100" t="s">
        <v>94</v>
      </c>
      <c r="C22" s="101">
        <f>-Inversión!D105/1000</f>
        <v>-171207.2759259259</v>
      </c>
      <c r="D22" s="102">
        <f>+D17+D18+D19+D20+D21</f>
        <v>25587.704074074056</v>
      </c>
      <c r="E22" s="102">
        <f t="shared" ref="E22:H22" si="4">+E17+E18+E19+E20+E21</f>
        <v>52557.638183333263</v>
      </c>
      <c r="F22" s="102">
        <f t="shared" si="4"/>
        <v>66089.349621096306</v>
      </c>
      <c r="G22" s="102">
        <f t="shared" si="4"/>
        <v>80738.370391333156</v>
      </c>
      <c r="H22" s="102">
        <f t="shared" si="4"/>
        <v>96860.174107499493</v>
      </c>
    </row>
    <row r="35" spans="3:8" x14ac:dyDescent="0.25">
      <c r="D35" s="71"/>
      <c r="E35" s="71"/>
      <c r="F35" s="71"/>
      <c r="G35" s="71"/>
      <c r="H35" s="71"/>
    </row>
    <row r="37" spans="3:8" x14ac:dyDescent="0.25">
      <c r="C37" s="60"/>
    </row>
    <row r="39" spans="3:8" x14ac:dyDescent="0.25">
      <c r="C39" s="60"/>
    </row>
    <row r="41" spans="3:8" x14ac:dyDescent="0.25">
      <c r="C41" s="68"/>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0:P238"/>
  <sheetViews>
    <sheetView showGridLines="0" tabSelected="1" topLeftCell="A71" workbookViewId="0">
      <selection activeCell="D264" sqref="D264"/>
    </sheetView>
  </sheetViews>
  <sheetFormatPr baseColWidth="10" defaultRowHeight="15" x14ac:dyDescent="0.25"/>
  <cols>
    <col min="2" max="2" width="5.85546875" customWidth="1"/>
    <col min="3" max="3" width="27.140625" customWidth="1"/>
    <col min="4" max="4" width="16.42578125" customWidth="1"/>
    <col min="5" max="5" width="16.85546875" customWidth="1"/>
    <col min="6" max="6" width="15" customWidth="1"/>
    <col min="7" max="7" width="12.7109375" customWidth="1"/>
    <col min="8" max="8" width="15.42578125" customWidth="1"/>
    <col min="9" max="9" width="11.85546875" customWidth="1"/>
    <col min="10" max="11" width="1" customWidth="1"/>
    <col min="12" max="12" width="1.140625" customWidth="1"/>
    <col min="13" max="13" width="12.85546875" customWidth="1"/>
    <col min="14" max="14" width="13" bestFit="1" customWidth="1"/>
  </cols>
  <sheetData>
    <row r="10" spans="2:7" x14ac:dyDescent="0.25">
      <c r="B10" s="4" t="s">
        <v>95</v>
      </c>
    </row>
    <row r="14" spans="2:7" x14ac:dyDescent="0.25">
      <c r="B14" t="s">
        <v>137</v>
      </c>
    </row>
    <row r="15" spans="2:7" x14ac:dyDescent="0.25">
      <c r="B15" s="131" t="s">
        <v>96</v>
      </c>
      <c r="C15" s="132" t="s">
        <v>117</v>
      </c>
      <c r="D15" s="132"/>
      <c r="E15" s="19"/>
      <c r="F15" s="19"/>
      <c r="G15" s="11"/>
    </row>
    <row r="16" spans="2:7" x14ac:dyDescent="0.25">
      <c r="B16" s="133" t="s">
        <v>98</v>
      </c>
      <c r="C16" s="134" t="s">
        <v>99</v>
      </c>
      <c r="D16" s="134"/>
      <c r="E16" s="13"/>
      <c r="F16" s="13"/>
      <c r="G16" s="15"/>
    </row>
    <row r="17" spans="2:14" x14ac:dyDescent="0.25">
      <c r="B17" s="133" t="s">
        <v>100</v>
      </c>
      <c r="C17" s="134" t="s">
        <v>101</v>
      </c>
      <c r="D17" s="134"/>
      <c r="E17" s="13"/>
      <c r="F17" s="13"/>
      <c r="G17" s="15"/>
    </row>
    <row r="18" spans="2:14" x14ac:dyDescent="0.25">
      <c r="B18" s="135" t="s">
        <v>102</v>
      </c>
      <c r="C18" s="136" t="s">
        <v>103</v>
      </c>
      <c r="D18" s="136"/>
      <c r="E18" s="17"/>
      <c r="F18" s="17"/>
      <c r="G18" s="49"/>
    </row>
    <row r="21" spans="2:14" x14ac:dyDescent="0.25">
      <c r="B21" t="s">
        <v>174</v>
      </c>
    </row>
    <row r="24" spans="2:14" ht="18.75" x14ac:dyDescent="0.3">
      <c r="C24" t="s">
        <v>106</v>
      </c>
      <c r="D24" s="104">
        <v>0.14000000000000001</v>
      </c>
    </row>
    <row r="25" spans="2:14" ht="18.75" x14ac:dyDescent="0.3">
      <c r="E25" s="86" t="s">
        <v>104</v>
      </c>
      <c r="F25" s="86" t="str">
        <f>+E25</f>
        <v>Año</v>
      </c>
      <c r="G25" s="86" t="s">
        <v>104</v>
      </c>
      <c r="H25" s="86" t="str">
        <f t="shared" ref="H25" si="0">+G25</f>
        <v>Año</v>
      </c>
      <c r="I25" s="86" t="s">
        <v>104</v>
      </c>
      <c r="J25" s="59"/>
      <c r="K25" s="59"/>
      <c r="L25" s="103"/>
    </row>
    <row r="26" spans="2:14" x14ac:dyDescent="0.25">
      <c r="D26" s="82" t="s">
        <v>117</v>
      </c>
      <c r="E26" s="86">
        <v>1</v>
      </c>
      <c r="F26" s="86">
        <v>2</v>
      </c>
      <c r="G26" s="86">
        <v>3</v>
      </c>
      <c r="H26" s="86">
        <v>4</v>
      </c>
      <c r="I26" s="86">
        <v>5</v>
      </c>
      <c r="J26" s="59"/>
      <c r="K26" s="59"/>
    </row>
    <row r="27" spans="2:14" ht="18.75" x14ac:dyDescent="0.3">
      <c r="C27" s="97" t="s">
        <v>105</v>
      </c>
      <c r="D27" s="98">
        <f>+FCL!C22</f>
        <v>-171207.2759259259</v>
      </c>
      <c r="E27" s="98">
        <f>+FCL!D22</f>
        <v>25587.704074074056</v>
      </c>
      <c r="F27" s="98">
        <f>+FCL!E22</f>
        <v>52557.638183333263</v>
      </c>
      <c r="G27" s="98">
        <f>+FCL!F22</f>
        <v>66089.349621096306</v>
      </c>
      <c r="H27" s="98">
        <f>+FCL!G22</f>
        <v>80738.370391333156</v>
      </c>
      <c r="I27" s="98">
        <f>+FCL!H22</f>
        <v>96860.174107499493</v>
      </c>
      <c r="J27" s="103"/>
      <c r="K27" s="103"/>
    </row>
    <row r="29" spans="2:14" x14ac:dyDescent="0.25">
      <c r="C29" t="s">
        <v>107</v>
      </c>
    </row>
    <row r="30" spans="2:14" x14ac:dyDescent="0.25">
      <c r="C30" s="13"/>
      <c r="D30" s="13"/>
      <c r="E30" s="13"/>
      <c r="F30" s="13"/>
      <c r="G30" s="13"/>
      <c r="H30" s="13"/>
      <c r="I30" s="13"/>
      <c r="J30" s="13"/>
      <c r="K30" s="13"/>
      <c r="L30" s="13"/>
      <c r="M30" s="13"/>
      <c r="N30" s="13"/>
    </row>
    <row r="31" spans="2:14" x14ac:dyDescent="0.25">
      <c r="C31" s="42" t="s">
        <v>111</v>
      </c>
      <c r="D31" s="19"/>
      <c r="E31" s="19"/>
      <c r="F31" s="19"/>
      <c r="G31" s="19"/>
      <c r="H31" s="19"/>
      <c r="I31" s="19"/>
      <c r="J31" s="19"/>
      <c r="K31" s="19"/>
      <c r="L31" s="19"/>
      <c r="M31" s="19"/>
      <c r="N31" s="19"/>
    </row>
    <row r="32" spans="2:14" ht="21" customHeight="1" x14ac:dyDescent="0.25">
      <c r="C32" s="13"/>
      <c r="D32" s="13"/>
      <c r="E32" s="13"/>
      <c r="F32" s="137">
        <f>+E27</f>
        <v>25587.704074074056</v>
      </c>
      <c r="G32" s="138"/>
      <c r="H32" s="137">
        <v>25588</v>
      </c>
      <c r="I32" s="155" t="s">
        <v>13</v>
      </c>
      <c r="J32" s="140"/>
      <c r="K32" s="140"/>
      <c r="L32" s="154">
        <f>+F32/H33</f>
        <v>22445.354450942155</v>
      </c>
      <c r="M32" s="154"/>
      <c r="N32" s="13"/>
    </row>
    <row r="33" spans="3:15" ht="26.25" x14ac:dyDescent="0.25">
      <c r="C33" s="13"/>
      <c r="D33" s="13"/>
      <c r="E33" s="13"/>
      <c r="F33" s="139" t="s">
        <v>110</v>
      </c>
      <c r="G33" s="139"/>
      <c r="H33" s="139">
        <v>1.1399999999999999</v>
      </c>
      <c r="I33" s="155"/>
      <c r="J33" s="140"/>
      <c r="K33" s="140"/>
      <c r="L33" s="154"/>
      <c r="M33" s="154"/>
      <c r="N33" s="13"/>
    </row>
    <row r="34" spans="3:15" ht="15.75" thickBot="1" x14ac:dyDescent="0.3">
      <c r="C34" s="39"/>
      <c r="D34" s="39"/>
      <c r="E34" s="39"/>
      <c r="F34" s="39"/>
      <c r="G34" s="39"/>
      <c r="H34" s="39"/>
      <c r="I34" s="39"/>
      <c r="J34" s="39"/>
      <c r="K34" s="39"/>
      <c r="L34" s="39"/>
      <c r="M34" s="39"/>
      <c r="N34" s="39"/>
    </row>
    <row r="35" spans="3:15" ht="15.75" thickTop="1" x14ac:dyDescent="0.25">
      <c r="C35" s="13"/>
      <c r="D35" s="13"/>
      <c r="E35" s="13"/>
      <c r="F35" s="13"/>
      <c r="G35" s="13"/>
      <c r="H35" s="13"/>
      <c r="I35" s="13"/>
      <c r="J35" s="13"/>
      <c r="K35" s="13"/>
      <c r="L35" s="13"/>
      <c r="M35" s="13"/>
      <c r="N35" s="13"/>
    </row>
    <row r="37" spans="3:15" x14ac:dyDescent="0.25">
      <c r="C37" s="42" t="s">
        <v>175</v>
      </c>
      <c r="D37" s="19"/>
      <c r="E37" s="19"/>
      <c r="F37" s="19"/>
      <c r="G37" s="19"/>
      <c r="H37" s="19"/>
      <c r="I37" s="19"/>
      <c r="J37" s="19"/>
      <c r="K37" s="19"/>
      <c r="L37" s="19"/>
      <c r="M37" s="19"/>
      <c r="N37" s="19"/>
      <c r="O37" s="19"/>
    </row>
    <row r="38" spans="3:15" x14ac:dyDescent="0.25">
      <c r="C38" s="13"/>
      <c r="D38" s="13"/>
      <c r="E38" s="13"/>
      <c r="F38" s="13"/>
      <c r="G38" s="13"/>
      <c r="H38" s="13"/>
      <c r="I38" s="13"/>
      <c r="J38" s="13"/>
      <c r="K38" s="13"/>
      <c r="L38" s="13"/>
      <c r="M38" s="13"/>
      <c r="N38" s="13"/>
      <c r="O38" s="13"/>
    </row>
    <row r="39" spans="3:15" x14ac:dyDescent="0.25">
      <c r="E39" t="s">
        <v>190</v>
      </c>
    </row>
    <row r="46" spans="3:15" x14ac:dyDescent="0.25">
      <c r="F46" t="s">
        <v>191</v>
      </c>
    </row>
    <row r="49" spans="3:16" x14ac:dyDescent="0.25">
      <c r="F49" t="s">
        <v>192</v>
      </c>
    </row>
    <row r="51" spans="3:16" x14ac:dyDescent="0.25">
      <c r="C51" t="s">
        <v>112</v>
      </c>
    </row>
    <row r="54" spans="3:16" x14ac:dyDescent="0.25">
      <c r="G54" t="s">
        <v>113</v>
      </c>
    </row>
    <row r="55" spans="3:16" x14ac:dyDescent="0.25">
      <c r="G55" t="s">
        <v>114</v>
      </c>
    </row>
    <row r="57" spans="3:16" x14ac:dyDescent="0.25">
      <c r="G57" t="s">
        <v>176</v>
      </c>
    </row>
    <row r="58" spans="3:16" x14ac:dyDescent="0.25">
      <c r="G58" t="s">
        <v>198</v>
      </c>
    </row>
    <row r="59" spans="3:16" x14ac:dyDescent="0.25">
      <c r="C59" s="13"/>
      <c r="D59" s="13"/>
      <c r="E59" s="13"/>
      <c r="F59" s="13"/>
      <c r="G59" s="13"/>
      <c r="H59" s="13"/>
      <c r="I59" s="13"/>
      <c r="J59" s="13"/>
      <c r="K59" s="13"/>
      <c r="L59" s="13"/>
      <c r="M59" s="13"/>
      <c r="N59" s="13"/>
      <c r="O59" s="13"/>
      <c r="P59" s="13"/>
    </row>
    <row r="60" spans="3:16" ht="15.75" thickBot="1" x14ac:dyDescent="0.3">
      <c r="C60" s="39"/>
      <c r="D60" s="39"/>
      <c r="E60" s="39"/>
      <c r="F60" s="39"/>
      <c r="G60" s="39"/>
      <c r="H60" s="39"/>
      <c r="I60" s="39"/>
      <c r="J60" s="39"/>
      <c r="K60" s="39"/>
      <c r="L60" s="39"/>
      <c r="M60" s="39"/>
      <c r="N60" s="39"/>
      <c r="O60" s="39"/>
      <c r="P60" s="39"/>
    </row>
    <row r="61" spans="3:16" ht="15.75" thickTop="1" x14ac:dyDescent="0.25">
      <c r="C61" t="s">
        <v>115</v>
      </c>
    </row>
    <row r="63" spans="3:16" x14ac:dyDescent="0.25">
      <c r="C63" t="s">
        <v>106</v>
      </c>
      <c r="D63" s="63">
        <v>0.14000000000000001</v>
      </c>
    </row>
    <row r="64" spans="3:16" x14ac:dyDescent="0.25">
      <c r="E64" s="59" t="s">
        <v>104</v>
      </c>
      <c r="F64" s="59" t="s">
        <v>104</v>
      </c>
      <c r="G64" s="59" t="s">
        <v>104</v>
      </c>
      <c r="H64" s="59" t="s">
        <v>104</v>
      </c>
      <c r="I64" s="59" t="s">
        <v>104</v>
      </c>
      <c r="J64" s="59"/>
      <c r="K64" s="59"/>
    </row>
    <row r="65" spans="3:11" x14ac:dyDescent="0.25">
      <c r="D65" s="8" t="s">
        <v>97</v>
      </c>
      <c r="E65" s="86">
        <v>1</v>
      </c>
      <c r="F65" s="86">
        <v>2</v>
      </c>
      <c r="G65" s="86">
        <v>3</v>
      </c>
      <c r="H65" s="86">
        <v>4</v>
      </c>
      <c r="I65" s="86">
        <v>5</v>
      </c>
      <c r="J65" s="123"/>
      <c r="K65" s="123"/>
    </row>
    <row r="66" spans="3:11" x14ac:dyDescent="0.25">
      <c r="C66" s="8" t="s">
        <v>105</v>
      </c>
      <c r="D66" s="81">
        <v>-171207.2759259259</v>
      </c>
      <c r="E66" s="81">
        <v>25587.704074074056</v>
      </c>
      <c r="F66" s="81">
        <v>52557.638183333263</v>
      </c>
      <c r="G66" s="81">
        <v>66089.349621096306</v>
      </c>
      <c r="H66" s="81">
        <v>80738.370391333156</v>
      </c>
      <c r="I66" s="81">
        <v>96860.174107499493</v>
      </c>
      <c r="J66" s="93"/>
      <c r="K66" s="93"/>
    </row>
    <row r="68" spans="3:11" x14ac:dyDescent="0.25">
      <c r="C68" s="96" t="s">
        <v>116</v>
      </c>
      <c r="E68" s="106">
        <f>E66/(1+$D$63)^E65</f>
        <v>22445.354450942152</v>
      </c>
      <c r="F68" s="106">
        <f t="shared" ref="F68:I68" si="1">F66/(1+$D$63)^F65</f>
        <v>40441.39595516563</v>
      </c>
      <c r="G68" s="106">
        <f t="shared" si="1"/>
        <v>44608.42851855651</v>
      </c>
      <c r="H68" s="106">
        <f t="shared" si="1"/>
        <v>47803.596735717627</v>
      </c>
      <c r="I68" s="106">
        <f t="shared" si="1"/>
        <v>50306.139255871174</v>
      </c>
      <c r="J68" s="106"/>
      <c r="K68" s="106"/>
    </row>
    <row r="69" spans="3:11" x14ac:dyDescent="0.25">
      <c r="C69" t="s">
        <v>199</v>
      </c>
      <c r="E69" s="107">
        <f>PV($D$63,E65,,-E66)</f>
        <v>22445.354450942152</v>
      </c>
      <c r="F69" s="60">
        <f t="shared" ref="F69:I69" si="2">PV($D$63,F65,,-F66)</f>
        <v>40441.39595516563</v>
      </c>
      <c r="G69" s="60">
        <f t="shared" si="2"/>
        <v>44608.42851855651</v>
      </c>
      <c r="H69" s="60">
        <f t="shared" si="2"/>
        <v>47803.596735717627</v>
      </c>
      <c r="I69" s="60">
        <f t="shared" si="2"/>
        <v>50306.139255871174</v>
      </c>
      <c r="J69" s="60"/>
      <c r="K69" s="60"/>
    </row>
    <row r="70" spans="3:11" x14ac:dyDescent="0.25">
      <c r="I70" s="99"/>
      <c r="J70" s="99"/>
      <c r="K70" s="99"/>
    </row>
    <row r="72" spans="3:11" x14ac:dyDescent="0.25">
      <c r="C72" t="s">
        <v>177</v>
      </c>
    </row>
    <row r="74" spans="3:11" x14ac:dyDescent="0.25">
      <c r="C74" t="s">
        <v>178</v>
      </c>
    </row>
    <row r="76" spans="3:11" x14ac:dyDescent="0.25">
      <c r="C76" s="79" t="s">
        <v>117</v>
      </c>
      <c r="D76" s="22"/>
      <c r="E76" s="111">
        <f>+D66</f>
        <v>-171207.2759259259</v>
      </c>
    </row>
    <row r="77" spans="3:11" x14ac:dyDescent="0.25">
      <c r="C77" s="109" t="s">
        <v>118</v>
      </c>
      <c r="D77" s="22"/>
      <c r="E77" s="111">
        <f>SUM(E69:I69)</f>
        <v>205604.9149162531</v>
      </c>
      <c r="G77" s="68"/>
    </row>
    <row r="78" spans="3:11" x14ac:dyDescent="0.25">
      <c r="C78" s="21" t="s">
        <v>119</v>
      </c>
      <c r="D78" s="110"/>
      <c r="E78" s="112">
        <f>SUM(E76:E77)</f>
        <v>34397.638990327192</v>
      </c>
    </row>
    <row r="80" spans="3:11" x14ac:dyDescent="0.25">
      <c r="C80" t="s">
        <v>200</v>
      </c>
    </row>
    <row r="81" spans="3:13" x14ac:dyDescent="0.25">
      <c r="C81" t="s">
        <v>179</v>
      </c>
    </row>
    <row r="83" spans="3:13" x14ac:dyDescent="0.25">
      <c r="C83" s="21" t="s">
        <v>119</v>
      </c>
      <c r="D83" s="108"/>
      <c r="E83" s="113">
        <f>NPV(D63,E66:I66)+D66</f>
        <v>34397.638990327192</v>
      </c>
    </row>
    <row r="90" spans="3:13" ht="20.25" x14ac:dyDescent="0.45">
      <c r="H90" s="105" t="s">
        <v>109</v>
      </c>
    </row>
    <row r="94" spans="3:13" ht="18.75" x14ac:dyDescent="0.3">
      <c r="C94" s="130" t="s">
        <v>124</v>
      </c>
      <c r="K94" s="1"/>
      <c r="M94" s="130" t="s">
        <v>125</v>
      </c>
    </row>
    <row r="95" spans="3:13" x14ac:dyDescent="0.25">
      <c r="K95" s="1"/>
    </row>
    <row r="96" spans="3:13" x14ac:dyDescent="0.25">
      <c r="K96" s="1"/>
    </row>
    <row r="97" spans="3:14" x14ac:dyDescent="0.25">
      <c r="K97" s="1"/>
    </row>
    <row r="98" spans="3:14" x14ac:dyDescent="0.25">
      <c r="K98" s="1"/>
    </row>
    <row r="99" spans="3:14" x14ac:dyDescent="0.25">
      <c r="K99" s="1"/>
    </row>
    <row r="100" spans="3:14" x14ac:dyDescent="0.25">
      <c r="C100" t="s">
        <v>126</v>
      </c>
      <c r="K100" s="1"/>
      <c r="M100" t="s">
        <v>181</v>
      </c>
    </row>
    <row r="101" spans="3:14" x14ac:dyDescent="0.25">
      <c r="C101" t="s">
        <v>127</v>
      </c>
      <c r="K101" s="1"/>
      <c r="M101" t="s">
        <v>135</v>
      </c>
    </row>
    <row r="102" spans="3:14" x14ac:dyDescent="0.25">
      <c r="D102" s="59" t="s">
        <v>44</v>
      </c>
      <c r="E102" s="59" t="s">
        <v>171</v>
      </c>
      <c r="F102" s="59" t="s">
        <v>172</v>
      </c>
      <c r="G102" s="59" t="s">
        <v>18</v>
      </c>
      <c r="H102" s="59" t="s">
        <v>91</v>
      </c>
      <c r="I102" s="59" t="s">
        <v>92</v>
      </c>
      <c r="J102" s="59"/>
      <c r="K102" s="126"/>
      <c r="M102" t="s">
        <v>136</v>
      </c>
    </row>
    <row r="103" spans="3:14" x14ac:dyDescent="0.25">
      <c r="C103" s="115" t="s">
        <v>180</v>
      </c>
      <c r="D103" s="116"/>
      <c r="E103" s="117">
        <f>+FCL!D6</f>
        <v>529750</v>
      </c>
      <c r="F103" s="117">
        <f>+FCL!E6</f>
        <v>564660.52499999991</v>
      </c>
      <c r="G103" s="117">
        <f>+FCL!F6</f>
        <v>604864.35438000003</v>
      </c>
      <c r="H103" s="117">
        <f>+FCL!G6</f>
        <v>647930.6964118561</v>
      </c>
      <c r="I103" s="117">
        <f>+FCL!H6</f>
        <v>694063.36199638038</v>
      </c>
      <c r="J103" s="124"/>
      <c r="K103" s="127"/>
    </row>
    <row r="104" spans="3:14" x14ac:dyDescent="0.25">
      <c r="C104" s="115" t="s">
        <v>63</v>
      </c>
      <c r="D104" s="88"/>
      <c r="E104" s="117">
        <f>+FCL!D18</f>
        <v>11248</v>
      </c>
      <c r="F104" s="117">
        <f>+FCL!E18</f>
        <v>11248</v>
      </c>
      <c r="G104" s="117">
        <f>+FCL!F18</f>
        <v>11248</v>
      </c>
      <c r="H104" s="117">
        <f>+FCL!G18</f>
        <v>11248</v>
      </c>
      <c r="I104" s="117">
        <f>+FCL!H18</f>
        <v>11248</v>
      </c>
      <c r="J104" s="124"/>
      <c r="K104" s="127"/>
    </row>
    <row r="105" spans="3:14" x14ac:dyDescent="0.25">
      <c r="C105" s="115" t="s">
        <v>121</v>
      </c>
      <c r="D105" s="111"/>
      <c r="E105" s="117">
        <f>+FCL!D19</f>
        <v>30000</v>
      </c>
      <c r="F105" s="117">
        <f>+FCL!E19</f>
        <v>0</v>
      </c>
      <c r="G105" s="117">
        <f>+FCL!F19</f>
        <v>0</v>
      </c>
      <c r="H105" s="117">
        <f>+FCL!G19</f>
        <v>0</v>
      </c>
      <c r="I105" s="117">
        <f>+FCL!H19</f>
        <v>0</v>
      </c>
      <c r="J105" s="124"/>
      <c r="K105" s="127"/>
      <c r="M105" s="161" t="s">
        <v>134</v>
      </c>
      <c r="N105" s="122">
        <f>+E77</f>
        <v>205604.9149162531</v>
      </c>
    </row>
    <row r="106" spans="3:14" x14ac:dyDescent="0.25">
      <c r="C106" s="118" t="s">
        <v>122</v>
      </c>
      <c r="D106" s="82"/>
      <c r="E106" s="119">
        <f>SUM(E103:E105)</f>
        <v>570998</v>
      </c>
      <c r="F106" s="119">
        <f>SUM(F103:F105)</f>
        <v>575908.52499999991</v>
      </c>
      <c r="G106" s="119">
        <f>SUM(G103:G105)</f>
        <v>616112.35438000003</v>
      </c>
      <c r="H106" s="119">
        <f>SUM(H103:H105)</f>
        <v>659178.6964118561</v>
      </c>
      <c r="I106" s="119">
        <f>SUM(I103:I105)</f>
        <v>705311.36199638038</v>
      </c>
      <c r="J106" s="125"/>
      <c r="K106" s="128"/>
      <c r="M106" s="161"/>
      <c r="N106" s="68">
        <f>-E76</f>
        <v>171207.2759259259</v>
      </c>
    </row>
    <row r="107" spans="3:14" x14ac:dyDescent="0.25">
      <c r="C107" s="114"/>
      <c r="E107" s="114"/>
      <c r="F107" s="114"/>
      <c r="G107" s="114"/>
      <c r="H107" s="114"/>
      <c r="I107" s="114"/>
      <c r="J107" s="114"/>
      <c r="K107" s="129"/>
    </row>
    <row r="108" spans="3:14" x14ac:dyDescent="0.25">
      <c r="C108" s="115" t="s">
        <v>120</v>
      </c>
      <c r="D108" s="8"/>
      <c r="E108" s="117">
        <f>+FCL!D7+FCL!D9</f>
        <v>477163.66666666669</v>
      </c>
      <c r="F108" s="117">
        <f>+FCL!E7+FCL!E9</f>
        <v>498636.03166666668</v>
      </c>
      <c r="G108" s="117">
        <f>+FCL!F7+FCL!F9</f>
        <v>518581.47293333337</v>
      </c>
      <c r="H108" s="117">
        <f>+FCL!G7+FCL!G9</f>
        <v>539324.73185066669</v>
      </c>
      <c r="I108" s="117">
        <f>+FCL!H7+FCL!H9</f>
        <v>560897.7211246934</v>
      </c>
      <c r="J108" s="124"/>
      <c r="K108" s="127"/>
      <c r="M108" s="161" t="s">
        <v>134</v>
      </c>
      <c r="N108" s="149">
        <f>+N105/N106</f>
        <v>1.2009122498112148</v>
      </c>
    </row>
    <row r="109" spans="3:14" x14ac:dyDescent="0.25">
      <c r="C109" s="115" t="s">
        <v>88</v>
      </c>
      <c r="D109" s="8"/>
      <c r="E109" s="117">
        <f>-FCL!D20</f>
        <v>50367.275925925926</v>
      </c>
      <c r="F109" s="117">
        <f>-FCL!E20</f>
        <v>2266.5274166666713</v>
      </c>
      <c r="G109" s="117">
        <f>-FCL!F20</f>
        <v>2105.3521337037018</v>
      </c>
      <c r="H109" s="117">
        <f>-FCL!G20</f>
        <v>2189.566219051856</v>
      </c>
      <c r="I109" s="117">
        <f>-FCL!H20</f>
        <v>2277.1488678139285</v>
      </c>
      <c r="J109" s="124"/>
      <c r="K109" s="127"/>
      <c r="M109" s="161"/>
      <c r="N109" s="149"/>
    </row>
    <row r="110" spans="3:14" x14ac:dyDescent="0.25">
      <c r="C110" s="115" t="s">
        <v>85</v>
      </c>
      <c r="D110" s="8"/>
      <c r="E110" s="117">
        <f>+FCL!D16</f>
        <v>17879.353333333329</v>
      </c>
      <c r="F110" s="117">
        <f>+FCL!E16</f>
        <v>22448.327733333299</v>
      </c>
      <c r="G110" s="117">
        <f>+FCL!F16</f>
        <v>29336.17969186667</v>
      </c>
      <c r="H110" s="117">
        <f>+FCL!G16</f>
        <v>36926.027950804404</v>
      </c>
      <c r="I110" s="117">
        <f>+FCL!H16</f>
        <v>45276.317896373585</v>
      </c>
      <c r="J110" s="124"/>
      <c r="K110" s="127"/>
    </row>
    <row r="111" spans="3:14" x14ac:dyDescent="0.25">
      <c r="C111" s="118" t="s">
        <v>123</v>
      </c>
      <c r="D111" s="120">
        <f>-FCL!C22</f>
        <v>171207.2759259259</v>
      </c>
      <c r="E111" s="119">
        <f>SUM(E108:E110)</f>
        <v>545410.29592592584</v>
      </c>
      <c r="F111" s="119">
        <f>+F108+F109</f>
        <v>500902.55908333336</v>
      </c>
      <c r="G111" s="119">
        <f>+G108+G109</f>
        <v>520686.82506703708</v>
      </c>
      <c r="H111" s="119">
        <f>+H108+H109</f>
        <v>541514.29806971853</v>
      </c>
      <c r="I111" s="119">
        <f>+I108+I109</f>
        <v>563174.86999250739</v>
      </c>
      <c r="J111" s="125"/>
      <c r="K111" s="128"/>
    </row>
    <row r="112" spans="3:14" x14ac:dyDescent="0.25">
      <c r="K112" s="1"/>
    </row>
    <row r="113" spans="3:16" x14ac:dyDescent="0.25">
      <c r="C113" s="121" t="s">
        <v>129</v>
      </c>
      <c r="D113" s="70">
        <v>0.14000000000000001</v>
      </c>
      <c r="K113" s="1"/>
    </row>
    <row r="114" spans="3:16" x14ac:dyDescent="0.25">
      <c r="C114" s="121" t="s">
        <v>130</v>
      </c>
      <c r="D114" s="70"/>
      <c r="K114" s="1"/>
    </row>
    <row r="115" spans="3:16" x14ac:dyDescent="0.25">
      <c r="C115" s="87" t="s">
        <v>128</v>
      </c>
      <c r="E115" s="107">
        <f>NPV(D113,E106:I106)</f>
        <v>2116479.9633857924</v>
      </c>
      <c r="K115" s="1"/>
    </row>
    <row r="116" spans="3:16" x14ac:dyDescent="0.25">
      <c r="C116" s="87" t="s">
        <v>131</v>
      </c>
      <c r="E116" s="60">
        <f>NPV(D113,E111:I111)+D111</f>
        <v>1999629.7058257503</v>
      </c>
      <c r="F116" s="68"/>
      <c r="K116" s="1"/>
    </row>
    <row r="117" spans="3:16" x14ac:dyDescent="0.25">
      <c r="K117" s="1"/>
      <c r="M117" s="1"/>
      <c r="N117" s="1"/>
      <c r="O117" s="1"/>
      <c r="P117" s="1"/>
    </row>
    <row r="118" spans="3:16" x14ac:dyDescent="0.25">
      <c r="C118" t="s">
        <v>132</v>
      </c>
      <c r="K118" s="1"/>
      <c r="M118" s="1"/>
      <c r="N118" s="1"/>
      <c r="O118" s="1"/>
      <c r="P118" s="1"/>
    </row>
    <row r="119" spans="3:16" x14ac:dyDescent="0.25">
      <c r="F119" s="122">
        <f>+E115</f>
        <v>2116479.9633857924</v>
      </c>
      <c r="G119" s="156" t="s">
        <v>13</v>
      </c>
      <c r="H119" s="157">
        <f>F119/F120</f>
        <v>1.0584359480255814</v>
      </c>
      <c r="I119" s="159" t="s">
        <v>133</v>
      </c>
      <c r="K119" s="1"/>
      <c r="M119" s="1"/>
      <c r="N119" s="1"/>
      <c r="O119" s="1"/>
      <c r="P119" s="1"/>
    </row>
    <row r="120" spans="3:16" x14ac:dyDescent="0.25">
      <c r="F120" s="68">
        <f>+E116</f>
        <v>1999629.7058257503</v>
      </c>
      <c r="G120" s="156"/>
      <c r="H120" s="158"/>
      <c r="I120" s="160"/>
      <c r="K120" s="1"/>
      <c r="M120" s="1"/>
      <c r="N120" s="1"/>
      <c r="O120" s="1"/>
      <c r="P120" s="1"/>
    </row>
    <row r="121" spans="3:16" x14ac:dyDescent="0.25">
      <c r="K121" s="1"/>
      <c r="M121" s="1"/>
      <c r="N121" s="1"/>
      <c r="O121" s="1"/>
      <c r="P121" s="1"/>
    </row>
    <row r="122" spans="3:16" x14ac:dyDescent="0.25">
      <c r="K122" s="1"/>
    </row>
    <row r="135" spans="2:9" x14ac:dyDescent="0.25">
      <c r="B135" t="s">
        <v>182</v>
      </c>
    </row>
    <row r="137" spans="2:9" x14ac:dyDescent="0.25">
      <c r="B137" t="s">
        <v>138</v>
      </c>
    </row>
    <row r="139" spans="2:9" x14ac:dyDescent="0.25">
      <c r="C139" t="s">
        <v>106</v>
      </c>
      <c r="D139" s="63">
        <v>0.14000000000000001</v>
      </c>
    </row>
    <row r="140" spans="2:9" x14ac:dyDescent="0.25">
      <c r="E140" s="59" t="s">
        <v>104</v>
      </c>
      <c r="F140" s="59" t="s">
        <v>104</v>
      </c>
      <c r="G140" s="59" t="s">
        <v>104</v>
      </c>
      <c r="H140" s="59" t="s">
        <v>104</v>
      </c>
      <c r="I140" s="59" t="s">
        <v>104</v>
      </c>
    </row>
    <row r="141" spans="2:9" x14ac:dyDescent="0.25">
      <c r="D141" s="8" t="s">
        <v>97</v>
      </c>
      <c r="E141" s="86">
        <v>1</v>
      </c>
      <c r="F141" s="86">
        <v>2</v>
      </c>
      <c r="G141" s="86">
        <v>3</v>
      </c>
      <c r="H141" s="86">
        <v>4</v>
      </c>
      <c r="I141" s="86">
        <v>5</v>
      </c>
    </row>
    <row r="142" spans="2:9" x14ac:dyDescent="0.25">
      <c r="C142" s="8" t="s">
        <v>105</v>
      </c>
      <c r="D142" s="81">
        <v>-171207.2759259259</v>
      </c>
      <c r="E142" s="81">
        <v>25587.704074074056</v>
      </c>
      <c r="F142" s="81">
        <v>52557.638183333263</v>
      </c>
      <c r="G142" s="81">
        <v>66089.349621096306</v>
      </c>
      <c r="H142" s="81">
        <v>80738.370391333156</v>
      </c>
      <c r="I142" s="81">
        <v>96860.174107499493</v>
      </c>
    </row>
    <row r="144" spans="2:9" x14ac:dyDescent="0.25">
      <c r="C144" t="s">
        <v>139</v>
      </c>
      <c r="D144" s="69">
        <f>IRR(D142:I142)</f>
        <v>0.20590868405498464</v>
      </c>
    </row>
    <row r="148" spans="8:8" x14ac:dyDescent="0.25">
      <c r="H148" t="s">
        <v>183</v>
      </c>
    </row>
    <row r="169" spans="3:9" x14ac:dyDescent="0.25">
      <c r="C169" t="s">
        <v>193</v>
      </c>
    </row>
    <row r="171" spans="3:9" x14ac:dyDescent="0.25">
      <c r="C171" t="s">
        <v>106</v>
      </c>
      <c r="D171" s="63">
        <v>0.14000000000000001</v>
      </c>
    </row>
    <row r="172" spans="3:9" x14ac:dyDescent="0.25">
      <c r="E172" s="59" t="s">
        <v>104</v>
      </c>
      <c r="F172" s="59" t="s">
        <v>104</v>
      </c>
      <c r="G172" s="59" t="s">
        <v>104</v>
      </c>
      <c r="H172" s="59" t="s">
        <v>104</v>
      </c>
      <c r="I172" s="59" t="s">
        <v>104</v>
      </c>
    </row>
    <row r="173" spans="3:9" x14ac:dyDescent="0.25">
      <c r="D173" s="8" t="s">
        <v>97</v>
      </c>
      <c r="E173" s="86">
        <v>1</v>
      </c>
      <c r="F173" s="86">
        <v>2</v>
      </c>
      <c r="G173" s="86">
        <v>3</v>
      </c>
      <c r="H173" s="86">
        <v>4</v>
      </c>
      <c r="I173" s="86">
        <v>5</v>
      </c>
    </row>
    <row r="174" spans="3:9" x14ac:dyDescent="0.25">
      <c r="C174" s="8" t="s">
        <v>105</v>
      </c>
      <c r="D174" s="81">
        <v>-171207.2759259259</v>
      </c>
      <c r="E174" s="81">
        <v>25587.704074074056</v>
      </c>
      <c r="F174" s="81">
        <v>52557.638183333263</v>
      </c>
      <c r="G174" s="81">
        <v>66089.349621096306</v>
      </c>
      <c r="H174" s="81">
        <v>80738.370391333156</v>
      </c>
      <c r="I174" s="81">
        <v>96860.174107499493</v>
      </c>
    </row>
    <row r="177" spans="2:6" x14ac:dyDescent="0.25">
      <c r="F177" s="62">
        <f>SUM(E174:G174)</f>
        <v>144234.69187850363</v>
      </c>
    </row>
    <row r="182" spans="2:6" x14ac:dyDescent="0.25">
      <c r="B182" s="141" t="s">
        <v>184</v>
      </c>
    </row>
    <row r="183" spans="2:6" x14ac:dyDescent="0.25">
      <c r="B183" s="141" t="s">
        <v>140</v>
      </c>
    </row>
    <row r="184" spans="2:6" x14ac:dyDescent="0.25">
      <c r="B184" s="141" t="s">
        <v>201</v>
      </c>
    </row>
    <row r="185" spans="2:6" x14ac:dyDescent="0.25">
      <c r="B185" s="142" t="s">
        <v>185</v>
      </c>
    </row>
    <row r="186" spans="2:6" x14ac:dyDescent="0.25">
      <c r="B186" s="143" t="s">
        <v>186</v>
      </c>
    </row>
    <row r="189" spans="2:6" x14ac:dyDescent="0.25">
      <c r="C189" s="4" t="s">
        <v>141</v>
      </c>
    </row>
    <row r="191" spans="2:6" ht="30" customHeight="1" x14ac:dyDescent="0.25">
      <c r="C191" s="144" t="s">
        <v>142</v>
      </c>
      <c r="D191" s="35">
        <v>3</v>
      </c>
    </row>
    <row r="192" spans="2:6" ht="30" customHeight="1" x14ac:dyDescent="0.25">
      <c r="C192" s="87" t="s">
        <v>143</v>
      </c>
      <c r="D192" s="62">
        <f>-D174</f>
        <v>171207.2759259259</v>
      </c>
    </row>
    <row r="194" spans="3:10" x14ac:dyDescent="0.25">
      <c r="C194" s="145" t="s">
        <v>144</v>
      </c>
      <c r="D194" s="62">
        <f>SUM(E174:G174)</f>
        <v>144234.69187850363</v>
      </c>
      <c r="E194" t="s">
        <v>187</v>
      </c>
    </row>
    <row r="196" spans="3:10" x14ac:dyDescent="0.25">
      <c r="C196" s="87" t="s">
        <v>150</v>
      </c>
      <c r="D196" s="62">
        <f>+H174</f>
        <v>80738.370391333156</v>
      </c>
      <c r="E196" t="s">
        <v>202</v>
      </c>
    </row>
    <row r="198" spans="3:10" x14ac:dyDescent="0.25">
      <c r="C198" t="s">
        <v>145</v>
      </c>
    </row>
    <row r="201" spans="3:10" x14ac:dyDescent="0.25">
      <c r="E201" s="150" t="s">
        <v>146</v>
      </c>
      <c r="F201" s="152">
        <v>3</v>
      </c>
      <c r="G201" s="153" t="s">
        <v>12</v>
      </c>
      <c r="H201" s="146" t="s">
        <v>147</v>
      </c>
      <c r="I201" s="34"/>
      <c r="J201" s="153">
        <v>3</v>
      </c>
    </row>
    <row r="202" spans="3:10" x14ac:dyDescent="0.25">
      <c r="E202" s="150"/>
      <c r="F202" s="152"/>
      <c r="G202" s="153"/>
      <c r="H202" s="147">
        <v>80738</v>
      </c>
      <c r="I202" s="34"/>
      <c r="J202" s="153"/>
    </row>
    <row r="203" spans="3:10" x14ac:dyDescent="0.25">
      <c r="F203" s="96"/>
    </row>
    <row r="204" spans="3:10" x14ac:dyDescent="0.25">
      <c r="E204" s="150" t="s">
        <v>146</v>
      </c>
      <c r="F204" s="152">
        <v>3</v>
      </c>
      <c r="G204" s="153" t="s">
        <v>12</v>
      </c>
      <c r="H204" s="149">
        <f>+(D192-D194)/D196</f>
        <v>0.3340739219368446</v>
      </c>
    </row>
    <row r="205" spans="3:10" x14ac:dyDescent="0.25">
      <c r="E205" s="150"/>
      <c r="F205" s="152"/>
      <c r="G205" s="153"/>
      <c r="H205" s="149"/>
    </row>
    <row r="206" spans="3:10" x14ac:dyDescent="0.25">
      <c r="E206" s="150" t="s">
        <v>146</v>
      </c>
      <c r="F206" s="151">
        <f>+F204+H204</f>
        <v>3.3340739219368447</v>
      </c>
      <c r="G206" s="151" t="s">
        <v>148</v>
      </c>
    </row>
    <row r="207" spans="3:10" x14ac:dyDescent="0.25">
      <c r="E207" s="150"/>
      <c r="F207" s="152"/>
      <c r="G207" s="152"/>
    </row>
    <row r="210" spans="3:9" x14ac:dyDescent="0.25">
      <c r="C210" s="4" t="s">
        <v>188</v>
      </c>
    </row>
    <row r="211" spans="3:9" x14ac:dyDescent="0.25">
      <c r="C211" s="4"/>
    </row>
    <row r="212" spans="3:9" x14ac:dyDescent="0.25">
      <c r="C212" s="4" t="s">
        <v>203</v>
      </c>
    </row>
    <row r="213" spans="3:9" x14ac:dyDescent="0.25">
      <c r="C213" t="s">
        <v>204</v>
      </c>
    </row>
    <row r="215" spans="3:9" x14ac:dyDescent="0.25">
      <c r="C215" t="s">
        <v>106</v>
      </c>
      <c r="D215" s="63">
        <v>0.14000000000000001</v>
      </c>
    </row>
    <row r="216" spans="3:9" x14ac:dyDescent="0.25">
      <c r="E216" s="59" t="s">
        <v>104</v>
      </c>
      <c r="F216" s="59" t="s">
        <v>104</v>
      </c>
      <c r="G216" s="59" t="s">
        <v>104</v>
      </c>
      <c r="H216" s="59" t="s">
        <v>104</v>
      </c>
      <c r="I216" s="59" t="s">
        <v>104</v>
      </c>
    </row>
    <row r="217" spans="3:9" x14ac:dyDescent="0.25">
      <c r="D217" s="8" t="s">
        <v>97</v>
      </c>
      <c r="E217" s="86">
        <v>1</v>
      </c>
      <c r="F217" s="86">
        <v>2</v>
      </c>
      <c r="G217" s="86">
        <v>3</v>
      </c>
      <c r="H217" s="86">
        <v>4</v>
      </c>
      <c r="I217" s="86">
        <v>5</v>
      </c>
    </row>
    <row r="218" spans="3:9" x14ac:dyDescent="0.25">
      <c r="C218" s="8" t="s">
        <v>105</v>
      </c>
      <c r="D218" s="81">
        <v>-171207.2759259259</v>
      </c>
      <c r="E218" s="81">
        <v>25587.704074074056</v>
      </c>
      <c r="F218" s="81">
        <v>52557.638183333263</v>
      </c>
      <c r="G218" s="81">
        <v>66089.349621096306</v>
      </c>
      <c r="H218" s="81">
        <v>80738.370391333156</v>
      </c>
      <c r="I218" s="81">
        <v>96860.174107499493</v>
      </c>
    </row>
    <row r="220" spans="3:9" x14ac:dyDescent="0.25">
      <c r="C220" s="4" t="s">
        <v>108</v>
      </c>
      <c r="D220" s="71">
        <f>-D218</f>
        <v>171207.2759259259</v>
      </c>
      <c r="E220" s="91">
        <f>(E218/(1+$D$215)^E217)</f>
        <v>22445.354450942152</v>
      </c>
      <c r="F220" s="91">
        <f t="shared" ref="F220:I220" si="3">(F218/(1+$D$215)^F217)</f>
        <v>40441.39595516563</v>
      </c>
      <c r="G220" s="91">
        <f t="shared" si="3"/>
        <v>44608.42851855651</v>
      </c>
      <c r="H220" s="91">
        <f t="shared" si="3"/>
        <v>47803.596735717627</v>
      </c>
      <c r="I220" s="91">
        <f t="shared" si="3"/>
        <v>50306.139255871174</v>
      </c>
    </row>
    <row r="222" spans="3:9" ht="20.25" x14ac:dyDescent="0.45">
      <c r="C222" t="s">
        <v>149</v>
      </c>
      <c r="E222" s="105"/>
    </row>
    <row r="224" spans="3:9" x14ac:dyDescent="0.25">
      <c r="C224" s="144" t="s">
        <v>142</v>
      </c>
      <c r="D224">
        <v>4</v>
      </c>
    </row>
    <row r="225" spans="3:9" x14ac:dyDescent="0.25">
      <c r="C225" s="87" t="s">
        <v>143</v>
      </c>
      <c r="D225" s="62">
        <f>+D220</f>
        <v>171207.2759259259</v>
      </c>
    </row>
    <row r="227" spans="3:9" x14ac:dyDescent="0.25">
      <c r="C227" s="145" t="s">
        <v>144</v>
      </c>
      <c r="D227" s="62">
        <f>SUM(E220:H220)</f>
        <v>155298.77566038191</v>
      </c>
    </row>
    <row r="229" spans="3:9" x14ac:dyDescent="0.25">
      <c r="C229" s="87" t="s">
        <v>151</v>
      </c>
      <c r="D229" s="62">
        <f>+I218</f>
        <v>96860.174107499493</v>
      </c>
    </row>
    <row r="232" spans="3:9" x14ac:dyDescent="0.25">
      <c r="E232" s="150" t="s">
        <v>146</v>
      </c>
      <c r="F232" s="152">
        <v>4</v>
      </c>
      <c r="G232" s="153" t="s">
        <v>12</v>
      </c>
      <c r="H232" s="146" t="s">
        <v>152</v>
      </c>
      <c r="I232" s="34"/>
    </row>
    <row r="233" spans="3:9" x14ac:dyDescent="0.25">
      <c r="E233" s="150"/>
      <c r="F233" s="152"/>
      <c r="G233" s="153"/>
      <c r="H233" s="147">
        <v>96860</v>
      </c>
      <c r="I233" s="34"/>
    </row>
    <row r="234" spans="3:9" x14ac:dyDescent="0.25">
      <c r="F234" s="96"/>
    </row>
    <row r="235" spans="3:9" x14ac:dyDescent="0.25">
      <c r="E235" s="150" t="s">
        <v>146</v>
      </c>
      <c r="F235" s="152">
        <v>4</v>
      </c>
      <c r="G235" s="153" t="s">
        <v>12</v>
      </c>
      <c r="H235" s="149">
        <f>+(D225-D227)/D229</f>
        <v>0.16424191275857161</v>
      </c>
    </row>
    <row r="236" spans="3:9" x14ac:dyDescent="0.25">
      <c r="E236" s="150"/>
      <c r="F236" s="152"/>
      <c r="G236" s="153"/>
      <c r="H236" s="149"/>
    </row>
    <row r="237" spans="3:9" x14ac:dyDescent="0.25">
      <c r="E237" s="150" t="s">
        <v>146</v>
      </c>
      <c r="F237" s="151">
        <f>+F235+H235</f>
        <v>4.1642419127585715</v>
      </c>
      <c r="G237" s="151" t="s">
        <v>148</v>
      </c>
    </row>
    <row r="238" spans="3:9" x14ac:dyDescent="0.25">
      <c r="E238" s="150"/>
      <c r="F238" s="152"/>
      <c r="G238" s="152"/>
    </row>
  </sheetData>
  <mergeCells count="29">
    <mergeCell ref="N108:N109"/>
    <mergeCell ref="L32:M33"/>
    <mergeCell ref="E201:E202"/>
    <mergeCell ref="F201:F202"/>
    <mergeCell ref="G201:G202"/>
    <mergeCell ref="J201:J202"/>
    <mergeCell ref="I32:I33"/>
    <mergeCell ref="G119:G120"/>
    <mergeCell ref="H119:H120"/>
    <mergeCell ref="I119:I120"/>
    <mergeCell ref="M105:M106"/>
    <mergeCell ref="M108:M109"/>
    <mergeCell ref="G204:G205"/>
    <mergeCell ref="F204:F205"/>
    <mergeCell ref="H204:H205"/>
    <mergeCell ref="E204:E205"/>
    <mergeCell ref="E206:E207"/>
    <mergeCell ref="F206:F207"/>
    <mergeCell ref="G206:G207"/>
    <mergeCell ref="H235:H236"/>
    <mergeCell ref="E237:E238"/>
    <mergeCell ref="F237:F238"/>
    <mergeCell ref="G237:G238"/>
    <mergeCell ref="E232:E233"/>
    <mergeCell ref="F232:F233"/>
    <mergeCell ref="G232:G233"/>
    <mergeCell ref="E235:E236"/>
    <mergeCell ref="F235:F236"/>
    <mergeCell ref="G235:G23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Inicio</vt:lpstr>
      <vt:lpstr>Inversión</vt:lpstr>
      <vt:lpstr>pyg</vt:lpstr>
      <vt:lpstr>FCL</vt:lpstr>
      <vt:lpstr>Metodos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Vargas</dc:creator>
  <cp:lastModifiedBy>Usuario</cp:lastModifiedBy>
  <dcterms:created xsi:type="dcterms:W3CDTF">2017-11-24T02:22:38Z</dcterms:created>
  <dcterms:modified xsi:type="dcterms:W3CDTF">2023-05-02T16:35:32Z</dcterms:modified>
</cp:coreProperties>
</file>