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va258\Desktop\DWU_Files\"/>
    </mc:Choice>
  </mc:AlternateContent>
  <bookViews>
    <workbookView xWindow="0" yWindow="0" windowWidth="28800" windowHeight="13635"/>
  </bookViews>
  <sheets>
    <sheet name="Partitioned FLOOR Space" sheetId="1" r:id="rId1"/>
    <sheet name="IOU-s Commercial Space" sheetId="2" r:id="rId2"/>
  </sheets>
  <definedNames>
    <definedName name="_xlnm._FilterDatabase" localSheetId="0" hidden="1">'Partitioned FLOOR Space'!$A$1:$E$60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F4" i="1" s="1"/>
  <c r="D5" i="1"/>
  <c r="F5" i="1" s="1"/>
  <c r="D6" i="1"/>
  <c r="D7" i="1"/>
  <c r="D8" i="1"/>
  <c r="F8" i="1" s="1"/>
  <c r="D9" i="1"/>
  <c r="F9" i="1" s="1"/>
  <c r="D10" i="1"/>
  <c r="D11" i="1"/>
  <c r="D12" i="1"/>
  <c r="F12" i="1" s="1"/>
  <c r="D13" i="1"/>
  <c r="F13" i="1" s="1"/>
  <c r="D14" i="1"/>
  <c r="D15" i="1"/>
  <c r="D16" i="1"/>
  <c r="F16" i="1" s="1"/>
  <c r="D17" i="1"/>
  <c r="F17" i="1" s="1"/>
  <c r="D18" i="1"/>
  <c r="D19" i="1"/>
  <c r="D20" i="1"/>
  <c r="F20" i="1" s="1"/>
  <c r="D21" i="1"/>
  <c r="F21" i="1" s="1"/>
  <c r="D22" i="1"/>
  <c r="D23" i="1"/>
  <c r="D24" i="1"/>
  <c r="F24" i="1" s="1"/>
  <c r="D25" i="1"/>
  <c r="F25" i="1" s="1"/>
  <c r="D26" i="1"/>
  <c r="D27" i="1"/>
  <c r="D28" i="1"/>
  <c r="F28" i="1" s="1"/>
  <c r="D29" i="1"/>
  <c r="F29" i="1" s="1"/>
  <c r="D30" i="1"/>
  <c r="D31" i="1"/>
  <c r="D32" i="1"/>
  <c r="F32" i="1" s="1"/>
  <c r="D33" i="1"/>
  <c r="F33" i="1" s="1"/>
  <c r="D34" i="1"/>
  <c r="D35" i="1"/>
  <c r="D36" i="1"/>
  <c r="F36" i="1" s="1"/>
  <c r="D37" i="1"/>
  <c r="F37" i="1" s="1"/>
  <c r="D38" i="1"/>
  <c r="D39" i="1"/>
  <c r="D40" i="1"/>
  <c r="F40" i="1" s="1"/>
  <c r="D41" i="1"/>
  <c r="F41" i="1" s="1"/>
  <c r="D42" i="1"/>
  <c r="D43" i="1"/>
  <c r="D44" i="1"/>
  <c r="F44" i="1" s="1"/>
  <c r="D45" i="1"/>
  <c r="F45" i="1" s="1"/>
  <c r="D46" i="1"/>
  <c r="D47" i="1"/>
  <c r="D48" i="1"/>
  <c r="F48" i="1" s="1"/>
  <c r="D49" i="1"/>
  <c r="F49" i="1" s="1"/>
  <c r="D50" i="1"/>
  <c r="D51" i="1"/>
  <c r="D52" i="1"/>
  <c r="F52" i="1" s="1"/>
  <c r="D53" i="1"/>
  <c r="F53" i="1" s="1"/>
  <c r="D54" i="1"/>
  <c r="D55" i="1"/>
  <c r="D56" i="1"/>
  <c r="F56" i="1" s="1"/>
  <c r="D57" i="1"/>
  <c r="F57" i="1" s="1"/>
  <c r="D58" i="1"/>
  <c r="D59" i="1"/>
  <c r="F3" i="1"/>
  <c r="F6" i="1"/>
  <c r="F7" i="1"/>
  <c r="F10" i="1"/>
  <c r="F11" i="1"/>
  <c r="F14" i="1"/>
  <c r="F15" i="1"/>
  <c r="F18" i="1"/>
  <c r="F19" i="1"/>
  <c r="F22" i="1"/>
  <c r="F23" i="1"/>
  <c r="F26" i="1"/>
  <c r="F27" i="1"/>
  <c r="F30" i="1"/>
  <c r="F31" i="1"/>
  <c r="F34" i="1"/>
  <c r="F35" i="1"/>
  <c r="F38" i="1"/>
  <c r="F39" i="1"/>
  <c r="F42" i="1"/>
  <c r="F43" i="1"/>
  <c r="F46" i="1"/>
  <c r="F47" i="1"/>
  <c r="F50" i="1"/>
  <c r="F51" i="1"/>
  <c r="F54" i="1"/>
  <c r="F55" i="1"/>
  <c r="F58" i="1"/>
  <c r="F59" i="1"/>
  <c r="D65" i="1" l="1"/>
  <c r="B66" i="1"/>
  <c r="B67" i="1"/>
  <c r="D67" i="1" s="1"/>
  <c r="B68" i="1"/>
  <c r="D68" i="1" s="1"/>
  <c r="B65" i="1"/>
  <c r="D4" i="2"/>
  <c r="D5" i="2"/>
  <c r="D6" i="2"/>
  <c r="D3" i="2"/>
  <c r="C60" i="1"/>
  <c r="D2" i="1" l="1"/>
  <c r="F2" i="1" s="1"/>
  <c r="C68" i="1"/>
  <c r="C67" i="1"/>
  <c r="D66" i="1" l="1"/>
  <c r="D69" i="1" s="1"/>
  <c r="C66" i="1"/>
  <c r="C65" i="1"/>
</calcChain>
</file>

<file path=xl/sharedStrings.xml><?xml version="1.0" encoding="utf-8"?>
<sst xmlns="http://schemas.openxmlformats.org/spreadsheetml/2006/main" count="141" uniqueCount="79">
  <si>
    <t>Los Angeles County</t>
  </si>
  <si>
    <t>San Diego County</t>
  </si>
  <si>
    <t>Orange County</t>
  </si>
  <si>
    <t>Riverside County</t>
  </si>
  <si>
    <t>San Bernardino County</t>
  </si>
  <si>
    <t>Santa Clara County</t>
  </si>
  <si>
    <t>Alameda County</t>
  </si>
  <si>
    <t>Sacramento County</t>
  </si>
  <si>
    <t>Contra Costa County</t>
  </si>
  <si>
    <t>Fresno County</t>
  </si>
  <si>
    <t>Kern County</t>
  </si>
  <si>
    <t>San Francisco County</t>
  </si>
  <si>
    <t>Ventura County</t>
  </si>
  <si>
    <t>San Mateo County</t>
  </si>
  <si>
    <t>San Joaquin County</t>
  </si>
  <si>
    <t>Stanislaus County</t>
  </si>
  <si>
    <t>Sonoma County</t>
  </si>
  <si>
    <t>Tulare County</t>
  </si>
  <si>
    <t>Santa Barbara County</t>
  </si>
  <si>
    <t>Solano County</t>
  </si>
  <si>
    <t>Monterey County</t>
  </si>
  <si>
    <t>Placer County</t>
  </si>
  <si>
    <t>San Luis Obispo County</t>
  </si>
  <si>
    <t>Santa Cruz County</t>
  </si>
  <si>
    <t>Merced County</t>
  </si>
  <si>
    <t>Marin County</t>
  </si>
  <si>
    <t>Butte County</t>
  </si>
  <si>
    <t>Yolo County</t>
  </si>
  <si>
    <t>El Dorado County</t>
  </si>
  <si>
    <t>Imperial County</t>
  </si>
  <si>
    <t>Shasta County</t>
  </si>
  <si>
    <t>Madera County</t>
  </si>
  <si>
    <t>Kings County</t>
  </si>
  <si>
    <t>Napa County</t>
  </si>
  <si>
    <t>Humboldt County</t>
  </si>
  <si>
    <t>Nevada County</t>
  </si>
  <si>
    <t>Sutter County</t>
  </si>
  <si>
    <t>Mendocino County</t>
  </si>
  <si>
    <t>Yuba County</t>
  </si>
  <si>
    <t>Lake County</t>
  </si>
  <si>
    <t>Tehama County</t>
  </si>
  <si>
    <t>San Benito County</t>
  </si>
  <si>
    <t>Tuolumne County</t>
  </si>
  <si>
    <t>Calaveras County</t>
  </si>
  <si>
    <t>Siskiyou County</t>
  </si>
  <si>
    <t>Amador County</t>
  </si>
  <si>
    <t>Lassen County</t>
  </si>
  <si>
    <t>Glenn County</t>
  </si>
  <si>
    <t>Del Norte County</t>
  </si>
  <si>
    <t>Colusa County</t>
  </si>
  <si>
    <t>Plumas County</t>
  </si>
  <si>
    <t>Inyo County</t>
  </si>
  <si>
    <t>Mariposa County</t>
  </si>
  <si>
    <t>Mono County</t>
  </si>
  <si>
    <t>Trinity County</t>
  </si>
  <si>
    <t>Modoc County</t>
  </si>
  <si>
    <t>Sierra County</t>
  </si>
  <si>
    <t>Alpine County</t>
  </si>
  <si>
    <t>No.</t>
  </si>
  <si>
    <t>County</t>
  </si>
  <si>
    <t>2015 Population</t>
  </si>
  <si>
    <t>Link: http://www.california-demographics.com/counties_by_population</t>
  </si>
  <si>
    <t>Fraction</t>
  </si>
  <si>
    <t>Investor Owned Utility (IOU)</t>
  </si>
  <si>
    <t>PG&amp;E</t>
  </si>
  <si>
    <t>SCE</t>
  </si>
  <si>
    <t>SDG&amp;E</t>
  </si>
  <si>
    <t>SMUD</t>
  </si>
  <si>
    <t>Investor Owned Utilities</t>
  </si>
  <si>
    <t>Commercial Floor Space (Kft2)</t>
  </si>
  <si>
    <t>Small Offices (&lt; 30 kft2)</t>
  </si>
  <si>
    <t>Large Offices (&gt;= 30 kft2)</t>
  </si>
  <si>
    <r>
      <t xml:space="preserve">Reference: </t>
    </r>
    <r>
      <rPr>
        <sz val="11"/>
        <color theme="1"/>
        <rFont val="Calibri"/>
        <family val="2"/>
        <scheme val="minor"/>
      </rPr>
      <t>California Commercial End-Use Survey</t>
    </r>
  </si>
  <si>
    <t>Total Floor Space (ft2)</t>
  </si>
  <si>
    <t>Applicable Commercial Floor Space (ft2)</t>
  </si>
  <si>
    <t>California Service Territory Map</t>
  </si>
  <si>
    <t>SUM (Population)</t>
  </si>
  <si>
    <t>SUMIF (Fraction)</t>
  </si>
  <si>
    <t>SUMIF (FloorSpace)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</si>
</sst>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866775</xdr:colOff>
      <xdr:row>12</xdr:row>
      <xdr:rowOff>0</xdr:rowOff>
    </xdr:from>
    <xdr:to>
      <xdr:col>2</xdr:col>
      <xdr:colOff>1247776</xdr:colOff>
      <xdr:row>37</xdr:row>
      <xdr:rowOff>104775</xdr:rowOff>
    </xdr:to>
    <xdr:pic>
      <xdr:nvPicPr>
        <xdr:cNvPr id="2" name="Picture 1" descr="Image result for southern california edison service territo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286000"/>
          <a:ext cx="4562476" cy="486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topLeftCell="A37" workbookViewId="0">
      <selection activeCell="E73" sqref="E73"/>
    </sheetView>
  </sheetViews>
  <sheetFormatPr defaultRowHeight="15" x14ac:dyDescent="0.25"/>
  <cols>
    <col min="1" max="1" width="17.140625" customWidth="1"/>
    <col min="2" max="2" width="31" customWidth="1"/>
    <col min="3" max="3" width="31.140625" customWidth="1"/>
    <col min="4" max="4" width="21.5703125" customWidth="1"/>
    <col min="5" max="5" width="34.5703125" style="5" customWidth="1"/>
    <col min="6" max="6" width="42.42578125" customWidth="1"/>
  </cols>
  <sheetData>
    <row r="1" spans="1:6" x14ac:dyDescent="0.25">
      <c r="A1" s="3" t="s">
        <v>58</v>
      </c>
      <c r="B1" s="3" t="s">
        <v>59</v>
      </c>
      <c r="C1" s="3" t="s">
        <v>60</v>
      </c>
      <c r="D1" s="3" t="s">
        <v>62</v>
      </c>
      <c r="E1" s="3" t="s">
        <v>63</v>
      </c>
      <c r="F1" s="3" t="s">
        <v>74</v>
      </c>
    </row>
    <row r="2" spans="1:6" x14ac:dyDescent="0.25">
      <c r="A2" s="1">
        <v>7</v>
      </c>
      <c r="B2" s="8" t="s">
        <v>6</v>
      </c>
      <c r="C2" s="2">
        <v>1638215</v>
      </c>
      <c r="D2" s="4">
        <f>C2/INDEX(B$65:B$68,MATCH(E2,A$65:A$68,0))</f>
        <v>0.10602071378041152</v>
      </c>
      <c r="E2" s="5" t="s">
        <v>64</v>
      </c>
      <c r="F2" s="9">
        <f>D2*INDEX('IOU-s Commercial Space'!D$3:D$6,MATCH(E2,'IOU-s Commercial Space'!A$3:A$6,0))</f>
        <v>45199810.906002842</v>
      </c>
    </row>
    <row r="3" spans="1:6" x14ac:dyDescent="0.25">
      <c r="A3" s="1">
        <v>58</v>
      </c>
      <c r="B3" s="8" t="s">
        <v>57</v>
      </c>
      <c r="C3" s="2">
        <v>1110</v>
      </c>
      <c r="D3" s="4">
        <f t="shared" ref="D3:D59" si="0">C3/INDEX(B$65:B$68,MATCH(E3,A$65:A$68,0))</f>
        <v>7.1836109604817906E-5</v>
      </c>
      <c r="E3" s="5" t="s">
        <v>64</v>
      </c>
      <c r="F3" s="9">
        <f>D3*INDEX('IOU-s Commercial Space'!D$3:D$6,MATCH(E3,'IOU-s Commercial Space'!A$3:A$6,0))</f>
        <v>30625.888607822017</v>
      </c>
    </row>
    <row r="4" spans="1:6" x14ac:dyDescent="0.25">
      <c r="A4" s="1">
        <v>46</v>
      </c>
      <c r="B4" s="8" t="s">
        <v>45</v>
      </c>
      <c r="C4" s="2">
        <v>37001</v>
      </c>
      <c r="D4" s="4">
        <f t="shared" si="0"/>
        <v>2.3946017040431238E-3</v>
      </c>
      <c r="E4" s="5" t="s">
        <v>64</v>
      </c>
      <c r="F4" s="9">
        <f>D4*INDEX('IOU-s Commercial Space'!D$3:D$6,MATCH(E4,'IOU-s Commercial Space'!A$3:A$6,0))</f>
        <v>1020890.544484705</v>
      </c>
    </row>
    <row r="5" spans="1:6" x14ac:dyDescent="0.25">
      <c r="A5" s="1">
        <v>27</v>
      </c>
      <c r="B5" s="8" t="s">
        <v>26</v>
      </c>
      <c r="C5" s="2">
        <v>225411</v>
      </c>
      <c r="D5" s="4">
        <f t="shared" si="0"/>
        <v>1.4587972344262711E-2</v>
      </c>
      <c r="E5" s="5" t="s">
        <v>64</v>
      </c>
      <c r="F5" s="9">
        <f>D5*INDEX('IOU-s Commercial Space'!D$3:D$6,MATCH(E5,'IOU-s Commercial Space'!A$3:A$6,0))</f>
        <v>6219290.2495295219</v>
      </c>
    </row>
    <row r="6" spans="1:6" x14ac:dyDescent="0.25">
      <c r="A6" s="1">
        <v>44</v>
      </c>
      <c r="B6" s="8" t="s">
        <v>43</v>
      </c>
      <c r="C6" s="2">
        <v>44828</v>
      </c>
      <c r="D6" s="4">
        <f t="shared" si="0"/>
        <v>2.9011433525808804E-3</v>
      </c>
      <c r="E6" s="5" t="s">
        <v>64</v>
      </c>
      <c r="F6" s="9">
        <f>D6*INDEX('IOU-s Commercial Space'!D$3:D$6,MATCH(E6,'IOU-s Commercial Space'!A$3:A$6,0))</f>
        <v>1236844.4455058067</v>
      </c>
    </row>
    <row r="7" spans="1:6" x14ac:dyDescent="0.25">
      <c r="A7" s="1">
        <v>50</v>
      </c>
      <c r="B7" s="8" t="s">
        <v>49</v>
      </c>
      <c r="C7" s="2">
        <v>21482</v>
      </c>
      <c r="D7" s="4">
        <f t="shared" si="0"/>
        <v>1.3902552311087374E-3</v>
      </c>
      <c r="E7" s="5" t="s">
        <v>64</v>
      </c>
      <c r="F7" s="9">
        <f>D7*INDEX('IOU-s Commercial Space'!D$3:D$6,MATCH(E7,'IOU-s Commercial Space'!A$3:A$6,0))</f>
        <v>592707.51267858804</v>
      </c>
    </row>
    <row r="8" spans="1:6" x14ac:dyDescent="0.25">
      <c r="A8" s="1">
        <v>9</v>
      </c>
      <c r="B8" s="8" t="s">
        <v>8</v>
      </c>
      <c r="C8" s="2">
        <v>1126745</v>
      </c>
      <c r="D8" s="4">
        <f t="shared" si="0"/>
        <v>7.2919799384396897E-2</v>
      </c>
      <c r="E8" s="5" t="s">
        <v>64</v>
      </c>
      <c r="F8" s="9">
        <f>D8*INDEX('IOU-s Commercial Space'!D$3:D$6,MATCH(E8,'IOU-s Commercial Space'!A$3:A$6,0))</f>
        <v>31087898.07154993</v>
      </c>
    </row>
    <row r="9" spans="1:6" x14ac:dyDescent="0.25">
      <c r="A9" s="1">
        <v>49</v>
      </c>
      <c r="B9" s="1" t="s">
        <v>48</v>
      </c>
      <c r="C9" s="2">
        <v>27254</v>
      </c>
      <c r="D9" s="4">
        <f t="shared" si="0"/>
        <v>1.7638030010537905E-3</v>
      </c>
      <c r="E9" s="5" t="s">
        <v>64</v>
      </c>
      <c r="F9" s="9">
        <f>D9*INDEX('IOU-s Commercial Space'!D$3:D$6,MATCH(E9,'IOU-s Commercial Space'!A$3:A$6,0))</f>
        <v>751962.13343926251</v>
      </c>
    </row>
    <row r="10" spans="1:6" x14ac:dyDescent="0.25">
      <c r="A10" s="1">
        <v>29</v>
      </c>
      <c r="B10" s="8" t="s">
        <v>28</v>
      </c>
      <c r="C10" s="2">
        <v>184452</v>
      </c>
      <c r="D10" s="4">
        <f t="shared" si="0"/>
        <v>1.1937219899844932E-2</v>
      </c>
      <c r="E10" s="5" t="s">
        <v>64</v>
      </c>
      <c r="F10" s="9">
        <f>D10*INDEX('IOU-s Commercial Space'!D$3:D$6,MATCH(E10,'IOU-s Commercial Space'!A$3:A$6,0))</f>
        <v>5089194.9599008895</v>
      </c>
    </row>
    <row r="11" spans="1:6" x14ac:dyDescent="0.25">
      <c r="A11" s="1">
        <v>10</v>
      </c>
      <c r="B11" s="8" t="s">
        <v>9</v>
      </c>
      <c r="C11" s="2">
        <v>974861</v>
      </c>
      <c r="D11" s="4">
        <f t="shared" si="0"/>
        <v>6.3090289770686842E-2</v>
      </c>
      <c r="E11" s="5" t="s">
        <v>64</v>
      </c>
      <c r="F11" s="9">
        <f>D11*INDEX('IOU-s Commercial Space'!D$3:D$6,MATCH(E11,'IOU-s Commercial Space'!A$3:A$6,0))</f>
        <v>26897283.237936921</v>
      </c>
    </row>
    <row r="12" spans="1:6" x14ac:dyDescent="0.25">
      <c r="A12" s="1">
        <v>48</v>
      </c>
      <c r="B12" s="8" t="s">
        <v>47</v>
      </c>
      <c r="C12" s="2">
        <v>28017</v>
      </c>
      <c r="D12" s="4">
        <f t="shared" si="0"/>
        <v>1.8131822367551203E-3</v>
      </c>
      <c r="E12" s="5" t="s">
        <v>64</v>
      </c>
      <c r="F12" s="9">
        <f>D12*INDEX('IOU-s Commercial Space'!D$3:D$6,MATCH(E12,'IOU-s Commercial Space'!A$3:A$6,0))</f>
        <v>773013.98299581045</v>
      </c>
    </row>
    <row r="13" spans="1:6" x14ac:dyDescent="0.25">
      <c r="A13" s="1">
        <v>35</v>
      </c>
      <c r="B13" s="8" t="s">
        <v>34</v>
      </c>
      <c r="C13" s="2">
        <v>135727</v>
      </c>
      <c r="D13" s="4">
        <f t="shared" si="0"/>
        <v>8.7838735570568652E-3</v>
      </c>
      <c r="E13" s="5" t="s">
        <v>64</v>
      </c>
      <c r="F13" s="9">
        <f>D13*INDEX('IOU-s Commercial Space'!D$3:D$6,MATCH(E13,'IOU-s Commercial Space'!A$3:A$6,0))</f>
        <v>3744828.8135800534</v>
      </c>
    </row>
    <row r="14" spans="1:6" x14ac:dyDescent="0.25">
      <c r="A14" s="1">
        <v>30</v>
      </c>
      <c r="B14" s="1" t="s">
        <v>29</v>
      </c>
      <c r="C14" s="2">
        <v>180191</v>
      </c>
      <c r="D14" s="4">
        <f t="shared" si="0"/>
        <v>5.1783308503692262E-2</v>
      </c>
      <c r="E14" s="5" t="s">
        <v>66</v>
      </c>
      <c r="F14" s="9">
        <f>D14*INDEX('IOU-s Commercial Space'!D$3:D$6,MATCH(E14,'IOU-s Commercial Space'!A$3:A$6,0))</f>
        <v>7728969.4940270921</v>
      </c>
    </row>
    <row r="15" spans="1:6" x14ac:dyDescent="0.25">
      <c r="A15" s="1">
        <v>52</v>
      </c>
      <c r="B15" s="8" t="s">
        <v>51</v>
      </c>
      <c r="C15" s="2">
        <v>18260</v>
      </c>
      <c r="D15" s="4">
        <f t="shared" si="0"/>
        <v>9.7584792420152017E-4</v>
      </c>
      <c r="E15" s="5" t="s">
        <v>65</v>
      </c>
      <c r="F15" s="9">
        <f>D15*INDEX('IOU-s Commercial Space'!D$3:D$6,MATCH(E15,'IOU-s Commercial Space'!A$3:A$6,0))</f>
        <v>375807.81824132323</v>
      </c>
    </row>
    <row r="16" spans="1:6" x14ac:dyDescent="0.25">
      <c r="A16" s="1">
        <v>11</v>
      </c>
      <c r="B16" s="8" t="s">
        <v>10</v>
      </c>
      <c r="C16" s="2">
        <v>882176</v>
      </c>
      <c r="D16" s="4">
        <f t="shared" si="0"/>
        <v>5.7091974618684545E-2</v>
      </c>
      <c r="E16" s="5" t="s">
        <v>64</v>
      </c>
      <c r="F16" s="9">
        <f>D16*INDEX('IOU-s Commercial Space'!D$3:D$6,MATCH(E16,'IOU-s Commercial Space'!A$3:A$6,0))</f>
        <v>24340021.539183781</v>
      </c>
    </row>
    <row r="17" spans="1:6" x14ac:dyDescent="0.25">
      <c r="A17" s="1">
        <v>33</v>
      </c>
      <c r="B17" s="8" t="s">
        <v>32</v>
      </c>
      <c r="C17" s="2">
        <v>150965</v>
      </c>
      <c r="D17" s="4">
        <f t="shared" si="0"/>
        <v>9.7700344923345363E-3</v>
      </c>
      <c r="E17" s="5" t="s">
        <v>64</v>
      </c>
      <c r="F17" s="9">
        <f>D17*INDEX('IOU-s Commercial Space'!D$3:D$6,MATCH(E17,'IOU-s Commercial Space'!A$3:A$6,0))</f>
        <v>4165258.8051169827</v>
      </c>
    </row>
    <row r="18" spans="1:6" x14ac:dyDescent="0.25">
      <c r="A18" s="1">
        <v>40</v>
      </c>
      <c r="B18" s="8" t="s">
        <v>39</v>
      </c>
      <c r="C18" s="2">
        <v>64591</v>
      </c>
      <c r="D18" s="4">
        <f t="shared" si="0"/>
        <v>4.1801496896259407E-3</v>
      </c>
      <c r="E18" s="5" t="s">
        <v>64</v>
      </c>
      <c r="F18" s="9">
        <f>D18*INDEX('IOU-s Commercial Space'!D$3:D$6,MATCH(E18,'IOU-s Commercial Space'!A$3:A$6,0))</f>
        <v>1782123.2171782274</v>
      </c>
    </row>
    <row r="19" spans="1:6" x14ac:dyDescent="0.25">
      <c r="A19" s="1">
        <v>47</v>
      </c>
      <c r="B19" s="8" t="s">
        <v>46</v>
      </c>
      <c r="C19" s="2">
        <v>31345</v>
      </c>
      <c r="D19" s="4">
        <f t="shared" si="0"/>
        <v>2.0285611311378535E-3</v>
      </c>
      <c r="E19" s="5" t="s">
        <v>64</v>
      </c>
      <c r="F19" s="9">
        <f>D19*INDEX('IOU-s Commercial Space'!D$3:D$6,MATCH(E19,'IOU-s Commercial Space'!A$3:A$6,0))</f>
        <v>864836.46703800105</v>
      </c>
    </row>
    <row r="20" spans="1:6" x14ac:dyDescent="0.25">
      <c r="A20" s="1">
        <v>1</v>
      </c>
      <c r="B20" s="8" t="s">
        <v>0</v>
      </c>
      <c r="C20" s="2">
        <v>10170292</v>
      </c>
      <c r="D20" s="4">
        <f t="shared" si="0"/>
        <v>0.54351907649087228</v>
      </c>
      <c r="E20" s="5" t="s">
        <v>65</v>
      </c>
      <c r="F20" s="9">
        <f>D20*INDEX('IOU-s Commercial Space'!D$3:D$6,MATCH(E20,'IOU-s Commercial Space'!A$3:A$6,0))</f>
        <v>209314088.02832332</v>
      </c>
    </row>
    <row r="21" spans="1:6" x14ac:dyDescent="0.25">
      <c r="A21" s="1">
        <v>32</v>
      </c>
      <c r="B21" s="8" t="s">
        <v>31</v>
      </c>
      <c r="C21" s="2">
        <v>154998</v>
      </c>
      <c r="D21" s="4">
        <f t="shared" si="0"/>
        <v>1.0031039023898708E-2</v>
      </c>
      <c r="E21" s="5" t="s">
        <v>64</v>
      </c>
      <c r="F21" s="9">
        <f>D21*INDEX('IOU-s Commercial Space'!D$3:D$6,MATCH(E21,'IOU-s Commercial Space'!A$3:A$6,0))</f>
        <v>4276532.8670587363</v>
      </c>
    </row>
    <row r="22" spans="1:6" x14ac:dyDescent="0.25">
      <c r="A22" s="1">
        <v>26</v>
      </c>
      <c r="B22" s="8" t="s">
        <v>25</v>
      </c>
      <c r="C22" s="2">
        <v>261221</v>
      </c>
      <c r="D22" s="4">
        <f t="shared" si="0"/>
        <v>1.6905495844216342E-2</v>
      </c>
      <c r="E22" s="5" t="s">
        <v>64</v>
      </c>
      <c r="F22" s="9">
        <f>D22*INDEX('IOU-s Commercial Space'!D$3:D$6,MATCH(E22,'IOU-s Commercial Space'!A$3:A$6,0))</f>
        <v>7207320.0432647532</v>
      </c>
    </row>
    <row r="23" spans="1:6" x14ac:dyDescent="0.25">
      <c r="A23" s="1">
        <v>53</v>
      </c>
      <c r="B23" s="8" t="s">
        <v>52</v>
      </c>
      <c r="C23" s="2">
        <v>17531</v>
      </c>
      <c r="D23" s="4">
        <f t="shared" si="0"/>
        <v>1.1345575112451016E-3</v>
      </c>
      <c r="E23" s="5" t="s">
        <v>64</v>
      </c>
      <c r="F23" s="9">
        <f>D23*INDEX('IOU-s Commercial Space'!D$3:D$6,MATCH(E23,'IOU-s Commercial Space'!A$3:A$6,0))</f>
        <v>483695.90376912418</v>
      </c>
    </row>
    <row r="24" spans="1:6" x14ac:dyDescent="0.25">
      <c r="A24" s="1">
        <v>38</v>
      </c>
      <c r="B24" s="8" t="s">
        <v>37</v>
      </c>
      <c r="C24" s="2">
        <v>87649</v>
      </c>
      <c r="D24" s="4">
        <f t="shared" si="0"/>
        <v>5.6723992529303466E-3</v>
      </c>
      <c r="E24" s="5" t="s">
        <v>64</v>
      </c>
      <c r="F24" s="9">
        <f>D24*INDEX('IOU-s Commercial Space'!D$3:D$6,MATCH(E24,'IOU-s Commercial Space'!A$3:A$6,0))</f>
        <v>2418313.9735017945</v>
      </c>
    </row>
    <row r="25" spans="1:6" x14ac:dyDescent="0.25">
      <c r="A25" s="1">
        <v>25</v>
      </c>
      <c r="B25" s="8" t="s">
        <v>24</v>
      </c>
      <c r="C25" s="2">
        <v>268455</v>
      </c>
      <c r="D25" s="4">
        <f t="shared" si="0"/>
        <v>1.7373660183749001E-2</v>
      </c>
      <c r="E25" s="5" t="s">
        <v>64</v>
      </c>
      <c r="F25" s="9">
        <f>D25*INDEX('IOU-s Commercial Space'!D$3:D$6,MATCH(E25,'IOU-s Commercial Space'!A$3:A$6,0))</f>
        <v>7406912.546137712</v>
      </c>
    </row>
    <row r="26" spans="1:6" x14ac:dyDescent="0.25">
      <c r="A26" s="1">
        <v>56</v>
      </c>
      <c r="B26" s="1" t="s">
        <v>55</v>
      </c>
      <c r="C26" s="2">
        <v>8965</v>
      </c>
      <c r="D26" s="4">
        <f t="shared" si="0"/>
        <v>5.8018984018665999E-4</v>
      </c>
      <c r="E26" s="5" t="s">
        <v>64</v>
      </c>
      <c r="F26" s="9">
        <f>D26*INDEX('IOU-s Commercial Space'!D$3:D$6,MATCH(E26,'IOU-s Commercial Space'!A$3:A$6,0))</f>
        <v>247352.33456677877</v>
      </c>
    </row>
    <row r="27" spans="1:6" x14ac:dyDescent="0.25">
      <c r="A27" s="1">
        <v>54</v>
      </c>
      <c r="B27" s="8" t="s">
        <v>53</v>
      </c>
      <c r="C27" s="2">
        <v>13909</v>
      </c>
      <c r="D27" s="4">
        <f t="shared" si="0"/>
        <v>7.4332249604156322E-4</v>
      </c>
      <c r="E27" s="5" t="s">
        <v>65</v>
      </c>
      <c r="F27" s="9">
        <f>D27*INDEX('IOU-s Commercial Space'!D$3:D$6,MATCH(E27,'IOU-s Commercial Space'!A$3:A$6,0))</f>
        <v>286260.18312807038</v>
      </c>
    </row>
    <row r="28" spans="1:6" x14ac:dyDescent="0.25">
      <c r="A28" s="1">
        <v>21</v>
      </c>
      <c r="B28" s="8" t="s">
        <v>20</v>
      </c>
      <c r="C28" s="2">
        <v>433898</v>
      </c>
      <c r="D28" s="4">
        <f t="shared" si="0"/>
        <v>2.808067052730746E-2</v>
      </c>
      <c r="E28" s="5" t="s">
        <v>64</v>
      </c>
      <c r="F28" s="9">
        <f>D28*INDEX('IOU-s Commercial Space'!D$3:D$6,MATCH(E28,'IOU-s Commercial Space'!A$3:A$6,0))</f>
        <v>11971632.26590699</v>
      </c>
    </row>
    <row r="29" spans="1:6" x14ac:dyDescent="0.25">
      <c r="A29" s="1">
        <v>34</v>
      </c>
      <c r="B29" s="8" t="s">
        <v>33</v>
      </c>
      <c r="C29" s="2">
        <v>142456</v>
      </c>
      <c r="D29" s="4">
        <f t="shared" si="0"/>
        <v>9.2193557025801263E-3</v>
      </c>
      <c r="E29" s="5" t="s">
        <v>64</v>
      </c>
      <c r="F29" s="9">
        <f>D29*INDEX('IOU-s Commercial Space'!D$3:D$6,MATCH(E29,'IOU-s Commercial Space'!A$3:A$6,0))</f>
        <v>3930487.9166809851</v>
      </c>
    </row>
    <row r="30" spans="1:6" x14ac:dyDescent="0.25">
      <c r="A30" s="1">
        <v>36</v>
      </c>
      <c r="B30" s="8" t="s">
        <v>35</v>
      </c>
      <c r="C30" s="2">
        <v>98877</v>
      </c>
      <c r="D30" s="4">
        <f t="shared" si="0"/>
        <v>6.399044152608631E-3</v>
      </c>
      <c r="E30" s="5" t="s">
        <v>64</v>
      </c>
      <c r="F30" s="9">
        <f>D30*INDEX('IOU-s Commercial Space'!D$3:D$6,MATCH(E30,'IOU-s Commercial Space'!A$3:A$6,0))</f>
        <v>2728104.4935816377</v>
      </c>
    </row>
    <row r="31" spans="1:6" x14ac:dyDescent="0.25">
      <c r="A31" s="1">
        <v>3</v>
      </c>
      <c r="B31" s="8" t="s">
        <v>2</v>
      </c>
      <c r="C31" s="2">
        <v>3169776</v>
      </c>
      <c r="D31" s="4">
        <f t="shared" si="0"/>
        <v>0.16939864894763407</v>
      </c>
      <c r="E31" s="5" t="s">
        <v>65</v>
      </c>
      <c r="F31" s="9">
        <f>D31*INDEX('IOU-s Commercial Space'!D$3:D$6,MATCH(E31,'IOU-s Commercial Space'!A$3:A$6,0))</f>
        <v>65236944.297574408</v>
      </c>
    </row>
    <row r="32" spans="1:6" x14ac:dyDescent="0.25">
      <c r="A32" s="1">
        <v>22</v>
      </c>
      <c r="B32" s="8" t="s">
        <v>21</v>
      </c>
      <c r="C32" s="2">
        <v>375391</v>
      </c>
      <c r="D32" s="4">
        <f t="shared" si="0"/>
        <v>2.4294260378974957E-2</v>
      </c>
      <c r="E32" s="5" t="s">
        <v>64</v>
      </c>
      <c r="F32" s="9">
        <f>D32*INDEX('IOU-s Commercial Space'!D$3:D$6,MATCH(E32,'IOU-s Commercial Space'!A$3:A$6,0))</f>
        <v>10357372.027368393</v>
      </c>
    </row>
    <row r="33" spans="1:6" x14ac:dyDescent="0.25">
      <c r="A33" s="1">
        <v>51</v>
      </c>
      <c r="B33" s="8" t="s">
        <v>50</v>
      </c>
      <c r="C33" s="2">
        <v>18409</v>
      </c>
      <c r="D33" s="4">
        <f t="shared" si="0"/>
        <v>1.191379226770354E-3</v>
      </c>
      <c r="E33" s="5" t="s">
        <v>64</v>
      </c>
      <c r="F33" s="9">
        <f>D33*INDEX('IOU-s Commercial Space'!D$3:D$6,MATCH(E33,'IOU-s Commercial Space'!A$3:A$6,0))</f>
        <v>507920.70574900502</v>
      </c>
    </row>
    <row r="34" spans="1:6" x14ac:dyDescent="0.25">
      <c r="A34" s="1">
        <v>4</v>
      </c>
      <c r="B34" s="8" t="s">
        <v>3</v>
      </c>
      <c r="C34" s="2">
        <v>2361026</v>
      </c>
      <c r="D34" s="4">
        <f t="shared" si="0"/>
        <v>0.12617756413394404</v>
      </c>
      <c r="E34" s="5" t="s">
        <v>65</v>
      </c>
      <c r="F34" s="9">
        <f>D34*INDEX('IOU-s Commercial Space'!D$3:D$6,MATCH(E34,'IOU-s Commercial Space'!A$3:A$6,0))</f>
        <v>48592115.546059057</v>
      </c>
    </row>
    <row r="35" spans="1:6" x14ac:dyDescent="0.25">
      <c r="A35" s="1">
        <v>8</v>
      </c>
      <c r="B35" s="8" t="s">
        <v>7</v>
      </c>
      <c r="C35" s="2">
        <v>1501335</v>
      </c>
      <c r="D35" s="4">
        <f t="shared" si="0"/>
        <v>1</v>
      </c>
      <c r="E35" s="5" t="s">
        <v>67</v>
      </c>
      <c r="F35" s="9">
        <f>D35*INDEX('IOU-s Commercial Space'!D$3:D$6,MATCH(E35,'IOU-s Commercial Space'!A$3:A$6,0))</f>
        <v>61317000</v>
      </c>
    </row>
    <row r="36" spans="1:6" x14ac:dyDescent="0.25">
      <c r="A36" s="1">
        <v>42</v>
      </c>
      <c r="B36" s="8" t="s">
        <v>41</v>
      </c>
      <c r="C36" s="2">
        <v>58792</v>
      </c>
      <c r="D36" s="4">
        <f t="shared" si="0"/>
        <v>3.804854554852662E-3</v>
      </c>
      <c r="E36" s="5" t="s">
        <v>64</v>
      </c>
      <c r="F36" s="9">
        <f>D36*INDEX('IOU-s Commercial Space'!D$3:D$6,MATCH(E36,'IOU-s Commercial Space'!A$3:A$6,0))</f>
        <v>1622123.6423703353</v>
      </c>
    </row>
    <row r="37" spans="1:6" x14ac:dyDescent="0.25">
      <c r="A37" s="1">
        <v>5</v>
      </c>
      <c r="B37" s="8" t="s">
        <v>4</v>
      </c>
      <c r="C37" s="2">
        <v>2128133</v>
      </c>
      <c r="D37" s="4">
        <f t="shared" si="0"/>
        <v>0.11373133463717162</v>
      </c>
      <c r="E37" s="5" t="s">
        <v>65</v>
      </c>
      <c r="F37" s="9">
        <f>D37*INDEX('IOU-s Commercial Space'!D$3:D$6,MATCH(E37,'IOU-s Commercial Space'!A$3:A$6,0))</f>
        <v>43798960.550786525</v>
      </c>
    </row>
    <row r="38" spans="1:6" x14ac:dyDescent="0.25">
      <c r="A38" s="1">
        <v>2</v>
      </c>
      <c r="B38" s="8" t="s">
        <v>1</v>
      </c>
      <c r="C38" s="2">
        <v>3299521</v>
      </c>
      <c r="D38" s="4">
        <f t="shared" si="0"/>
        <v>0.94821669149630772</v>
      </c>
      <c r="E38" s="5" t="s">
        <v>66</v>
      </c>
      <c r="F38" s="9">
        <f>D38*INDEX('IOU-s Commercial Space'!D$3:D$6,MATCH(E38,'IOU-s Commercial Space'!A$3:A$6,0))</f>
        <v>141527030.50597289</v>
      </c>
    </row>
    <row r="39" spans="1:6" x14ac:dyDescent="0.25">
      <c r="A39" s="1">
        <v>12</v>
      </c>
      <c r="B39" s="8" t="s">
        <v>11</v>
      </c>
      <c r="C39" s="2">
        <v>864816</v>
      </c>
      <c r="D39" s="4">
        <f t="shared" si="0"/>
        <v>5.5968483751351536E-2</v>
      </c>
      <c r="E39" s="5" t="s">
        <v>64</v>
      </c>
      <c r="F39" s="9">
        <f>D39*INDEX('IOU-s Commercial Space'!D$3:D$6,MATCH(E39,'IOU-s Commercial Space'!A$3:A$6,0))</f>
        <v>23861043.6777137</v>
      </c>
    </row>
    <row r="40" spans="1:6" x14ac:dyDescent="0.25">
      <c r="A40" s="1">
        <v>15</v>
      </c>
      <c r="B40" s="8" t="s">
        <v>14</v>
      </c>
      <c r="C40" s="2">
        <v>726106</v>
      </c>
      <c r="D40" s="4">
        <f t="shared" si="0"/>
        <v>4.699155873938371E-2</v>
      </c>
      <c r="E40" s="5" t="s">
        <v>64</v>
      </c>
      <c r="F40" s="9">
        <f>D40*INDEX('IOU-s Commercial Space'!D$3:D$6,MATCH(E40,'IOU-s Commercial Space'!A$3:A$6,0))</f>
        <v>20033911.237361457</v>
      </c>
    </row>
    <row r="41" spans="1:6" x14ac:dyDescent="0.25">
      <c r="A41" s="1">
        <v>23</v>
      </c>
      <c r="B41" s="8" t="s">
        <v>22</v>
      </c>
      <c r="C41" s="2">
        <v>281401</v>
      </c>
      <c r="D41" s="4">
        <f t="shared" si="0"/>
        <v>1.8211489260275104E-2</v>
      </c>
      <c r="E41" s="5" t="s">
        <v>64</v>
      </c>
      <c r="F41" s="9">
        <f>D41*INDEX('IOU-s Commercial Space'!D$3:D$6,MATCH(E41,'IOU-s Commercial Space'!A$3:A$6,0))</f>
        <v>7764104.2163330857</v>
      </c>
    </row>
    <row r="42" spans="1:6" x14ac:dyDescent="0.25">
      <c r="A42" s="1">
        <v>14</v>
      </c>
      <c r="B42" s="8" t="s">
        <v>13</v>
      </c>
      <c r="C42" s="2">
        <v>765135</v>
      </c>
      <c r="D42" s="4">
        <f t="shared" si="0"/>
        <v>4.9517406957191312E-2</v>
      </c>
      <c r="E42" s="5" t="s">
        <v>64</v>
      </c>
      <c r="F42" s="9">
        <f>D42*INDEX('IOU-s Commercial Space'!D$3:D$6,MATCH(E42,'IOU-s Commercial Space'!A$3:A$6,0))</f>
        <v>21110756.108059373</v>
      </c>
    </row>
    <row r="43" spans="1:6" x14ac:dyDescent="0.25">
      <c r="A43" s="1">
        <v>19</v>
      </c>
      <c r="B43" s="8" t="s">
        <v>18</v>
      </c>
      <c r="C43" s="2">
        <v>444769</v>
      </c>
      <c r="D43" s="4">
        <f t="shared" si="0"/>
        <v>2.8784211380923654E-2</v>
      </c>
      <c r="E43" s="5" t="s">
        <v>64</v>
      </c>
      <c r="F43" s="9">
        <f>D43*INDEX('IOU-s Commercial Space'!D$3:D$6,MATCH(E43,'IOU-s Commercial Space'!A$3:A$6,0))</f>
        <v>12271572.838029182</v>
      </c>
    </row>
    <row r="44" spans="1:6" x14ac:dyDescent="0.25">
      <c r="A44" s="1">
        <v>6</v>
      </c>
      <c r="B44" s="8" t="s">
        <v>5</v>
      </c>
      <c r="C44" s="2">
        <v>1918044</v>
      </c>
      <c r="D44" s="4">
        <f t="shared" si="0"/>
        <v>0.12413046757735438</v>
      </c>
      <c r="E44" s="5" t="s">
        <v>64</v>
      </c>
      <c r="F44" s="9">
        <f>D44*INDEX('IOU-s Commercial Space'!D$3:D$6,MATCH(E44,'IOU-s Commercial Space'!A$3:A$6,0))</f>
        <v>52920542.24225349</v>
      </c>
    </row>
    <row r="45" spans="1:6" x14ac:dyDescent="0.25">
      <c r="A45" s="1">
        <v>24</v>
      </c>
      <c r="B45" s="8" t="s">
        <v>23</v>
      </c>
      <c r="C45" s="2">
        <v>274146</v>
      </c>
      <c r="D45" s="4">
        <f t="shared" si="0"/>
        <v>1.7741965859209379E-2</v>
      </c>
      <c r="E45" s="5" t="s">
        <v>64</v>
      </c>
      <c r="F45" s="9">
        <f>D45*INDEX('IOU-s Commercial Space'!D$3:D$6,MATCH(E45,'IOU-s Commercial Space'!A$3:A$6,0))</f>
        <v>7563932.3047567345</v>
      </c>
    </row>
    <row r="46" spans="1:6" x14ac:dyDescent="0.25">
      <c r="A46" s="1">
        <v>31</v>
      </c>
      <c r="B46" s="8" t="s">
        <v>30</v>
      </c>
      <c r="C46" s="2">
        <v>179533</v>
      </c>
      <c r="D46" s="4">
        <f t="shared" si="0"/>
        <v>1.1618875915028625E-2</v>
      </c>
      <c r="E46" s="5" t="s">
        <v>64</v>
      </c>
      <c r="F46" s="9">
        <f>D46*INDEX('IOU-s Commercial Space'!D$3:D$6,MATCH(E46,'IOU-s Commercial Space'!A$3:A$6,0))</f>
        <v>4953475.3688541539</v>
      </c>
    </row>
    <row r="47" spans="1:6" x14ac:dyDescent="0.25">
      <c r="A47" s="1">
        <v>57</v>
      </c>
      <c r="B47" s="8" t="s">
        <v>56</v>
      </c>
      <c r="C47" s="2">
        <v>2967</v>
      </c>
      <c r="D47" s="4">
        <f t="shared" si="0"/>
        <v>1.9201597945720246E-4</v>
      </c>
      <c r="E47" s="5" t="s">
        <v>64</v>
      </c>
      <c r="F47" s="9">
        <f>D47*INDEX('IOU-s Commercial Space'!D$3:D$6,MATCH(E47,'IOU-s Commercial Space'!A$3:A$6,0))</f>
        <v>81862.172521989123</v>
      </c>
    </row>
    <row r="48" spans="1:6" x14ac:dyDescent="0.25">
      <c r="A48" s="1">
        <v>45</v>
      </c>
      <c r="B48" s="8" t="s">
        <v>44</v>
      </c>
      <c r="C48" s="2">
        <v>43554</v>
      </c>
      <c r="D48" s="4">
        <f t="shared" si="0"/>
        <v>2.8186936195749904E-3</v>
      </c>
      <c r="E48" s="5" t="s">
        <v>64</v>
      </c>
      <c r="F48" s="9">
        <f>D48*INDEX('IOU-s Commercial Space'!D$3:D$6,MATCH(E48,'IOU-s Commercial Space'!A$3:A$6,0))</f>
        <v>1201693.6508334056</v>
      </c>
    </row>
    <row r="49" spans="1:6" x14ac:dyDescent="0.25">
      <c r="A49" s="1">
        <v>20</v>
      </c>
      <c r="B49" s="8" t="s">
        <v>19</v>
      </c>
      <c r="C49" s="2">
        <v>436092</v>
      </c>
      <c r="D49" s="4">
        <f t="shared" si="0"/>
        <v>2.8222660098904732E-2</v>
      </c>
      <c r="E49" s="5" t="s">
        <v>64</v>
      </c>
      <c r="F49" s="9">
        <f>D49*INDEX('IOU-s Commercial Space'!D$3:D$6,MATCH(E49,'IOU-s Commercial Space'!A$3:A$6,0))</f>
        <v>12032166.679966055</v>
      </c>
    </row>
    <row r="50" spans="1:6" x14ac:dyDescent="0.25">
      <c r="A50" s="1">
        <v>17</v>
      </c>
      <c r="B50" s="8" t="s">
        <v>16</v>
      </c>
      <c r="C50" s="2">
        <v>502146</v>
      </c>
      <c r="D50" s="4">
        <f t="shared" si="0"/>
        <v>3.2497491075334138E-2</v>
      </c>
      <c r="E50" s="5" t="s">
        <v>64</v>
      </c>
      <c r="F50" s="9">
        <f>D50*INDEX('IOU-s Commercial Space'!D$3:D$6,MATCH(E50,'IOU-s Commercial Space'!A$3:A$6,0))</f>
        <v>13854655.370147204</v>
      </c>
    </row>
    <row r="51" spans="1:6" x14ac:dyDescent="0.25">
      <c r="A51" s="1">
        <v>16</v>
      </c>
      <c r="B51" s="8" t="s">
        <v>15</v>
      </c>
      <c r="C51" s="2">
        <v>538388</v>
      </c>
      <c r="D51" s="4">
        <f t="shared" si="0"/>
        <v>3.4842972412539377E-2</v>
      </c>
      <c r="E51" s="5" t="s">
        <v>64</v>
      </c>
      <c r="F51" s="9">
        <f>D51*INDEX('IOU-s Commercial Space'!D$3:D$6,MATCH(E51,'IOU-s Commercial Space'!A$3:A$6,0))</f>
        <v>14854604.428637912</v>
      </c>
    </row>
    <row r="52" spans="1:6" x14ac:dyDescent="0.25">
      <c r="A52" s="1">
        <v>37</v>
      </c>
      <c r="B52" s="8" t="s">
        <v>36</v>
      </c>
      <c r="C52" s="2">
        <v>96463</v>
      </c>
      <c r="D52" s="4">
        <f t="shared" si="0"/>
        <v>6.2428167935221169E-3</v>
      </c>
      <c r="E52" s="5" t="s">
        <v>64</v>
      </c>
      <c r="F52" s="9">
        <f>D52*INDEX('IOU-s Commercial Space'!D$3:D$6,MATCH(E52,'IOU-s Commercial Space'!A$3:A$6,0))</f>
        <v>2661500.0835822839</v>
      </c>
    </row>
    <row r="53" spans="1:6" x14ac:dyDescent="0.25">
      <c r="A53" s="1">
        <v>41</v>
      </c>
      <c r="B53" s="8" t="s">
        <v>40</v>
      </c>
      <c r="C53" s="2">
        <v>63308</v>
      </c>
      <c r="D53" s="4">
        <f t="shared" si="0"/>
        <v>4.0971175016773081E-3</v>
      </c>
      <c r="E53" s="5" t="s">
        <v>64</v>
      </c>
      <c r="F53" s="9">
        <f>D53*INDEX('IOU-s Commercial Space'!D$3:D$6,MATCH(E53,'IOU-s Commercial Space'!A$3:A$6,0))</f>
        <v>1746724.1044900867</v>
      </c>
    </row>
    <row r="54" spans="1:6" x14ac:dyDescent="0.25">
      <c r="A54" s="1">
        <v>55</v>
      </c>
      <c r="B54" s="8" t="s">
        <v>54</v>
      </c>
      <c r="C54" s="2">
        <v>13069</v>
      </c>
      <c r="D54" s="4">
        <f t="shared" si="0"/>
        <v>8.4578929407690562E-4</v>
      </c>
      <c r="E54" s="5" t="s">
        <v>64</v>
      </c>
      <c r="F54" s="9">
        <f>D54*INDEX('IOU-s Commercial Space'!D$3:D$6,MATCH(E54,'IOU-s Commercial Space'!A$3:A$6,0))</f>
        <v>360585.34974380716</v>
      </c>
    </row>
    <row r="55" spans="1:6" x14ac:dyDescent="0.25">
      <c r="A55" s="1">
        <v>18</v>
      </c>
      <c r="B55" s="8" t="s">
        <v>17</v>
      </c>
      <c r="C55" s="2">
        <v>459863</v>
      </c>
      <c r="D55" s="4">
        <f t="shared" si="0"/>
        <v>2.9761053037117458E-2</v>
      </c>
      <c r="E55" s="5" t="s">
        <v>64</v>
      </c>
      <c r="F55" s="9">
        <f>D55*INDEX('IOU-s Commercial Space'!D$3:D$6,MATCH(E55,'IOU-s Commercial Space'!A$3:A$6,0))</f>
        <v>12688029.741314286</v>
      </c>
    </row>
    <row r="56" spans="1:6" x14ac:dyDescent="0.25">
      <c r="A56" s="1">
        <v>43</v>
      </c>
      <c r="B56" s="8" t="s">
        <v>42</v>
      </c>
      <c r="C56" s="2">
        <v>53709</v>
      </c>
      <c r="D56" s="4">
        <f t="shared" si="0"/>
        <v>3.4758969466352841E-3</v>
      </c>
      <c r="E56" s="5" t="s">
        <v>64</v>
      </c>
      <c r="F56" s="9">
        <f>D56*INDEX('IOU-s Commercial Space'!D$3:D$6,MATCH(E56,'IOU-s Commercial Space'!A$3:A$6,0))</f>
        <v>1481879.1452590206</v>
      </c>
    </row>
    <row r="57" spans="1:6" x14ac:dyDescent="0.25">
      <c r="A57" s="1">
        <v>13</v>
      </c>
      <c r="B57" s="8" t="s">
        <v>12</v>
      </c>
      <c r="C57" s="2">
        <v>850536</v>
      </c>
      <c r="D57" s="4">
        <f t="shared" si="0"/>
        <v>4.5454205370134948E-2</v>
      </c>
      <c r="E57" s="5" t="s">
        <v>65</v>
      </c>
      <c r="F57" s="9">
        <f>D57*INDEX('IOU-s Commercial Space'!D$3:D$6,MATCH(E57,'IOU-s Commercial Space'!A$3:A$6,0))</f>
        <v>17504823.5758873</v>
      </c>
    </row>
    <row r="58" spans="1:6" x14ac:dyDescent="0.25">
      <c r="A58" s="1">
        <v>28</v>
      </c>
      <c r="B58" s="8" t="s">
        <v>27</v>
      </c>
      <c r="C58" s="2">
        <v>213016</v>
      </c>
      <c r="D58" s="4">
        <f t="shared" si="0"/>
        <v>1.378580245367558E-2</v>
      </c>
      <c r="E58" s="5" t="s">
        <v>64</v>
      </c>
      <c r="F58" s="9">
        <f>D58*INDEX('IOU-s Commercial Space'!D$3:D$6,MATCH(E58,'IOU-s Commercial Space'!A$3:A$6,0))</f>
        <v>5877301.1600755099</v>
      </c>
    </row>
    <row r="59" spans="1:6" x14ac:dyDescent="0.25">
      <c r="A59" s="1">
        <v>39</v>
      </c>
      <c r="B59" s="8" t="s">
        <v>38</v>
      </c>
      <c r="C59" s="2">
        <v>74492</v>
      </c>
      <c r="D59" s="4">
        <f t="shared" si="0"/>
        <v>4.820914843857744E-3</v>
      </c>
      <c r="E59" s="5" t="s">
        <v>64</v>
      </c>
      <c r="F59" s="9">
        <f>D59*INDEX('IOU-s Commercial Space'!D$3:D$6,MATCH(E59,'IOU-s Commercial Space'!A$3:A$6,0))</f>
        <v>2055300.6253818721</v>
      </c>
    </row>
    <row r="60" spans="1:6" x14ac:dyDescent="0.25">
      <c r="C60" s="2">
        <f>SUM(C2:C59)</f>
        <v>39144818</v>
      </c>
    </row>
    <row r="62" spans="1:6" x14ac:dyDescent="0.25">
      <c r="A62" t="s">
        <v>61</v>
      </c>
    </row>
    <row r="64" spans="1:6" x14ac:dyDescent="0.25">
      <c r="A64" s="1"/>
      <c r="B64" s="1" t="s">
        <v>76</v>
      </c>
      <c r="C64" s="1" t="s">
        <v>77</v>
      </c>
      <c r="D64" s="10" t="s">
        <v>78</v>
      </c>
    </row>
    <row r="65" spans="1:4" x14ac:dyDescent="0.25">
      <c r="A65" s="1" t="s">
        <v>64</v>
      </c>
      <c r="B65" s="2">
        <f>SUMIF(E$2:E$59,A65,C$2:C$59)</f>
        <v>15451839</v>
      </c>
      <c r="C65" s="2">
        <f>SUMIF(E$2:E$59,A65,D$2:D$59)</f>
        <v>1.0000000000000002</v>
      </c>
      <c r="D65" s="2">
        <f>SUMIF(E$2:E$59,A65,F$2:F$59)</f>
        <v>426330000.00000012</v>
      </c>
    </row>
    <row r="66" spans="1:4" x14ac:dyDescent="0.25">
      <c r="A66" s="1" t="s">
        <v>65</v>
      </c>
      <c r="B66" s="2">
        <f t="shared" ref="B66:B68" si="1">SUMIF(E$2:E$59,A66,C$2:C$59)</f>
        <v>18711932</v>
      </c>
      <c r="C66" s="2">
        <f t="shared" ref="C66:C68" si="2">SUMIF(E$2:E$59,A66,D$2:D$59)</f>
        <v>1</v>
      </c>
      <c r="D66" s="2">
        <f t="shared" ref="D66:D68" si="3">SUMIF(E$2:E$59,A66,F$2:F$59)</f>
        <v>385109000</v>
      </c>
    </row>
    <row r="67" spans="1:4" x14ac:dyDescent="0.25">
      <c r="A67" s="1" t="s">
        <v>66</v>
      </c>
      <c r="B67" s="2">
        <f t="shared" si="1"/>
        <v>3479712</v>
      </c>
      <c r="C67" s="2">
        <f t="shared" si="2"/>
        <v>1</v>
      </c>
      <c r="D67" s="2">
        <f t="shared" si="3"/>
        <v>149255999.99999997</v>
      </c>
    </row>
    <row r="68" spans="1:4" x14ac:dyDescent="0.25">
      <c r="A68" s="1" t="s">
        <v>67</v>
      </c>
      <c r="B68" s="2">
        <f t="shared" si="1"/>
        <v>1501335</v>
      </c>
      <c r="C68" s="2">
        <f t="shared" si="2"/>
        <v>1</v>
      </c>
      <c r="D68" s="2">
        <f t="shared" si="3"/>
        <v>61317000</v>
      </c>
    </row>
    <row r="69" spans="1:4" x14ac:dyDescent="0.25">
      <c r="D69" s="11">
        <f>SUM(D65:D68)</f>
        <v>1022012000.0000001</v>
      </c>
    </row>
    <row r="74" spans="1:4" x14ac:dyDescent="0.25">
      <c r="B74" s="13"/>
    </row>
  </sheetData>
  <autoFilter ref="A1:E60"/>
  <sortState ref="A2:C59">
    <sortCondition ref="B2:B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:D6"/>
    </sheetView>
  </sheetViews>
  <sheetFormatPr defaultRowHeight="15" x14ac:dyDescent="0.25"/>
  <cols>
    <col min="1" max="1" width="28.5703125" customWidth="1"/>
    <col min="2" max="2" width="34.140625" customWidth="1"/>
    <col min="3" max="3" width="34.42578125" customWidth="1"/>
    <col min="4" max="4" width="25.28515625" customWidth="1"/>
  </cols>
  <sheetData>
    <row r="1" spans="1:4" x14ac:dyDescent="0.25">
      <c r="A1" s="3" t="s">
        <v>68</v>
      </c>
      <c r="B1" s="12" t="s">
        <v>69</v>
      </c>
      <c r="C1" s="12"/>
      <c r="D1" s="12"/>
    </row>
    <row r="2" spans="1:4" x14ac:dyDescent="0.25">
      <c r="A2" s="1"/>
      <c r="B2" s="3" t="s">
        <v>70</v>
      </c>
      <c r="C2" s="3" t="s">
        <v>71</v>
      </c>
      <c r="D2" s="3" t="s">
        <v>73</v>
      </c>
    </row>
    <row r="3" spans="1:4" x14ac:dyDescent="0.25">
      <c r="A3" s="1" t="s">
        <v>64</v>
      </c>
      <c r="B3" s="2">
        <v>125802</v>
      </c>
      <c r="C3" s="2">
        <v>300528</v>
      </c>
      <c r="D3" s="2">
        <f>(B3+C3)*1000</f>
        <v>426330000</v>
      </c>
    </row>
    <row r="4" spans="1:4" x14ac:dyDescent="0.25">
      <c r="A4" s="1" t="s">
        <v>66</v>
      </c>
      <c r="B4" s="2">
        <v>59429</v>
      </c>
      <c r="C4" s="2">
        <v>89827</v>
      </c>
      <c r="D4" s="2">
        <f t="shared" ref="D4:D6" si="0">(B4+C4)*1000</f>
        <v>149256000</v>
      </c>
    </row>
    <row r="5" spans="1:4" x14ac:dyDescent="0.25">
      <c r="A5" s="1" t="s">
        <v>67</v>
      </c>
      <c r="B5" s="2">
        <v>18469</v>
      </c>
      <c r="C5" s="2">
        <v>42848</v>
      </c>
      <c r="D5" s="2">
        <f t="shared" si="0"/>
        <v>61317000</v>
      </c>
    </row>
    <row r="6" spans="1:4" x14ac:dyDescent="0.25">
      <c r="A6" s="1" t="s">
        <v>65</v>
      </c>
      <c r="B6" s="2">
        <v>157884</v>
      </c>
      <c r="C6" s="2">
        <v>227225</v>
      </c>
      <c r="D6" s="2">
        <f t="shared" si="0"/>
        <v>385109000</v>
      </c>
    </row>
    <row r="8" spans="1:4" x14ac:dyDescent="0.25">
      <c r="A8" s="6" t="s">
        <v>72</v>
      </c>
    </row>
    <row r="11" spans="1:4" x14ac:dyDescent="0.25">
      <c r="A11" s="7" t="s">
        <v>75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Partitioned FLOOR Space</vt:lpstr>
      <vt:lpstr>IOU-s Commercial Space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2017-01-09T19:38:07Z</dcterms:created>
  <dcterms:modified xsi:type="dcterms:W3CDTF">2017-01-24T22:03:06Z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6d8763a3-71a1-45a8-b0c1-6ae1874cf8f6</vt:lpwstr>
  </property>
</Properties>
</file>