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2/Documents/NRECA/MicrogridUp/LoadShapes/"/>
    </mc:Choice>
  </mc:AlternateContent>
  <xr:revisionPtr revIDLastSave="0" documentId="13_ncr:1_{422C2BD3-5ACF-B045-BB89-0A1A9417BA67}" xr6:coauthVersionLast="45" xr6:coauthVersionMax="45" xr10:uidLastSave="{00000000-0000-0000-0000-000000000000}"/>
  <bookViews>
    <workbookView xWindow="-2580" yWindow="-20740" windowWidth="32480" windowHeight="18680" xr2:uid="{5E54B31A-263E-7345-873B-B53A0B60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1" l="1"/>
  <c r="B42" i="1"/>
  <c r="B41" i="1" l="1"/>
  <c r="B39" i="1"/>
  <c r="H26" i="1" l="1"/>
  <c r="L27" i="1"/>
  <c r="G27" i="1"/>
  <c r="H22" i="1"/>
  <c r="H23" i="1"/>
  <c r="H24" i="1"/>
  <c r="H25" i="1"/>
  <c r="H21" i="1"/>
  <c r="H27" i="1" s="1"/>
  <c r="W21" i="1"/>
  <c r="W20" i="1"/>
  <c r="C10" i="1" l="1"/>
  <c r="C11" i="1"/>
  <c r="C13" i="1"/>
  <c r="C15" i="1" s="1"/>
  <c r="C9" i="1"/>
  <c r="B3" i="1"/>
  <c r="G13" i="1" l="1"/>
  <c r="J27" i="1" l="1"/>
  <c r="K27" i="1"/>
  <c r="I27" i="1"/>
</calcChain>
</file>

<file path=xl/sharedStrings.xml><?xml version="1.0" encoding="utf-8"?>
<sst xmlns="http://schemas.openxmlformats.org/spreadsheetml/2006/main" count="101" uniqueCount="80">
  <si>
    <t>35 units</t>
  </si>
  <si>
    <t>Units</t>
  </si>
  <si>
    <t>kWh/yr</t>
  </si>
  <si>
    <t>kWh/yr/unit</t>
  </si>
  <si>
    <t>at ~70% energy from electricity</t>
  </si>
  <si>
    <t>2009 seattle ecotope data from https://www.seattle.gov/Documents/Departments/OSE/MF-Billing-Analysis-MidRise2009.pdf</t>
  </si>
  <si>
    <t>mean</t>
  </si>
  <si>
    <t>kWhr/day/unit</t>
  </si>
  <si>
    <t>Average annual consumtion kWh for a 35 unit building of 1000 square ft units in Seattle</t>
  </si>
  <si>
    <t>Ref building type</t>
  </si>
  <si>
    <t>Building to be modeled</t>
  </si>
  <si>
    <t>Warehouse</t>
  </si>
  <si>
    <t>Average Load (kW) from downloaded shape</t>
  </si>
  <si>
    <t>Max Load (kW) from downloaded shape</t>
  </si>
  <si>
    <t>max kW load target (for modeling Laughlin)</t>
  </si>
  <si>
    <t>Specified Geography</t>
  </si>
  <si>
    <t>Hospital</t>
  </si>
  <si>
    <t>Area (ft^2) of reference building</t>
  </si>
  <si>
    <t>Miami, FL</t>
  </si>
  <si>
    <t>Atlanta, GA</t>
  </si>
  <si>
    <t>Medium Office</t>
  </si>
  <si>
    <t>Supermarket</t>
  </si>
  <si>
    <t>Default Annual Consumption (kWh, as reported by REopt)</t>
  </si>
  <si>
    <t>Inputted Annual Consumption (kWh) into Reopt</t>
  </si>
  <si>
    <t>*Assume average of 50% of target load across the whole year</t>
  </si>
  <si>
    <t>Min Load (kW) from downloaded shape</t>
  </si>
  <si>
    <t>hangar_large_e.gov.csv</t>
  </si>
  <si>
    <t>hangar_medium_e.gov.csv</t>
  </si>
  <si>
    <t>hospital_e.gov.csv</t>
  </si>
  <si>
    <t>comms_data_e.gov.csv</t>
  </si>
  <si>
    <t>Description</t>
  </si>
  <si>
    <t>Large airplane hangar</t>
  </si>
  <si>
    <t>On-basehospital</t>
  </si>
  <si>
    <t>Communications/office/data center</t>
  </si>
  <si>
    <t>Terminal building to hoouse recruits</t>
  </si>
  <si>
    <t>Flight tower with radar, etc</t>
  </si>
  <si>
    <t>terminal_e.gov.csv</t>
  </si>
  <si>
    <t>tower_e.gov.csv</t>
  </si>
  <si>
    <t>Energy.gov reference Loadshpaes are not built for 24/7 operation, and have dips on weekends</t>
  </si>
  <si>
    <t>Hotel Small</t>
  </si>
  <si>
    <t xml:space="preserve">LoadShapes built from https://www.energy.gov/eere/buildings/commercial-reference-buildings using the REopt site: https://reopt.nrel.gov/tool/ with .1 $/kWh and 20$/kW/month demand charge in 2017 </t>
  </si>
  <si>
    <t>Analysis of full load 6_building_combined_10282020.csv as prepared by https://reopt.nrel.gov/tool/:</t>
  </si>
  <si>
    <t>6_building_combined_10282020.csv</t>
  </si>
  <si>
    <t>Full installation load added together</t>
  </si>
  <si>
    <t>Sum:</t>
  </si>
  <si>
    <t>Scenario constants:</t>
  </si>
  <si>
    <t>Generation Mix:</t>
  </si>
  <si>
    <t>*Reopt assumes full battery charge when modeling outage</t>
  </si>
  <si>
    <t>PV + Battery</t>
  </si>
  <si>
    <t>PV + Battery+ Wind</t>
  </si>
  <si>
    <t>PV + Battery + Diesel</t>
  </si>
  <si>
    <t>Res Average outage survived:</t>
  </si>
  <si>
    <t>Fin Average outage survived:</t>
  </si>
  <si>
    <t>Length of Outage (hr specified):</t>
  </si>
  <si>
    <t>9,714 kW PV
2,036 kW Battery
13,137 kWh Battery</t>
  </si>
  <si>
    <t>Resilience results:</t>
  </si>
  <si>
    <t>Res NPV</t>
  </si>
  <si>
    <t>Financial results:</t>
  </si>
  <si>
    <t>Fin NPV</t>
  </si>
  <si>
    <t>6,286 kW PV
138 kW Battery
182 kWh Battery</t>
  </si>
  <si>
    <t>0 kW Diesel
6,286 kW PV
138 kW Battery
182 kWh Battery</t>
  </si>
  <si>
    <t>593 kW Diesel
8,653 kW PV
1,551 kW Battery
6,932 kWh Battery</t>
  </si>
  <si>
    <t>Wind not recommended, defaults to PV+Battery as above</t>
  </si>
  <si>
    <t>11,924 kW PV
2,857 kW Battery
24,388 kWh Battery</t>
  </si>
  <si>
    <t>Res Prob surviving specified outage</t>
  </si>
  <si>
    <t>11,638 kW PV
2,810 kW Battery
24,338 kWh Battery
268 kWh Wind</t>
  </si>
  <si>
    <t>6,284 kW PV
140 kW Battery
185 kWh Battery
14 kWh Wind</t>
  </si>
  <si>
    <t>*Reopt assumes 13.16 kWh per gallon of diesel, which is a little low for a 1MW genset</t>
  </si>
  <si>
    <t>1,666 kW Diesel
6,710 kW PV
368 kW Battery
562 kWh Battery</t>
  </si>
  <si>
    <t>N/A on microgridDesign</t>
  </si>
  <si>
    <t>*not incorporating the resiliency outputs based on outages in microgridDesign, and the economic is not what we need</t>
  </si>
  <si>
    <t>Start date of outage</t>
  </si>
  <si>
    <t>Jul 25th 2am (peak season</t>
  </si>
  <si>
    <t>.10$/kWh, 10$/kw/month in Miami, FL;  outage; critical load factor 70%; loadshape = 6_building_combined_10282020.csv  in  2017</t>
  </si>
  <si>
    <t>Feb 2 2am (offpeak season)</t>
  </si>
  <si>
    <t>*Added 15000 gallons of diesel available to get this to turn on</t>
  </si>
  <si>
    <t>July 3 4pm (annual peak auto selected)</t>
  </si>
  <si>
    <t>1,920 kW Diesel
6,705 kW PV
731 kW Battery
1,449 kWh Battery</t>
  </si>
  <si>
    <t>1,823 kW Diesel
6,857 kW PV
756 kW Battery
1,263 kWh Battery</t>
  </si>
  <si>
    <t>*refit with 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</si>
</sst>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6" fontId="3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1737-4936-A046-81BA-9A7BC3A917C0}">
  <dimension ref="A3:W44"/>
  <sheetViews>
    <sheetView tabSelected="1" topLeftCell="A36" zoomScale="140" zoomScaleNormal="140" workbookViewId="0">
      <selection activeCell="D41" sqref="D41"/>
    </sheetView>
  </sheetViews>
  <sheetFormatPr baseColWidth="10" defaultRowHeight="16"/>
  <cols>
    <col min="1" max="1" width="17" customWidth="1"/>
    <col min="2" max="2" width="12.6640625" customWidth="1"/>
    <col min="3" max="3" width="12.83203125" customWidth="1"/>
    <col min="4" max="4" width="17.33203125" customWidth="1"/>
    <col min="5" max="5" width="18" customWidth="1"/>
    <col min="6" max="6" width="15" customWidth="1"/>
    <col min="7" max="7" width="17.33203125" customWidth="1"/>
    <col min="8" max="8" width="16.33203125" bestFit="1" customWidth="1"/>
    <col min="9" max="9" width="15.83203125" customWidth="1"/>
  </cols>
  <sheetData>
    <row r="3" spans="1:7">
      <c r="A3">
        <v>33740</v>
      </c>
      <c r="B3">
        <f>A3/1000</f>
        <v>33.74</v>
      </c>
      <c r="C3" t="s">
        <v>0</v>
      </c>
    </row>
    <row r="5" spans="1:7">
      <c r="A5">
        <v>19</v>
      </c>
    </row>
    <row r="6" spans="1:7">
      <c r="A6" t="s">
        <v>5</v>
      </c>
    </row>
    <row r="7" spans="1:7">
      <c r="A7" t="s">
        <v>4</v>
      </c>
    </row>
    <row r="8" spans="1:7">
      <c r="A8" t="s">
        <v>1</v>
      </c>
      <c r="B8" t="s">
        <v>2</v>
      </c>
      <c r="C8" t="s">
        <v>3</v>
      </c>
    </row>
    <row r="9" spans="1:7">
      <c r="A9">
        <v>19</v>
      </c>
      <c r="B9">
        <v>184036</v>
      </c>
      <c r="C9">
        <f>B9/A9</f>
        <v>9686.105263157895</v>
      </c>
    </row>
    <row r="10" spans="1:7">
      <c r="A10">
        <v>49</v>
      </c>
      <c r="B10">
        <v>297959</v>
      </c>
      <c r="C10">
        <f t="shared" ref="C10:C13" si="0">B10/A10</f>
        <v>6080.7959183673465</v>
      </c>
    </row>
    <row r="11" spans="1:7">
      <c r="A11">
        <v>44</v>
      </c>
      <c r="B11">
        <v>427938</v>
      </c>
      <c r="C11">
        <f t="shared" si="0"/>
        <v>9725.863636363636</v>
      </c>
    </row>
    <row r="12" spans="1:7">
      <c r="A12" t="s">
        <v>6</v>
      </c>
      <c r="C12" t="s">
        <v>3</v>
      </c>
      <c r="G12" t="s">
        <v>7</v>
      </c>
    </row>
    <row r="13" spans="1:7">
      <c r="A13">
        <v>76</v>
      </c>
      <c r="B13">
        <v>505713</v>
      </c>
      <c r="C13" s="1">
        <f t="shared" si="0"/>
        <v>6654.1184210526317</v>
      </c>
      <c r="D13" s="1"/>
      <c r="G13">
        <f>C13/365</f>
        <v>18.230461427541456</v>
      </c>
    </row>
    <row r="15" spans="1:7">
      <c r="C15" s="1">
        <f>C13*35</f>
        <v>232894.14473684211</v>
      </c>
      <c r="D15" s="1"/>
      <c r="E15" s="1" t="s">
        <v>8</v>
      </c>
      <c r="F15" s="1"/>
    </row>
    <row r="17" spans="1:23">
      <c r="A17" t="s">
        <v>40</v>
      </c>
    </row>
    <row r="18" spans="1:23">
      <c r="A18" t="s">
        <v>38</v>
      </c>
    </row>
    <row r="19" spans="1:23">
      <c r="J19" t="s">
        <v>24</v>
      </c>
    </row>
    <row r="20" spans="1:23" s="2" customFormat="1" ht="102">
      <c r="A20" s="2" t="s">
        <v>10</v>
      </c>
      <c r="B20" s="2" t="s">
        <v>30</v>
      </c>
      <c r="C20" s="2" t="s">
        <v>9</v>
      </c>
      <c r="D20" s="2" t="s">
        <v>17</v>
      </c>
      <c r="E20" s="2" t="s">
        <v>15</v>
      </c>
      <c r="G20" s="2" t="s">
        <v>14</v>
      </c>
      <c r="H20" s="2" t="s">
        <v>23</v>
      </c>
      <c r="I20" s="2" t="s">
        <v>12</v>
      </c>
      <c r="J20" s="2" t="s">
        <v>25</v>
      </c>
      <c r="K20" s="2" t="s">
        <v>13</v>
      </c>
      <c r="L20" s="2" t="s">
        <v>22</v>
      </c>
      <c r="W20" s="2">
        <f>1000000/100</f>
        <v>10000</v>
      </c>
    </row>
    <row r="21" spans="1:23">
      <c r="A21" t="s">
        <v>26</v>
      </c>
      <c r="B21" t="s">
        <v>31</v>
      </c>
      <c r="C21" t="s">
        <v>11</v>
      </c>
      <c r="D21">
        <v>52000</v>
      </c>
      <c r="E21" t="s">
        <v>18</v>
      </c>
      <c r="G21">
        <v>1000</v>
      </c>
      <c r="H21">
        <f>G21*0.5*8760</f>
        <v>4380000</v>
      </c>
      <c r="I21">
        <v>500</v>
      </c>
      <c r="J21">
        <v>91.5</v>
      </c>
      <c r="K21">
        <v>1599</v>
      </c>
      <c r="L21">
        <v>202082</v>
      </c>
      <c r="M21" t="s">
        <v>79</v>
      </c>
      <c r="W21">
        <f>30/5</f>
        <v>6</v>
      </c>
    </row>
    <row r="22" spans="1:23">
      <c r="A22" t="s">
        <v>27</v>
      </c>
      <c r="C22" t="s">
        <v>11</v>
      </c>
      <c r="D22">
        <v>52000</v>
      </c>
      <c r="E22" t="s">
        <v>19</v>
      </c>
      <c r="G22">
        <v>800</v>
      </c>
      <c r="H22">
        <f t="shared" ref="H22:H26" si="1">G22*0.5*8760</f>
        <v>3504000</v>
      </c>
      <c r="I22">
        <v>400</v>
      </c>
      <c r="J22">
        <v>66.27</v>
      </c>
      <c r="K22">
        <v>1408</v>
      </c>
      <c r="L22">
        <v>223009</v>
      </c>
      <c r="M22" t="s">
        <v>79</v>
      </c>
    </row>
    <row r="23" spans="1:23" ht="18">
      <c r="A23" t="s">
        <v>28</v>
      </c>
      <c r="B23" t="s">
        <v>32</v>
      </c>
      <c r="C23" t="s">
        <v>16</v>
      </c>
      <c r="D23" s="3">
        <v>241351</v>
      </c>
      <c r="E23" t="s">
        <v>19</v>
      </c>
      <c r="G23">
        <v>1000</v>
      </c>
      <c r="H23">
        <f t="shared" si="1"/>
        <v>4380000</v>
      </c>
      <c r="I23">
        <v>500</v>
      </c>
      <c r="J23">
        <v>296</v>
      </c>
      <c r="K23">
        <v>801</v>
      </c>
      <c r="L23">
        <v>9054747</v>
      </c>
    </row>
    <row r="24" spans="1:23">
      <c r="A24" t="s">
        <v>29</v>
      </c>
      <c r="B24" t="s">
        <v>33</v>
      </c>
      <c r="C24" t="s">
        <v>20</v>
      </c>
      <c r="D24">
        <v>53628</v>
      </c>
      <c r="E24" t="s">
        <v>18</v>
      </c>
      <c r="G24">
        <v>1000</v>
      </c>
      <c r="H24">
        <f t="shared" si="1"/>
        <v>4380000</v>
      </c>
      <c r="I24">
        <v>500</v>
      </c>
      <c r="J24">
        <v>87</v>
      </c>
      <c r="K24">
        <v>1263</v>
      </c>
      <c r="L24">
        <v>1021224</v>
      </c>
    </row>
    <row r="25" spans="1:23">
      <c r="A25" t="s">
        <v>36</v>
      </c>
      <c r="B25" t="s">
        <v>34</v>
      </c>
      <c r="C25" t="s">
        <v>21</v>
      </c>
      <c r="D25">
        <v>45000</v>
      </c>
      <c r="E25" t="s">
        <v>18</v>
      </c>
      <c r="G25">
        <v>800</v>
      </c>
      <c r="H25">
        <f t="shared" si="1"/>
        <v>3504000</v>
      </c>
      <c r="I25">
        <v>400</v>
      </c>
      <c r="J25">
        <v>134</v>
      </c>
      <c r="K25">
        <v>687</v>
      </c>
      <c r="L25">
        <v>2260929</v>
      </c>
    </row>
    <row r="26" spans="1:23">
      <c r="A26" t="s">
        <v>37</v>
      </c>
      <c r="B26" t="s">
        <v>35</v>
      </c>
      <c r="C26" t="s">
        <v>39</v>
      </c>
      <c r="D26">
        <v>5500</v>
      </c>
      <c r="E26" t="s">
        <v>18</v>
      </c>
      <c r="G26">
        <v>400</v>
      </c>
      <c r="H26">
        <f>G26*0.5*8760</f>
        <v>1752000</v>
      </c>
      <c r="I26">
        <v>200</v>
      </c>
      <c r="J26">
        <v>85</v>
      </c>
      <c r="K26">
        <v>351</v>
      </c>
      <c r="L26">
        <v>972090</v>
      </c>
    </row>
    <row r="27" spans="1:23">
      <c r="E27" t="s">
        <v>44</v>
      </c>
      <c r="G27">
        <f>SUM(G21:G26)</f>
        <v>5000</v>
      </c>
      <c r="H27">
        <f>SUM(H21:H26)</f>
        <v>21900000</v>
      </c>
      <c r="I27">
        <f ca="1">SUM(I21:I29)</f>
        <v>5000</v>
      </c>
      <c r="J27">
        <f ca="1">SUM(J21:J29)</f>
        <v>1818.77</v>
      </c>
      <c r="K27">
        <f ca="1">SUM(K21:K29)</f>
        <v>11944</v>
      </c>
      <c r="L27">
        <f t="shared" ref="H27:L27" si="2">SUM(L21:L26)</f>
        <v>13734081</v>
      </c>
    </row>
    <row r="29" spans="1:23">
      <c r="A29" t="s">
        <v>42</v>
      </c>
      <c r="B29" t="s">
        <v>43</v>
      </c>
      <c r="G29" s="4"/>
      <c r="H29" s="1">
        <v>21900002</v>
      </c>
      <c r="I29" s="1">
        <v>2500</v>
      </c>
      <c r="J29" s="1">
        <v>1059</v>
      </c>
      <c r="K29" s="1">
        <v>5835</v>
      </c>
    </row>
    <row r="31" spans="1:23">
      <c r="A31" t="s">
        <v>41</v>
      </c>
    </row>
    <row r="33" spans="1:11">
      <c r="A33" t="s">
        <v>45</v>
      </c>
      <c r="B33" t="s">
        <v>73</v>
      </c>
    </row>
    <row r="34" spans="1:11">
      <c r="D34" t="s">
        <v>47</v>
      </c>
    </row>
    <row r="35" spans="1:11" s="2" customFormat="1" ht="68">
      <c r="A35" s="2" t="s">
        <v>46</v>
      </c>
      <c r="B35" s="2" t="s">
        <v>53</v>
      </c>
      <c r="C35" s="2" t="s">
        <v>71</v>
      </c>
      <c r="D35" s="2" t="s">
        <v>55</v>
      </c>
      <c r="E35" s="2" t="s">
        <v>56</v>
      </c>
      <c r="F35" s="2" t="s">
        <v>51</v>
      </c>
      <c r="G35" s="2" t="s">
        <v>64</v>
      </c>
      <c r="H35" s="2" t="s">
        <v>57</v>
      </c>
      <c r="I35" s="2" t="s">
        <v>58</v>
      </c>
      <c r="J35" s="2" t="s">
        <v>52</v>
      </c>
    </row>
    <row r="36" spans="1:11" ht="69">
      <c r="A36" t="s">
        <v>48</v>
      </c>
      <c r="B36">
        <v>24</v>
      </c>
      <c r="C36" t="s">
        <v>72</v>
      </c>
      <c r="D36" s="2" t="s">
        <v>54</v>
      </c>
      <c r="E36" s="5">
        <v>-1689564</v>
      </c>
      <c r="F36">
        <v>8</v>
      </c>
      <c r="H36" s="2" t="s">
        <v>59</v>
      </c>
      <c r="I36" s="5">
        <v>1931671</v>
      </c>
      <c r="J36">
        <v>1</v>
      </c>
    </row>
    <row r="37" spans="1:11">
      <c r="A37" t="s">
        <v>49</v>
      </c>
      <c r="B37">
        <v>24</v>
      </c>
      <c r="C37" t="s">
        <v>72</v>
      </c>
      <c r="D37" t="s">
        <v>62</v>
      </c>
    </row>
    <row r="38" spans="1:11" ht="69">
      <c r="A38" t="s">
        <v>50</v>
      </c>
      <c r="B38">
        <v>24</v>
      </c>
      <c r="C38" t="s">
        <v>72</v>
      </c>
      <c r="D38" s="2" t="s">
        <v>61</v>
      </c>
      <c r="E38" s="5">
        <v>-154734</v>
      </c>
      <c r="F38">
        <v>14</v>
      </c>
      <c r="H38" s="2" t="s">
        <v>60</v>
      </c>
      <c r="I38" s="5">
        <v>1931671</v>
      </c>
      <c r="J38">
        <v>1</v>
      </c>
    </row>
    <row r="39" spans="1:11" ht="69">
      <c r="A39" t="s">
        <v>48</v>
      </c>
      <c r="B39">
        <f>7*24</f>
        <v>168</v>
      </c>
      <c r="C39" t="s">
        <v>72</v>
      </c>
      <c r="D39" s="2" t="s">
        <v>63</v>
      </c>
      <c r="E39" s="5">
        <v>-5944586</v>
      </c>
      <c r="F39">
        <v>70</v>
      </c>
      <c r="G39" s="6">
        <v>0.13</v>
      </c>
      <c r="H39" s="2" t="s">
        <v>59</v>
      </c>
      <c r="I39" s="5">
        <v>1931671</v>
      </c>
      <c r="J39">
        <v>1</v>
      </c>
    </row>
    <row r="40" spans="1:11" ht="86">
      <c r="A40" t="s">
        <v>49</v>
      </c>
      <c r="B40">
        <v>168</v>
      </c>
      <c r="C40" t="s">
        <v>72</v>
      </c>
      <c r="D40" s="2" t="s">
        <v>65</v>
      </c>
      <c r="E40" s="5">
        <v>-5920757</v>
      </c>
      <c r="F40">
        <v>81</v>
      </c>
      <c r="G40" s="6">
        <v>0.16</v>
      </c>
      <c r="H40" s="2" t="s">
        <v>66</v>
      </c>
      <c r="I40" s="5">
        <v>1931723</v>
      </c>
      <c r="J40">
        <v>1</v>
      </c>
    </row>
    <row r="41" spans="1:11" ht="69">
      <c r="A41" t="s">
        <v>50</v>
      </c>
      <c r="B41">
        <f>7*24</f>
        <v>168</v>
      </c>
      <c r="C41" t="s">
        <v>72</v>
      </c>
      <c r="D41" s="2" t="s">
        <v>68</v>
      </c>
      <c r="E41" s="5">
        <v>357608</v>
      </c>
      <c r="F41">
        <v>69</v>
      </c>
      <c r="G41" s="6">
        <v>0.12</v>
      </c>
      <c r="H41" s="2" t="s">
        <v>60</v>
      </c>
      <c r="I41" s="5">
        <v>1931671</v>
      </c>
      <c r="J41">
        <v>1</v>
      </c>
      <c r="K41" t="s">
        <v>75</v>
      </c>
    </row>
    <row r="42" spans="1:11" ht="69">
      <c r="A42" t="s">
        <v>50</v>
      </c>
      <c r="B42">
        <f>7*24</f>
        <v>168</v>
      </c>
      <c r="C42" t="s">
        <v>74</v>
      </c>
      <c r="D42" s="2" t="s">
        <v>77</v>
      </c>
      <c r="E42" s="5">
        <v>67193</v>
      </c>
      <c r="F42">
        <v>164</v>
      </c>
      <c r="G42" s="6">
        <v>0.59</v>
      </c>
      <c r="H42" s="2"/>
      <c r="I42" s="5"/>
    </row>
    <row r="43" spans="1:11" ht="69">
      <c r="A43" t="s">
        <v>50</v>
      </c>
      <c r="B43">
        <f>7*24</f>
        <v>168</v>
      </c>
      <c r="C43" t="s">
        <v>76</v>
      </c>
      <c r="D43" s="2" t="s">
        <v>78</v>
      </c>
      <c r="E43" s="5">
        <v>116395</v>
      </c>
      <c r="F43">
        <v>158</v>
      </c>
      <c r="G43" s="6">
        <v>0.55000000000000004</v>
      </c>
      <c r="K43" t="s">
        <v>67</v>
      </c>
    </row>
    <row r="44" spans="1:11" ht="69">
      <c r="A44" t="s">
        <v>48</v>
      </c>
      <c r="B44" t="s">
        <v>69</v>
      </c>
      <c r="H44" s="2" t="s">
        <v>60</v>
      </c>
      <c r="I44" s="5">
        <v>1931671</v>
      </c>
      <c r="J44">
        <v>1</v>
      </c>
      <c r="K44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2020-09-13T05:26:14Z</dcterms:created>
  <dcterms:modified xsi:type="dcterms:W3CDTF">2020-10-28T21:15:15Z</dcterms:modified>
</cp:coreProperties>
</file>