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2/Documents/NRECA/MicrogridUp/microgridup/Lehigh_loadshapes/"/>
    </mc:Choice>
  </mc:AlternateContent>
  <xr:revisionPtr revIDLastSave="0" documentId="13_ncr:1_{7A79EF72-0379-F34D-8690-7031FC3BCD53}" xr6:coauthVersionLast="45" xr6:coauthVersionMax="45" xr10:uidLastSave="{00000000-0000-0000-0000-000000000000}"/>
  <bookViews>
    <workbookView xWindow="220" yWindow="460" windowWidth="28260" windowHeight="16640" xr2:uid="{5E54B31A-263E-7345-873B-B53A0B6021F8}"/>
  </bookViews>
  <sheets>
    <sheet name="6_build+resid_11032020" sheetId="2" r:id="rId1"/>
    <sheet name="6_buildings_1028202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 l="1"/>
  <c r="F26" i="2"/>
  <c r="F23" i="2"/>
  <c r="G8" i="2"/>
  <c r="G14" i="2"/>
  <c r="G13" i="2" l="1"/>
  <c r="G12" i="2"/>
  <c r="G11" i="2"/>
  <c r="G10" i="2"/>
  <c r="G9" i="2"/>
  <c r="H21" i="1"/>
  <c r="B43" i="1" l="1"/>
  <c r="B42" i="1"/>
  <c r="B41" i="1" l="1"/>
  <c r="B39" i="1"/>
  <c r="H26" i="1" l="1"/>
  <c r="L27" i="1"/>
  <c r="G27" i="1"/>
  <c r="H22" i="1"/>
  <c r="H23" i="1"/>
  <c r="H24" i="1"/>
  <c r="H25" i="1"/>
  <c r="H27" i="1"/>
  <c r="W21" i="1"/>
  <c r="W20" i="1"/>
  <c r="C10" i="1" l="1"/>
  <c r="C11" i="1"/>
  <c r="C13" i="1"/>
  <c r="C15" i="1" s="1"/>
  <c r="C9" i="1"/>
  <c r="B3" i="1"/>
  <c r="G13" i="1" l="1"/>
  <c r="I27" i="1" l="1"/>
  <c r="J27" i="1"/>
  <c r="K27" i="1"/>
</calcChain>
</file>

<file path=xl/sharedStrings.xml><?xml version="1.0" encoding="utf-8"?>
<sst xmlns="http://schemas.openxmlformats.org/spreadsheetml/2006/main" count="203" uniqueCount="125">
  <si>
    <t>35 units</t>
  </si>
  <si>
    <t>Units</t>
  </si>
  <si>
    <t>kWh/yr</t>
  </si>
  <si>
    <t>kWh/yr/unit</t>
  </si>
  <si>
    <t>at ~70% energy from electricity</t>
  </si>
  <si>
    <t>2009 seattle ecotope data from https://www.seattle.gov/Documents/Departments/OSE/MF-Billing-Analysis-MidRise2009.pdf</t>
  </si>
  <si>
    <t>mean</t>
  </si>
  <si>
    <t>kWhr/day/unit</t>
  </si>
  <si>
    <t>Average annual consumtion kWh for a 35 unit building of 1000 square ft units in Seattle</t>
  </si>
  <si>
    <t>Ref building type</t>
  </si>
  <si>
    <t>Building to be modeled</t>
  </si>
  <si>
    <t>Warehouse</t>
  </si>
  <si>
    <t>Average Load (kW) from downloaded shape</t>
  </si>
  <si>
    <t>Max Load (kW) from downloaded shape</t>
  </si>
  <si>
    <t>max kW load target (for modeling Laughlin)</t>
  </si>
  <si>
    <t>Specified Geography</t>
  </si>
  <si>
    <t>Hospital</t>
  </si>
  <si>
    <t>Area (ft^2) of reference building</t>
  </si>
  <si>
    <t>Miami, FL</t>
  </si>
  <si>
    <t>Atlanta, GA</t>
  </si>
  <si>
    <t>Medium Office</t>
  </si>
  <si>
    <t>Supermarket</t>
  </si>
  <si>
    <t>Default Annual Consumption (kWh, as reported by REopt)</t>
  </si>
  <si>
    <t>Inputted Annual Consumption (kWh) into Reopt</t>
  </si>
  <si>
    <t>*Assume average of 50% of target load across the whole year</t>
  </si>
  <si>
    <t>Min Load (kW) from downloaded shape</t>
  </si>
  <si>
    <t>hangar_large_e.gov.csv</t>
  </si>
  <si>
    <t>hangar_medium_e.gov.csv</t>
  </si>
  <si>
    <t>hospital_e.gov.csv</t>
  </si>
  <si>
    <t>comms_data_e.gov.csv</t>
  </si>
  <si>
    <t>Description</t>
  </si>
  <si>
    <t>Large airplane hangar</t>
  </si>
  <si>
    <t>On-basehospital</t>
  </si>
  <si>
    <t>Communications/office/data center</t>
  </si>
  <si>
    <t>Terminal building to hoouse recruits</t>
  </si>
  <si>
    <t>Flight tower with radar, etc</t>
  </si>
  <si>
    <t>terminal_e.gov.csv</t>
  </si>
  <si>
    <t>tower_e.gov.csv</t>
  </si>
  <si>
    <t>Energy.gov reference Loadshpaes are not built for 24/7 operation, and have dips on weekends</t>
  </si>
  <si>
    <t>Hotel Small</t>
  </si>
  <si>
    <t xml:space="preserve">LoadShapes built from https://www.energy.gov/eere/buildings/commercial-reference-buildings using the REopt site: https://reopt.nrel.gov/tool/ with .1 $/kWh and 20$/kW/month demand charge in 2017 </t>
  </si>
  <si>
    <t>Analysis of full load 6_building_combined_10282020.csv as prepared by https://reopt.nrel.gov/tool/:</t>
  </si>
  <si>
    <t>6_building_combined_10282020.csv</t>
  </si>
  <si>
    <t>Full installation load added together</t>
  </si>
  <si>
    <t>Sum:</t>
  </si>
  <si>
    <t>Scenario constants:</t>
  </si>
  <si>
    <t>Generation Mix:</t>
  </si>
  <si>
    <t>*Reopt assumes full battery charge when modeling outage</t>
  </si>
  <si>
    <t>PV + Battery</t>
  </si>
  <si>
    <t>PV + Battery+ Wind</t>
  </si>
  <si>
    <t>PV + Battery + Diesel</t>
  </si>
  <si>
    <t>Res Average outage survived:</t>
  </si>
  <si>
    <t>Fin Average outage survived:</t>
  </si>
  <si>
    <t>Length of Outage (hr specified):</t>
  </si>
  <si>
    <t>9,714 kW PV
2,036 kW Battery
13,137 kWh Battery</t>
  </si>
  <si>
    <t>Resilience results:</t>
  </si>
  <si>
    <t>Res NPV</t>
  </si>
  <si>
    <t>Financial results:</t>
  </si>
  <si>
    <t>Fin NPV</t>
  </si>
  <si>
    <t>6,286 kW PV
138 kW Battery
182 kWh Battery</t>
  </si>
  <si>
    <t>0 kW Diesel
6,286 kW PV
138 kW Battery
182 kWh Battery</t>
  </si>
  <si>
    <t>593 kW Diesel
8,653 kW PV
1,551 kW Battery
6,932 kWh Battery</t>
  </si>
  <si>
    <t>Wind not recommended, defaults to PV+Battery as above</t>
  </si>
  <si>
    <t>11,924 kW PV
2,857 kW Battery
24,388 kWh Battery</t>
  </si>
  <si>
    <t>Res Prob surviving specified outage</t>
  </si>
  <si>
    <t>11,638 kW PV
2,810 kW Battery
24,338 kWh Battery
268 kWh Wind</t>
  </si>
  <si>
    <t>6,284 kW PV
140 kW Battery
185 kWh Battery
14 kWh Wind</t>
  </si>
  <si>
    <t>*Reopt assumes 13.16 kWh per gallon of diesel, which is a little low for a 1MW genset</t>
  </si>
  <si>
    <t>1,666 kW Diesel
6,710 kW PV
368 kW Battery
562 kWh Battery</t>
  </si>
  <si>
    <t>N/A on microgridDesign</t>
  </si>
  <si>
    <t>*not incorporating the resiliency outputs based on outages in microgridDesign, and the economic is not what we need</t>
  </si>
  <si>
    <t>Start date of outage</t>
  </si>
  <si>
    <t>Jul 25th 2am (peak season</t>
  </si>
  <si>
    <t>.10$/kWh, 10$/kw/month in Miami, FL;  outage; critical load factor 70%; loadshape = 6_building_combined_10282020.csv  in  2017</t>
  </si>
  <si>
    <t>Feb 2 2am (offpeak season)</t>
  </si>
  <si>
    <t>*Added 15000 gallons of diesel available to get this to turn on</t>
  </si>
  <si>
    <t>July 3 4pm (annual peak auto selected)</t>
  </si>
  <si>
    <t>1,920 kW Diesel
6,705 kW PV
731 kW Battery
1,449 kWh Battery</t>
  </si>
  <si>
    <t>1,823 kW Diesel
6,857 kW PV
756 kW Battery
1,263 kWh Battery</t>
  </si>
  <si>
    <t>*refit with residential</t>
  </si>
  <si>
    <t>Residential load</t>
  </si>
  <si>
    <t>3MW_resid_e.gov.csv</t>
  </si>
  <si>
    <t>hangar_large_2_e.gov.csv</t>
  </si>
  <si>
    <t>hangar_medium_2_e.gov.csv</t>
  </si>
  <si>
    <t>comms_data_2_e.gov.csv</t>
  </si>
  <si>
    <t>terminal_2_e.gov.csv</t>
  </si>
  <si>
    <t>Midrise Apartment</t>
  </si>
  <si>
    <t>Medium Airplane hangar</t>
  </si>
  <si>
    <t>LoadShape file</t>
  </si>
  <si>
    <t>$/kWh</t>
  </si>
  <si>
    <t>$/kw/month</t>
  </si>
  <si>
    <t>6_building_resid_combined_11032020.csv</t>
  </si>
  <si>
    <t>Crit_loads_no_resid_11032020.csv</t>
  </si>
  <si>
    <t>Critical loads without residual</t>
  </si>
  <si>
    <t>8/14/2017 8am</t>
  </si>
  <si>
    <t>1/16/2017 8am</t>
  </si>
  <si>
    <t xml:space="preserve"> Miami, FL;  outage; critical load factor 70%; 2017; 20,000 gallons of diesel (not all of which gets burned)</t>
  </si>
  <si>
    <t>2,214 kW Diesel
8,002 kW PV
1,212 kW Battery
4,055 kWh Battery</t>
  </si>
  <si>
    <t>2,181 kW Diesel
7,927 kW PV
1,208 kW Battery
4,010 kWh Battery</t>
  </si>
  <si>
    <t>Result:</t>
  </si>
  <si>
    <t>BASE CASE: With unlimited fuel and 70% critical load, system is profitable</t>
  </si>
  <si>
    <t>At 24 hour outage with same as base case, system stays largely the same but is more profitable</t>
  </si>
  <si>
    <t>1,792 kW Diesel
7,668 kW PV
1,112 kW Battery
3,223 kWh Battery</t>
  </si>
  <si>
    <t>976 kW Diesel
4,473 kW PV
673 kW Battery
1,961 kWh Battery</t>
  </si>
  <si>
    <t>1,387 kW Diesel
3,701 kW PV
660 kW Battery
2,580 kWh Battery</t>
  </si>
  <si>
    <t>Res Prob surviving 168 hr outage (%)</t>
  </si>
  <si>
    <t>Res Average outage survived (hr):</t>
  </si>
  <si>
    <t>Res NPV ($)</t>
  </si>
  <si>
    <t>hospital_egov.csv</t>
  </si>
  <si>
    <t>More cost effective (by $700,000) on the larger grid than separating critical and non critical loads, with fewer resources (200kw less genset and 500 kWh less battery) needed in the full mircogrid.</t>
  </si>
  <si>
    <t>312 kW Diesel
1,273 kW PV
181 kW Battery
564 kWh Battery</t>
  </si>
  <si>
    <t>tower_egov.csv</t>
  </si>
  <si>
    <t>Largest individual load receives more average resiliency, but lower probably of lasting 1 week; is cost effective on it's own</t>
  </si>
  <si>
    <t>Residential on it's own</t>
  </si>
  <si>
    <t>Scenario</t>
  </si>
  <si>
    <t>Winter resiliency estimate greatly decreases estimate of week-long survivability</t>
  </si>
  <si>
    <t>full load 1 week outage mid winter</t>
  </si>
  <si>
    <t>full load 1 day outage</t>
  </si>
  <si>
    <t>BASE CASE: full load 1 week outage mid summer</t>
  </si>
  <si>
    <t>Critical (flight ready) loads</t>
  </si>
  <si>
    <t>Residential (non-critical) loads</t>
  </si>
  <si>
    <t>Hospital islanded</t>
  </si>
  <si>
    <t>Tower Islanded</t>
  </si>
  <si>
    <t>142 kW Diesel
441 kW PV
95 kW Battery
371 kWh Battery</t>
  </si>
  <si>
    <t>Smallest individual load is not cost effective to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</si>
</sst>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8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6" fontId="3" fillId="0" borderId="0" xfId="0" applyNumberFormat="1" applyFont="1"/>
    <xf numFmtId="9" fontId="0" fillId="0" borderId="0" xfId="0" applyNumberFormat="1"/>
    <xf numFmtId="0" fontId="0" fillId="0" borderId="0" xfId="0" applyFill="1"/>
    <xf numFmtId="0" fontId="3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B282-24B3-4444-829E-2D855F3D6C7A}">
  <dimension ref="A4:N32"/>
  <sheetViews>
    <sheetView tabSelected="1" zoomScale="120" zoomScaleNormal="120" workbookViewId="0">
      <selection activeCell="L30" sqref="L30"/>
    </sheetView>
  </sheetViews>
  <sheetFormatPr baseColWidth="10" defaultRowHeight="16"/>
  <cols>
    <col min="1" max="1" width="15.6640625" customWidth="1"/>
    <col min="4" max="4" width="21.33203125" customWidth="1"/>
    <col min="6" max="6" width="10.83203125" customWidth="1"/>
    <col min="7" max="7" width="19" customWidth="1"/>
    <col min="8" max="8" width="21.1640625" customWidth="1"/>
    <col min="9" max="9" width="18.5" customWidth="1"/>
    <col min="11" max="11" width="23.83203125" customWidth="1"/>
    <col min="12" max="12" width="16.1640625" customWidth="1"/>
  </cols>
  <sheetData>
    <row r="4" spans="1:11">
      <c r="A4" t="s">
        <v>40</v>
      </c>
    </row>
    <row r="5" spans="1:11">
      <c r="A5" t="s">
        <v>38</v>
      </c>
    </row>
    <row r="6" spans="1:11">
      <c r="I6" t="s">
        <v>24</v>
      </c>
    </row>
    <row r="7" spans="1:11" ht="85">
      <c r="A7" s="2" t="s">
        <v>10</v>
      </c>
      <c r="B7" s="2" t="s">
        <v>30</v>
      </c>
      <c r="C7" s="2" t="s">
        <v>9</v>
      </c>
      <c r="D7" s="2" t="s">
        <v>17</v>
      </c>
      <c r="E7" s="2" t="s">
        <v>15</v>
      </c>
      <c r="F7" s="2" t="s">
        <v>14</v>
      </c>
      <c r="G7" s="2" t="s">
        <v>23</v>
      </c>
      <c r="H7" s="2" t="s">
        <v>12</v>
      </c>
      <c r="I7" s="2" t="s">
        <v>25</v>
      </c>
      <c r="J7" s="2" t="s">
        <v>13</v>
      </c>
      <c r="K7" s="2" t="s">
        <v>22</v>
      </c>
    </row>
    <row r="8" spans="1:11">
      <c r="A8" t="s">
        <v>82</v>
      </c>
      <c r="B8" t="s">
        <v>31</v>
      </c>
      <c r="C8" t="s">
        <v>11</v>
      </c>
      <c r="D8">
        <v>52000</v>
      </c>
      <c r="E8" t="s">
        <v>18</v>
      </c>
      <c r="F8" s="7">
        <v>300</v>
      </c>
      <c r="G8">
        <f>F8*0.5*8760</f>
        <v>1314000</v>
      </c>
      <c r="H8">
        <v>150</v>
      </c>
      <c r="I8">
        <v>27.4</v>
      </c>
      <c r="J8">
        <v>480</v>
      </c>
      <c r="K8">
        <v>202082</v>
      </c>
    </row>
    <row r="9" spans="1:11">
      <c r="A9" t="s">
        <v>83</v>
      </c>
      <c r="B9" t="s">
        <v>87</v>
      </c>
      <c r="C9" t="s">
        <v>11</v>
      </c>
      <c r="D9">
        <v>52000</v>
      </c>
      <c r="E9" t="s">
        <v>19</v>
      </c>
      <c r="F9" s="7">
        <v>200</v>
      </c>
      <c r="G9">
        <f t="shared" ref="G9:G12" si="0">F9*0.5*8760</f>
        <v>876000</v>
      </c>
      <c r="H9">
        <v>100</v>
      </c>
      <c r="I9">
        <v>16.57</v>
      </c>
      <c r="J9">
        <v>351.89</v>
      </c>
      <c r="K9">
        <v>223009</v>
      </c>
    </row>
    <row r="10" spans="1:11" ht="18">
      <c r="A10" t="s">
        <v>28</v>
      </c>
      <c r="B10" t="s">
        <v>32</v>
      </c>
      <c r="C10" t="s">
        <v>16</v>
      </c>
      <c r="D10" s="3">
        <v>241351</v>
      </c>
      <c r="E10" t="s">
        <v>19</v>
      </c>
      <c r="F10" s="7">
        <v>1000</v>
      </c>
      <c r="G10">
        <f t="shared" si="0"/>
        <v>4380000</v>
      </c>
      <c r="H10">
        <v>500</v>
      </c>
      <c r="I10">
        <v>296</v>
      </c>
      <c r="J10">
        <v>801</v>
      </c>
      <c r="K10">
        <v>9054747</v>
      </c>
    </row>
    <row r="11" spans="1:11">
      <c r="A11" t="s">
        <v>84</v>
      </c>
      <c r="B11" t="s">
        <v>33</v>
      </c>
      <c r="C11" t="s">
        <v>20</v>
      </c>
      <c r="D11">
        <v>53628</v>
      </c>
      <c r="E11" t="s">
        <v>18</v>
      </c>
      <c r="F11" s="7">
        <v>600</v>
      </c>
      <c r="G11">
        <f t="shared" si="0"/>
        <v>2628000</v>
      </c>
      <c r="H11">
        <v>300</v>
      </c>
      <c r="I11">
        <v>52.24</v>
      </c>
      <c r="J11">
        <v>757.76</v>
      </c>
      <c r="K11">
        <v>1021224</v>
      </c>
    </row>
    <row r="12" spans="1:11">
      <c r="A12" t="s">
        <v>85</v>
      </c>
      <c r="B12" t="s">
        <v>34</v>
      </c>
      <c r="C12" t="s">
        <v>21</v>
      </c>
      <c r="D12">
        <v>45000</v>
      </c>
      <c r="E12" t="s">
        <v>18</v>
      </c>
      <c r="F12" s="7">
        <v>500</v>
      </c>
      <c r="G12">
        <f t="shared" si="0"/>
        <v>2190000</v>
      </c>
      <c r="H12">
        <v>250</v>
      </c>
      <c r="I12">
        <v>83.87</v>
      </c>
      <c r="J12">
        <v>429.38</v>
      </c>
      <c r="K12">
        <v>2260929</v>
      </c>
    </row>
    <row r="13" spans="1:11">
      <c r="A13" t="s">
        <v>37</v>
      </c>
      <c r="B13" t="s">
        <v>35</v>
      </c>
      <c r="C13" t="s">
        <v>39</v>
      </c>
      <c r="D13">
        <v>5500</v>
      </c>
      <c r="E13" t="s">
        <v>18</v>
      </c>
      <c r="F13" s="7">
        <v>400</v>
      </c>
      <c r="G13">
        <f>F13*0.5*8760</f>
        <v>1752000</v>
      </c>
      <c r="H13">
        <v>200</v>
      </c>
      <c r="I13">
        <v>85</v>
      </c>
      <c r="J13">
        <v>351</v>
      </c>
      <c r="K13">
        <v>972090</v>
      </c>
    </row>
    <row r="14" spans="1:11">
      <c r="A14" t="s">
        <v>81</v>
      </c>
      <c r="B14" t="s">
        <v>80</v>
      </c>
      <c r="C14" t="s">
        <v>86</v>
      </c>
      <c r="D14">
        <v>33740</v>
      </c>
      <c r="E14" t="s">
        <v>18</v>
      </c>
      <c r="F14" s="7">
        <v>3000</v>
      </c>
      <c r="G14">
        <f>F14*0.5*8760</f>
        <v>13140000</v>
      </c>
      <c r="H14">
        <v>1500</v>
      </c>
      <c r="I14">
        <v>535</v>
      </c>
      <c r="J14">
        <v>3364</v>
      </c>
      <c r="K14">
        <v>424956</v>
      </c>
    </row>
    <row r="16" spans="1:11">
      <c r="A16" t="s">
        <v>91</v>
      </c>
      <c r="B16" t="s">
        <v>43</v>
      </c>
      <c r="F16" s="4"/>
      <c r="G16" s="1">
        <v>26280000</v>
      </c>
      <c r="H16" s="1">
        <v>3000</v>
      </c>
      <c r="I16" s="1">
        <v>1325.5</v>
      </c>
      <c r="J16" s="1">
        <v>6264</v>
      </c>
    </row>
    <row r="17" spans="1:14">
      <c r="A17" t="s">
        <v>92</v>
      </c>
      <c r="B17" t="s">
        <v>93</v>
      </c>
      <c r="G17">
        <v>13140000</v>
      </c>
      <c r="H17">
        <v>1500</v>
      </c>
      <c r="I17">
        <v>772.3</v>
      </c>
      <c r="J17">
        <v>2975</v>
      </c>
    </row>
    <row r="20" spans="1:14">
      <c r="A20" t="s">
        <v>45</v>
      </c>
      <c r="B20" t="s">
        <v>96</v>
      </c>
    </row>
    <row r="22" spans="1:14" ht="85">
      <c r="A22" t="s">
        <v>114</v>
      </c>
      <c r="B22" t="s">
        <v>88</v>
      </c>
      <c r="C22" t="s">
        <v>89</v>
      </c>
      <c r="D22" t="s">
        <v>90</v>
      </c>
      <c r="E22" s="2" t="s">
        <v>46</v>
      </c>
      <c r="F22" s="2" t="s">
        <v>53</v>
      </c>
      <c r="G22" s="2" t="s">
        <v>71</v>
      </c>
      <c r="H22" s="2" t="s">
        <v>55</v>
      </c>
      <c r="I22" s="2" t="s">
        <v>107</v>
      </c>
      <c r="J22" s="2" t="s">
        <v>106</v>
      </c>
      <c r="K22" s="2" t="s">
        <v>105</v>
      </c>
      <c r="L22" s="2" t="s">
        <v>99</v>
      </c>
      <c r="M22" s="2"/>
      <c r="N22" s="2"/>
    </row>
    <row r="23" spans="1:14" ht="86">
      <c r="A23" s="2" t="s">
        <v>118</v>
      </c>
      <c r="B23" t="s">
        <v>91</v>
      </c>
      <c r="C23">
        <v>0.1</v>
      </c>
      <c r="D23">
        <v>20</v>
      </c>
      <c r="E23" t="s">
        <v>50</v>
      </c>
      <c r="F23">
        <f>7*24</f>
        <v>168</v>
      </c>
      <c r="G23" s="2" t="s">
        <v>94</v>
      </c>
      <c r="H23" s="2" t="s">
        <v>97</v>
      </c>
      <c r="I23" s="5">
        <v>1645427</v>
      </c>
      <c r="J23" s="2">
        <v>292</v>
      </c>
      <c r="K23" s="2">
        <v>77</v>
      </c>
      <c r="L23" s="2" t="s">
        <v>100</v>
      </c>
      <c r="M23" s="2"/>
      <c r="N23" s="2"/>
    </row>
    <row r="24" spans="1:14" ht="69">
      <c r="A24" s="2" t="s">
        <v>117</v>
      </c>
      <c r="B24" t="s">
        <v>91</v>
      </c>
      <c r="C24">
        <v>0.1</v>
      </c>
      <c r="D24">
        <v>20</v>
      </c>
      <c r="E24" t="s">
        <v>50</v>
      </c>
      <c r="F24">
        <v>24</v>
      </c>
      <c r="G24" s="2" t="s">
        <v>94</v>
      </c>
      <c r="H24" s="2" t="s">
        <v>98</v>
      </c>
      <c r="I24" s="5">
        <v>2294249</v>
      </c>
      <c r="J24">
        <v>281</v>
      </c>
      <c r="K24">
        <v>74</v>
      </c>
      <c r="L24" t="s">
        <v>101</v>
      </c>
    </row>
    <row r="25" spans="1:14" ht="69">
      <c r="A25" s="2" t="s">
        <v>116</v>
      </c>
      <c r="B25" t="s">
        <v>91</v>
      </c>
      <c r="C25">
        <v>0.1</v>
      </c>
      <c r="D25">
        <v>20</v>
      </c>
      <c r="E25" t="s">
        <v>50</v>
      </c>
      <c r="F25">
        <v>168</v>
      </c>
      <c r="G25" s="2" t="s">
        <v>95</v>
      </c>
      <c r="H25" s="2" t="s">
        <v>102</v>
      </c>
      <c r="I25" s="9">
        <v>2180251</v>
      </c>
      <c r="J25" s="8">
        <v>117</v>
      </c>
      <c r="K25">
        <v>27</v>
      </c>
      <c r="L25" t="s">
        <v>115</v>
      </c>
    </row>
    <row r="26" spans="1:14" ht="68">
      <c r="A26" s="2" t="s">
        <v>119</v>
      </c>
      <c r="B26" t="s">
        <v>92</v>
      </c>
      <c r="C26">
        <v>0.1</v>
      </c>
      <c r="D26">
        <v>20</v>
      </c>
      <c r="E26" t="s">
        <v>50</v>
      </c>
      <c r="F26">
        <f>7*24</f>
        <v>168</v>
      </c>
      <c r="G26" s="2" t="s">
        <v>94</v>
      </c>
      <c r="H26" s="2" t="s">
        <v>103</v>
      </c>
      <c r="I26" s="9">
        <v>937421</v>
      </c>
      <c r="J26">
        <v>393</v>
      </c>
      <c r="K26">
        <v>71</v>
      </c>
      <c r="L26" t="s">
        <v>109</v>
      </c>
    </row>
    <row r="27" spans="1:14" ht="69">
      <c r="A27" s="2" t="s">
        <v>120</v>
      </c>
      <c r="B27" t="s">
        <v>81</v>
      </c>
      <c r="C27">
        <v>0.1</v>
      </c>
      <c r="D27">
        <v>20</v>
      </c>
      <c r="E27" t="s">
        <v>50</v>
      </c>
      <c r="F27">
        <f>7*24</f>
        <v>168</v>
      </c>
      <c r="G27" s="2" t="s">
        <v>94</v>
      </c>
      <c r="H27" s="2" t="s">
        <v>104</v>
      </c>
      <c r="I27" s="5">
        <v>-12437</v>
      </c>
      <c r="J27">
        <v>544</v>
      </c>
      <c r="K27">
        <v>77</v>
      </c>
      <c r="L27" t="s">
        <v>113</v>
      </c>
    </row>
    <row r="28" spans="1:14" ht="69">
      <c r="A28" s="2" t="s">
        <v>121</v>
      </c>
      <c r="B28" t="s">
        <v>108</v>
      </c>
      <c r="C28">
        <v>0.1</v>
      </c>
      <c r="D28">
        <v>20</v>
      </c>
      <c r="E28" t="s">
        <v>50</v>
      </c>
      <c r="F28">
        <f t="shared" ref="F28:F29" si="1">7*24</f>
        <v>168</v>
      </c>
      <c r="G28" s="2" t="s">
        <v>94</v>
      </c>
      <c r="H28" s="2" t="s">
        <v>110</v>
      </c>
      <c r="I28" s="5">
        <v>185930</v>
      </c>
      <c r="J28">
        <v>316</v>
      </c>
      <c r="K28">
        <v>58</v>
      </c>
      <c r="L28" t="s">
        <v>112</v>
      </c>
    </row>
    <row r="29" spans="1:14" ht="69">
      <c r="A29" s="2" t="s">
        <v>122</v>
      </c>
      <c r="B29" t="s">
        <v>111</v>
      </c>
      <c r="C29">
        <v>0.1</v>
      </c>
      <c r="D29">
        <v>20</v>
      </c>
      <c r="E29" t="s">
        <v>50</v>
      </c>
      <c r="F29">
        <f t="shared" si="1"/>
        <v>168</v>
      </c>
      <c r="G29" s="2" t="s">
        <v>94</v>
      </c>
      <c r="H29" s="2" t="s">
        <v>123</v>
      </c>
      <c r="I29" s="5">
        <v>-25266</v>
      </c>
      <c r="J29">
        <v>283</v>
      </c>
      <c r="K29">
        <v>50</v>
      </c>
      <c r="L29" t="s">
        <v>124</v>
      </c>
    </row>
    <row r="30" spans="1:14">
      <c r="F30" s="2"/>
    </row>
    <row r="31" spans="1:14">
      <c r="F31" s="2"/>
    </row>
    <row r="32" spans="1:14">
      <c r="F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1737-4936-A046-81BA-9A7BC3A917C0}">
  <dimension ref="A3:W44"/>
  <sheetViews>
    <sheetView topLeftCell="A35" zoomScale="110" zoomScaleNormal="110" workbookViewId="0">
      <selection activeCell="A33" sqref="A33"/>
    </sheetView>
  </sheetViews>
  <sheetFormatPr baseColWidth="10" defaultRowHeight="16"/>
  <cols>
    <col min="1" max="1" width="22.83203125" customWidth="1"/>
    <col min="2" max="2" width="12.6640625" customWidth="1"/>
    <col min="3" max="3" width="12.83203125" customWidth="1"/>
    <col min="4" max="4" width="17.33203125" customWidth="1"/>
    <col min="5" max="5" width="18" customWidth="1"/>
    <col min="6" max="6" width="15" customWidth="1"/>
    <col min="7" max="7" width="17.33203125" customWidth="1"/>
    <col min="8" max="8" width="16.33203125" bestFit="1" customWidth="1"/>
    <col min="9" max="9" width="15.83203125" customWidth="1"/>
  </cols>
  <sheetData>
    <row r="3" spans="1:7">
      <c r="A3">
        <v>33740</v>
      </c>
      <c r="B3">
        <f>A3/1000</f>
        <v>33.74</v>
      </c>
      <c r="C3" t="s">
        <v>0</v>
      </c>
    </row>
    <row r="5" spans="1:7">
      <c r="A5">
        <v>19</v>
      </c>
    </row>
    <row r="6" spans="1:7">
      <c r="A6" t="s">
        <v>5</v>
      </c>
    </row>
    <row r="7" spans="1:7">
      <c r="A7" t="s">
        <v>4</v>
      </c>
    </row>
    <row r="8" spans="1:7">
      <c r="A8" t="s">
        <v>1</v>
      </c>
      <c r="B8" t="s">
        <v>2</v>
      </c>
      <c r="C8" t="s">
        <v>3</v>
      </c>
    </row>
    <row r="9" spans="1:7">
      <c r="A9">
        <v>19</v>
      </c>
      <c r="B9">
        <v>184036</v>
      </c>
      <c r="C9">
        <f>B9/A9</f>
        <v>9686.105263157895</v>
      </c>
    </row>
    <row r="10" spans="1:7">
      <c r="A10">
        <v>49</v>
      </c>
      <c r="B10">
        <v>297959</v>
      </c>
      <c r="C10">
        <f t="shared" ref="C10:C13" si="0">B10/A10</f>
        <v>6080.7959183673465</v>
      </c>
    </row>
    <row r="11" spans="1:7">
      <c r="A11">
        <v>44</v>
      </c>
      <c r="B11">
        <v>427938</v>
      </c>
      <c r="C11">
        <f t="shared" si="0"/>
        <v>9725.863636363636</v>
      </c>
    </row>
    <row r="12" spans="1:7">
      <c r="A12" t="s">
        <v>6</v>
      </c>
      <c r="C12" t="s">
        <v>3</v>
      </c>
      <c r="G12" t="s">
        <v>7</v>
      </c>
    </row>
    <row r="13" spans="1:7">
      <c r="A13">
        <v>76</v>
      </c>
      <c r="B13">
        <v>505713</v>
      </c>
      <c r="C13" s="1">
        <f t="shared" si="0"/>
        <v>6654.1184210526317</v>
      </c>
      <c r="D13" s="1"/>
      <c r="G13">
        <f>C13/365</f>
        <v>18.230461427541456</v>
      </c>
    </row>
    <row r="15" spans="1:7">
      <c r="C15" s="1">
        <f>C13*35</f>
        <v>232894.14473684211</v>
      </c>
      <c r="D15" s="1"/>
      <c r="E15" s="1" t="s">
        <v>8</v>
      </c>
      <c r="F15" s="1"/>
    </row>
    <row r="17" spans="1:23">
      <c r="A17" t="s">
        <v>40</v>
      </c>
    </row>
    <row r="18" spans="1:23">
      <c r="A18" t="s">
        <v>38</v>
      </c>
    </row>
    <row r="19" spans="1:23">
      <c r="J19" t="s">
        <v>24</v>
      </c>
    </row>
    <row r="20" spans="1:23" s="2" customFormat="1" ht="102">
      <c r="A20" s="2" t="s">
        <v>10</v>
      </c>
      <c r="B20" s="2" t="s">
        <v>30</v>
      </c>
      <c r="C20" s="2" t="s">
        <v>9</v>
      </c>
      <c r="D20" s="2" t="s">
        <v>17</v>
      </c>
      <c r="E20" s="2" t="s">
        <v>15</v>
      </c>
      <c r="G20" s="2" t="s">
        <v>14</v>
      </c>
      <c r="H20" s="2" t="s">
        <v>23</v>
      </c>
      <c r="I20" s="2" t="s">
        <v>12</v>
      </c>
      <c r="J20" s="2" t="s">
        <v>25</v>
      </c>
      <c r="K20" s="2" t="s">
        <v>13</v>
      </c>
      <c r="L20" s="2" t="s">
        <v>22</v>
      </c>
      <c r="W20" s="2">
        <f>1000000/100</f>
        <v>10000</v>
      </c>
    </row>
    <row r="21" spans="1:23">
      <c r="A21" t="s">
        <v>26</v>
      </c>
      <c r="B21" t="s">
        <v>31</v>
      </c>
      <c r="C21" t="s">
        <v>11</v>
      </c>
      <c r="D21">
        <v>52000</v>
      </c>
      <c r="E21" t="s">
        <v>18</v>
      </c>
      <c r="G21">
        <v>1000</v>
      </c>
      <c r="H21">
        <f>G21*0.5*8760</f>
        <v>4380000</v>
      </c>
      <c r="I21">
        <v>500</v>
      </c>
      <c r="J21">
        <v>91.5</v>
      </c>
      <c r="K21">
        <v>1599</v>
      </c>
      <c r="L21">
        <v>202082</v>
      </c>
      <c r="M21" t="s">
        <v>79</v>
      </c>
      <c r="W21">
        <f>30/5</f>
        <v>6</v>
      </c>
    </row>
    <row r="22" spans="1:23">
      <c r="A22" t="s">
        <v>27</v>
      </c>
      <c r="C22" t="s">
        <v>11</v>
      </c>
      <c r="D22">
        <v>52000</v>
      </c>
      <c r="E22" t="s">
        <v>19</v>
      </c>
      <c r="G22">
        <v>800</v>
      </c>
      <c r="H22">
        <f t="shared" ref="H22:H25" si="1">G22*0.5*8760</f>
        <v>3504000</v>
      </c>
      <c r="I22">
        <v>400</v>
      </c>
      <c r="J22">
        <v>66.27</v>
      </c>
      <c r="K22">
        <v>1408</v>
      </c>
      <c r="L22">
        <v>223009</v>
      </c>
      <c r="M22" t="s">
        <v>79</v>
      </c>
    </row>
    <row r="23" spans="1:23" ht="18">
      <c r="A23" t="s">
        <v>28</v>
      </c>
      <c r="B23" t="s">
        <v>32</v>
      </c>
      <c r="C23" t="s">
        <v>16</v>
      </c>
      <c r="D23" s="3">
        <v>241351</v>
      </c>
      <c r="E23" t="s">
        <v>19</v>
      </c>
      <c r="G23">
        <v>1000</v>
      </c>
      <c r="H23">
        <f t="shared" si="1"/>
        <v>4380000</v>
      </c>
      <c r="I23">
        <v>500</v>
      </c>
      <c r="J23">
        <v>296</v>
      </c>
      <c r="K23">
        <v>801</v>
      </c>
      <c r="L23">
        <v>9054747</v>
      </c>
    </row>
    <row r="24" spans="1:23">
      <c r="A24" t="s">
        <v>29</v>
      </c>
      <c r="B24" t="s">
        <v>33</v>
      </c>
      <c r="C24" t="s">
        <v>20</v>
      </c>
      <c r="D24">
        <v>53628</v>
      </c>
      <c r="E24" t="s">
        <v>18</v>
      </c>
      <c r="G24">
        <v>1000</v>
      </c>
      <c r="H24">
        <f t="shared" si="1"/>
        <v>4380000</v>
      </c>
      <c r="I24">
        <v>500</v>
      </c>
      <c r="J24">
        <v>87</v>
      </c>
      <c r="K24">
        <v>1263</v>
      </c>
      <c r="L24">
        <v>1021224</v>
      </c>
    </row>
    <row r="25" spans="1:23">
      <c r="A25" t="s">
        <v>36</v>
      </c>
      <c r="B25" t="s">
        <v>34</v>
      </c>
      <c r="C25" t="s">
        <v>21</v>
      </c>
      <c r="D25">
        <v>45000</v>
      </c>
      <c r="E25" t="s">
        <v>18</v>
      </c>
      <c r="G25">
        <v>800</v>
      </c>
      <c r="H25">
        <f t="shared" si="1"/>
        <v>3504000</v>
      </c>
      <c r="I25">
        <v>400</v>
      </c>
      <c r="J25">
        <v>134</v>
      </c>
      <c r="K25">
        <v>687</v>
      </c>
      <c r="L25">
        <v>2260929</v>
      </c>
    </row>
    <row r="26" spans="1:23">
      <c r="A26" t="s">
        <v>37</v>
      </c>
      <c r="B26" t="s">
        <v>35</v>
      </c>
      <c r="C26" t="s">
        <v>39</v>
      </c>
      <c r="D26">
        <v>5500</v>
      </c>
      <c r="E26" t="s">
        <v>18</v>
      </c>
      <c r="G26">
        <v>400</v>
      </c>
      <c r="H26">
        <f>G26*0.5*8760</f>
        <v>1752000</v>
      </c>
      <c r="I26">
        <v>200</v>
      </c>
      <c r="J26">
        <v>85</v>
      </c>
      <c r="K26">
        <v>351</v>
      </c>
      <c r="L26">
        <v>972090</v>
      </c>
    </row>
    <row r="27" spans="1:23">
      <c r="E27" t="s">
        <v>44</v>
      </c>
      <c r="G27">
        <f>SUM(G21:G26)</f>
        <v>5000</v>
      </c>
      <c r="H27">
        <f>SUM(H21:H26)</f>
        <v>21900000</v>
      </c>
      <c r="I27">
        <f ca="1">SUM(I21:I29)</f>
        <v>5000</v>
      </c>
      <c r="J27">
        <f ca="1">SUM(J21:J29)</f>
        <v>1818.77</v>
      </c>
      <c r="K27">
        <f ca="1">SUM(K21:K29)</f>
        <v>11944</v>
      </c>
      <c r="L27">
        <f t="shared" ref="L27" si="2">SUM(L21:L26)</f>
        <v>13734081</v>
      </c>
    </row>
    <row r="29" spans="1:23">
      <c r="A29" t="s">
        <v>42</v>
      </c>
      <c r="B29" t="s">
        <v>43</v>
      </c>
      <c r="G29" s="4"/>
      <c r="H29" s="1">
        <v>21900002</v>
      </c>
      <c r="I29" s="1">
        <v>2500</v>
      </c>
      <c r="J29" s="1">
        <v>1059</v>
      </c>
      <c r="K29" s="1">
        <v>5835</v>
      </c>
    </row>
    <row r="31" spans="1:23">
      <c r="A31" t="s">
        <v>41</v>
      </c>
    </row>
    <row r="33" spans="1:11">
      <c r="A33" t="s">
        <v>45</v>
      </c>
      <c r="B33" t="s">
        <v>73</v>
      </c>
    </row>
    <row r="34" spans="1:11">
      <c r="D34" t="s">
        <v>47</v>
      </c>
    </row>
    <row r="35" spans="1:11" s="2" customFormat="1" ht="68">
      <c r="A35" s="2" t="s">
        <v>46</v>
      </c>
      <c r="B35" s="2" t="s">
        <v>53</v>
      </c>
      <c r="C35" s="2" t="s">
        <v>71</v>
      </c>
      <c r="D35" s="2" t="s">
        <v>55</v>
      </c>
      <c r="E35" s="2" t="s">
        <v>56</v>
      </c>
      <c r="F35" s="2" t="s">
        <v>51</v>
      </c>
      <c r="G35" s="2" t="s">
        <v>64</v>
      </c>
      <c r="H35" s="2" t="s">
        <v>57</v>
      </c>
      <c r="I35" s="2" t="s">
        <v>58</v>
      </c>
      <c r="J35" s="2" t="s">
        <v>52</v>
      </c>
    </row>
    <row r="36" spans="1:11" ht="69">
      <c r="A36" t="s">
        <v>48</v>
      </c>
      <c r="B36">
        <v>24</v>
      </c>
      <c r="C36" t="s">
        <v>72</v>
      </c>
      <c r="D36" s="2" t="s">
        <v>54</v>
      </c>
      <c r="E36" s="5">
        <v>-1689564</v>
      </c>
      <c r="F36">
        <v>8</v>
      </c>
      <c r="H36" s="2" t="s">
        <v>59</v>
      </c>
      <c r="I36" s="5">
        <v>1931671</v>
      </c>
      <c r="J36">
        <v>1</v>
      </c>
    </row>
    <row r="37" spans="1:11">
      <c r="A37" t="s">
        <v>49</v>
      </c>
      <c r="B37">
        <v>24</v>
      </c>
      <c r="C37" t="s">
        <v>72</v>
      </c>
      <c r="D37" t="s">
        <v>62</v>
      </c>
    </row>
    <row r="38" spans="1:11" ht="69">
      <c r="A38" t="s">
        <v>50</v>
      </c>
      <c r="B38">
        <v>24</v>
      </c>
      <c r="C38" t="s">
        <v>72</v>
      </c>
      <c r="D38" s="2" t="s">
        <v>61</v>
      </c>
      <c r="E38" s="5">
        <v>-154734</v>
      </c>
      <c r="F38">
        <v>14</v>
      </c>
      <c r="H38" s="2" t="s">
        <v>60</v>
      </c>
      <c r="I38" s="5">
        <v>1931671</v>
      </c>
      <c r="J38">
        <v>1</v>
      </c>
    </row>
    <row r="39" spans="1:11" ht="69">
      <c r="A39" t="s">
        <v>48</v>
      </c>
      <c r="B39">
        <f>7*24</f>
        <v>168</v>
      </c>
      <c r="C39" t="s">
        <v>72</v>
      </c>
      <c r="D39" s="2" t="s">
        <v>63</v>
      </c>
      <c r="E39" s="5">
        <v>-5944586</v>
      </c>
      <c r="F39">
        <v>70</v>
      </c>
      <c r="G39" s="6">
        <v>0.13</v>
      </c>
      <c r="H39" s="2" t="s">
        <v>59</v>
      </c>
      <c r="I39" s="5">
        <v>1931671</v>
      </c>
      <c r="J39">
        <v>1</v>
      </c>
    </row>
    <row r="40" spans="1:11" ht="86">
      <c r="A40" t="s">
        <v>49</v>
      </c>
      <c r="B40">
        <v>168</v>
      </c>
      <c r="C40" t="s">
        <v>72</v>
      </c>
      <c r="D40" s="2" t="s">
        <v>65</v>
      </c>
      <c r="E40" s="5">
        <v>-5920757</v>
      </c>
      <c r="F40">
        <v>81</v>
      </c>
      <c r="G40" s="6">
        <v>0.16</v>
      </c>
      <c r="H40" s="2" t="s">
        <v>66</v>
      </c>
      <c r="I40" s="5">
        <v>1931723</v>
      </c>
      <c r="J40">
        <v>1</v>
      </c>
    </row>
    <row r="41" spans="1:11" ht="69">
      <c r="A41" t="s">
        <v>50</v>
      </c>
      <c r="B41">
        <f>7*24</f>
        <v>168</v>
      </c>
      <c r="C41" t="s">
        <v>72</v>
      </c>
      <c r="D41" s="2" t="s">
        <v>68</v>
      </c>
      <c r="E41" s="5">
        <v>357608</v>
      </c>
      <c r="F41">
        <v>69</v>
      </c>
      <c r="G41" s="6">
        <v>0.12</v>
      </c>
      <c r="H41" s="2" t="s">
        <v>60</v>
      </c>
      <c r="I41" s="5">
        <v>1931671</v>
      </c>
      <c r="J41">
        <v>1</v>
      </c>
      <c r="K41" t="s">
        <v>75</v>
      </c>
    </row>
    <row r="42" spans="1:11" ht="69">
      <c r="A42" t="s">
        <v>50</v>
      </c>
      <c r="B42">
        <f>7*24</f>
        <v>168</v>
      </c>
      <c r="C42" t="s">
        <v>74</v>
      </c>
      <c r="D42" s="2" t="s">
        <v>77</v>
      </c>
      <c r="E42" s="5">
        <v>67193</v>
      </c>
      <c r="F42">
        <v>164</v>
      </c>
      <c r="G42" s="6">
        <v>0.59</v>
      </c>
      <c r="H42" s="2"/>
      <c r="I42" s="5"/>
    </row>
    <row r="43" spans="1:11" ht="69">
      <c r="A43" t="s">
        <v>50</v>
      </c>
      <c r="B43">
        <f>7*24</f>
        <v>168</v>
      </c>
      <c r="C43" t="s">
        <v>76</v>
      </c>
      <c r="D43" s="2" t="s">
        <v>78</v>
      </c>
      <c r="E43" s="5">
        <v>116395</v>
      </c>
      <c r="F43">
        <v>158</v>
      </c>
      <c r="G43" s="6">
        <v>0.55000000000000004</v>
      </c>
      <c r="K43" t="s">
        <v>67</v>
      </c>
    </row>
    <row r="44" spans="1:11" ht="69">
      <c r="A44" t="s">
        <v>48</v>
      </c>
      <c r="B44" t="s">
        <v>69</v>
      </c>
      <c r="H44" s="2" t="s">
        <v>60</v>
      </c>
      <c r="I44" s="5">
        <v>1931671</v>
      </c>
      <c r="J44">
        <v>1</v>
      </c>
      <c r="K44" t="s"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6_build+resid_11032020</vt:lpstr>
      <vt:lpstr>6_buildings_10282020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2020-09-13T05:26:14Z</dcterms:created>
  <dcterms:modified xsi:type="dcterms:W3CDTF">2020-11-06T20:55:24Z</dcterms:modified>
</cp:coreProperties>
</file>