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dovinsky\Dropbox (MIT)\Desktop\SPARC\Material Properties\AR Collection\Opera+ Material Properties\"/>
    </mc:Choice>
  </mc:AlternateContent>
  <bookViews>
    <workbookView xWindow="5580" yWindow="60" windowWidth="20136" windowHeight="10596" activeTab="7"/>
  </bookViews>
  <sheets>
    <sheet name="CU_Rho" sheetId="15" r:id="rId1"/>
    <sheet name="CU_Cp" sheetId="17" r:id="rId2"/>
    <sheet name="CU_ThCond" sheetId="16" r:id="rId3"/>
    <sheet name="Copper-RRR100" sheetId="5" r:id="rId4"/>
    <sheet name="Copper-RRR50" sheetId="14" r:id="rId5"/>
    <sheet name="Al6061" sheetId="4" r:id="rId6"/>
    <sheet name="Kapton" sheetId="11" r:id="rId7"/>
    <sheet name="G10" sheetId="6" r:id="rId8"/>
    <sheet name="Al+Cu" sheetId="1" r:id="rId9"/>
    <sheet name="SS316" sheetId="9" r:id="rId10"/>
  </sheets>
  <definedNames>
    <definedName name="_CU1" localSheetId="3">'Copper-RRR100'!$A$1:$C$299</definedName>
    <definedName name="_CU1" localSheetId="4">'Copper-RRR50'!$A$1:$C$299</definedName>
    <definedName name="_G10" localSheetId="7">'G10'!$A$2:$C$300</definedName>
  </definedNames>
  <calcPr calcId="162913"/>
</workbook>
</file>

<file path=xl/calcChain.xml><?xml version="1.0" encoding="utf-8"?>
<calcChain xmlns="http://schemas.openxmlformats.org/spreadsheetml/2006/main">
  <c r="E52" i="17" l="1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H29" i="17"/>
  <c r="E29" i="17"/>
  <c r="H48" i="16"/>
  <c r="C24" i="16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B24" i="16"/>
  <c r="B25" i="16" s="1"/>
  <c r="A24" i="16"/>
  <c r="A25" i="16" s="1"/>
  <c r="H23" i="16"/>
  <c r="D23" i="16"/>
  <c r="E23" i="16" s="1"/>
  <c r="F23" i="16" s="1"/>
  <c r="B103" i="15"/>
  <c r="B104" i="15" s="1"/>
  <c r="Q102" i="15"/>
  <c r="C102" i="15"/>
  <c r="B102" i="15"/>
  <c r="A102" i="15"/>
  <c r="S101" i="15"/>
  <c r="R101" i="15"/>
  <c r="Q101" i="15"/>
  <c r="T101" i="15" s="1"/>
  <c r="K101" i="15"/>
  <c r="L101" i="15" s="1"/>
  <c r="H101" i="15"/>
  <c r="J101" i="15" s="1"/>
  <c r="G101" i="15"/>
  <c r="Q50" i="15"/>
  <c r="T50" i="15" s="1"/>
  <c r="A29" i="15"/>
  <c r="R28" i="15"/>
  <c r="S27" i="15"/>
  <c r="R27" i="15"/>
  <c r="H27" i="15"/>
  <c r="J27" i="15" s="1"/>
  <c r="G27" i="15"/>
  <c r="A27" i="15"/>
  <c r="A28" i="15" s="1"/>
  <c r="G28" i="15" s="1"/>
  <c r="H28" i="15" s="1"/>
  <c r="J28" i="15" s="1"/>
  <c r="R26" i="15"/>
  <c r="Q26" i="15"/>
  <c r="G26" i="15"/>
  <c r="H26" i="15" s="1"/>
  <c r="J26" i="15" s="1"/>
  <c r="C26" i="15"/>
  <c r="B26" i="15"/>
  <c r="A26" i="15"/>
  <c r="S26" i="15" s="1"/>
  <c r="T25" i="15"/>
  <c r="S25" i="15"/>
  <c r="R25" i="15"/>
  <c r="Q25" i="15"/>
  <c r="L25" i="15"/>
  <c r="M25" i="15" s="1"/>
  <c r="N25" i="15" s="1"/>
  <c r="K25" i="15"/>
  <c r="G25" i="15"/>
  <c r="H25" i="15" s="1"/>
  <c r="J25" i="15" s="1"/>
  <c r="A26" i="16" l="1"/>
  <c r="H25" i="16"/>
  <c r="D25" i="16"/>
  <c r="E25" i="16" s="1"/>
  <c r="F25" i="16" s="1"/>
  <c r="B26" i="16"/>
  <c r="D24" i="16"/>
  <c r="E24" i="16" s="1"/>
  <c r="F24" i="16" s="1"/>
  <c r="H24" i="16"/>
  <c r="K102" i="15"/>
  <c r="L102" i="15" s="1"/>
  <c r="T102" i="15"/>
  <c r="N101" i="15"/>
  <c r="B105" i="15"/>
  <c r="M26" i="15"/>
  <c r="B27" i="15"/>
  <c r="C103" i="15"/>
  <c r="K26" i="15"/>
  <c r="L26" i="15" s="1"/>
  <c r="T26" i="15"/>
  <c r="C27" i="15"/>
  <c r="S29" i="15"/>
  <c r="R29" i="15"/>
  <c r="G29" i="15"/>
  <c r="H29" i="15" s="1"/>
  <c r="J29" i="15" s="1"/>
  <c r="Q29" i="15"/>
  <c r="A30" i="15"/>
  <c r="M101" i="15"/>
  <c r="A103" i="15"/>
  <c r="S102" i="15"/>
  <c r="R102" i="15"/>
  <c r="G102" i="15"/>
  <c r="H102" i="15" s="1"/>
  <c r="J102" i="15" s="1"/>
  <c r="Q28" i="15"/>
  <c r="S28" i="15"/>
  <c r="Q27" i="15"/>
  <c r="W300" i="14"/>
  <c r="V300" i="14"/>
  <c r="M300" i="14"/>
  <c r="L300" i="14"/>
  <c r="W299" i="14"/>
  <c r="V299" i="14"/>
  <c r="M299" i="14"/>
  <c r="L299" i="14"/>
  <c r="W298" i="14"/>
  <c r="V298" i="14"/>
  <c r="M298" i="14"/>
  <c r="L298" i="14"/>
  <c r="W297" i="14"/>
  <c r="V297" i="14"/>
  <c r="M297" i="14"/>
  <c r="L297" i="14"/>
  <c r="W296" i="14"/>
  <c r="V296" i="14"/>
  <c r="M296" i="14"/>
  <c r="L296" i="14"/>
  <c r="W295" i="14"/>
  <c r="V295" i="14"/>
  <c r="M295" i="14"/>
  <c r="L295" i="14"/>
  <c r="W294" i="14"/>
  <c r="V294" i="14"/>
  <c r="M294" i="14"/>
  <c r="L294" i="14"/>
  <c r="W293" i="14"/>
  <c r="V293" i="14"/>
  <c r="M293" i="14"/>
  <c r="L293" i="14"/>
  <c r="W292" i="14"/>
  <c r="V292" i="14"/>
  <c r="M292" i="14"/>
  <c r="L292" i="14"/>
  <c r="W291" i="14"/>
  <c r="V291" i="14"/>
  <c r="M291" i="14"/>
  <c r="L291" i="14"/>
  <c r="W290" i="14"/>
  <c r="V290" i="14"/>
  <c r="M290" i="14"/>
  <c r="L290" i="14"/>
  <c r="W289" i="14"/>
  <c r="V289" i="14"/>
  <c r="M289" i="14"/>
  <c r="L289" i="14"/>
  <c r="W288" i="14"/>
  <c r="V288" i="14"/>
  <c r="M288" i="14"/>
  <c r="L288" i="14"/>
  <c r="W287" i="14"/>
  <c r="V287" i="14"/>
  <c r="M287" i="14"/>
  <c r="L287" i="14"/>
  <c r="W286" i="14"/>
  <c r="V286" i="14"/>
  <c r="M286" i="14"/>
  <c r="L286" i="14"/>
  <c r="W285" i="14"/>
  <c r="V285" i="14"/>
  <c r="M285" i="14"/>
  <c r="L285" i="14"/>
  <c r="W284" i="14"/>
  <c r="V284" i="14"/>
  <c r="M284" i="14"/>
  <c r="L284" i="14"/>
  <c r="W283" i="14"/>
  <c r="V283" i="14"/>
  <c r="M283" i="14"/>
  <c r="L283" i="14"/>
  <c r="W282" i="14"/>
  <c r="V282" i="14"/>
  <c r="M282" i="14"/>
  <c r="L282" i="14"/>
  <c r="W281" i="14"/>
  <c r="V281" i="14"/>
  <c r="M281" i="14"/>
  <c r="L281" i="14"/>
  <c r="W280" i="14"/>
  <c r="V280" i="14"/>
  <c r="M280" i="14"/>
  <c r="L280" i="14"/>
  <c r="W279" i="14"/>
  <c r="V279" i="14"/>
  <c r="M279" i="14"/>
  <c r="L279" i="14"/>
  <c r="W278" i="14"/>
  <c r="V278" i="14"/>
  <c r="M278" i="14"/>
  <c r="L278" i="14"/>
  <c r="W277" i="14"/>
  <c r="V277" i="14"/>
  <c r="M277" i="14"/>
  <c r="L277" i="14"/>
  <c r="W276" i="14"/>
  <c r="V276" i="14"/>
  <c r="M276" i="14"/>
  <c r="L276" i="14"/>
  <c r="W275" i="14"/>
  <c r="V275" i="14"/>
  <c r="M275" i="14"/>
  <c r="L275" i="14"/>
  <c r="W274" i="14"/>
  <c r="V274" i="14"/>
  <c r="M274" i="14"/>
  <c r="L274" i="14"/>
  <c r="W273" i="14"/>
  <c r="V273" i="14"/>
  <c r="M273" i="14"/>
  <c r="L273" i="14"/>
  <c r="W272" i="14"/>
  <c r="V272" i="14"/>
  <c r="M272" i="14"/>
  <c r="L272" i="14"/>
  <c r="W271" i="14"/>
  <c r="V271" i="14"/>
  <c r="M271" i="14"/>
  <c r="L271" i="14"/>
  <c r="W270" i="14"/>
  <c r="V270" i="14"/>
  <c r="M270" i="14"/>
  <c r="L270" i="14"/>
  <c r="W269" i="14"/>
  <c r="V269" i="14"/>
  <c r="M269" i="14"/>
  <c r="L269" i="14"/>
  <c r="W268" i="14"/>
  <c r="V268" i="14"/>
  <c r="M268" i="14"/>
  <c r="L268" i="14"/>
  <c r="W267" i="14"/>
  <c r="V267" i="14"/>
  <c r="M267" i="14"/>
  <c r="L267" i="14"/>
  <c r="W266" i="14"/>
  <c r="V266" i="14"/>
  <c r="M266" i="14"/>
  <c r="L266" i="14"/>
  <c r="W265" i="14"/>
  <c r="V265" i="14"/>
  <c r="M265" i="14"/>
  <c r="L265" i="14"/>
  <c r="W264" i="14"/>
  <c r="V264" i="14"/>
  <c r="M264" i="14"/>
  <c r="L264" i="14"/>
  <c r="W263" i="14"/>
  <c r="V263" i="14"/>
  <c r="M263" i="14"/>
  <c r="L263" i="14"/>
  <c r="W262" i="14"/>
  <c r="V262" i="14"/>
  <c r="M262" i="14"/>
  <c r="L262" i="14"/>
  <c r="W261" i="14"/>
  <c r="V261" i="14"/>
  <c r="M261" i="14"/>
  <c r="L261" i="14"/>
  <c r="W260" i="14"/>
  <c r="V260" i="14"/>
  <c r="M260" i="14"/>
  <c r="L260" i="14"/>
  <c r="W259" i="14"/>
  <c r="V259" i="14"/>
  <c r="M259" i="14"/>
  <c r="L259" i="14"/>
  <c r="W258" i="14"/>
  <c r="V258" i="14"/>
  <c r="M258" i="14"/>
  <c r="L258" i="14"/>
  <c r="W257" i="14"/>
  <c r="V257" i="14"/>
  <c r="M257" i="14"/>
  <c r="L257" i="14"/>
  <c r="W256" i="14"/>
  <c r="V256" i="14"/>
  <c r="M256" i="14"/>
  <c r="L256" i="14"/>
  <c r="W255" i="14"/>
  <c r="V255" i="14"/>
  <c r="M255" i="14"/>
  <c r="L255" i="14"/>
  <c r="W254" i="14"/>
  <c r="V254" i="14"/>
  <c r="M254" i="14"/>
  <c r="L254" i="14"/>
  <c r="W253" i="14"/>
  <c r="V253" i="14"/>
  <c r="M253" i="14"/>
  <c r="L253" i="14"/>
  <c r="W252" i="14"/>
  <c r="V252" i="14"/>
  <c r="M252" i="14"/>
  <c r="L252" i="14"/>
  <c r="W251" i="14"/>
  <c r="V251" i="14"/>
  <c r="M251" i="14"/>
  <c r="L251" i="14"/>
  <c r="W250" i="14"/>
  <c r="V250" i="14"/>
  <c r="M250" i="14"/>
  <c r="L250" i="14"/>
  <c r="W249" i="14"/>
  <c r="V249" i="14"/>
  <c r="M249" i="14"/>
  <c r="L249" i="14"/>
  <c r="W248" i="14"/>
  <c r="V248" i="14"/>
  <c r="M248" i="14"/>
  <c r="L248" i="14"/>
  <c r="W247" i="14"/>
  <c r="V247" i="14"/>
  <c r="M247" i="14"/>
  <c r="L247" i="14"/>
  <c r="W246" i="14"/>
  <c r="V246" i="14"/>
  <c r="M246" i="14"/>
  <c r="L246" i="14"/>
  <c r="W245" i="14"/>
  <c r="V245" i="14"/>
  <c r="M245" i="14"/>
  <c r="L245" i="14"/>
  <c r="W244" i="14"/>
  <c r="V244" i="14"/>
  <c r="M244" i="14"/>
  <c r="L244" i="14"/>
  <c r="W243" i="14"/>
  <c r="V243" i="14"/>
  <c r="M243" i="14"/>
  <c r="L243" i="14"/>
  <c r="W242" i="14"/>
  <c r="V242" i="14"/>
  <c r="M242" i="14"/>
  <c r="L242" i="14"/>
  <c r="W241" i="14"/>
  <c r="V241" i="14"/>
  <c r="M241" i="14"/>
  <c r="L241" i="14"/>
  <c r="W240" i="14"/>
  <c r="V240" i="14"/>
  <c r="M240" i="14"/>
  <c r="L240" i="14"/>
  <c r="W239" i="14"/>
  <c r="V239" i="14"/>
  <c r="M239" i="14"/>
  <c r="L239" i="14"/>
  <c r="W238" i="14"/>
  <c r="V238" i="14"/>
  <c r="M238" i="14"/>
  <c r="L238" i="14"/>
  <c r="W237" i="14"/>
  <c r="V237" i="14"/>
  <c r="M237" i="14"/>
  <c r="L237" i="14"/>
  <c r="W236" i="14"/>
  <c r="V236" i="14"/>
  <c r="M236" i="14"/>
  <c r="L236" i="14"/>
  <c r="W235" i="14"/>
  <c r="V235" i="14"/>
  <c r="M235" i="14"/>
  <c r="L235" i="14"/>
  <c r="W234" i="14"/>
  <c r="V234" i="14"/>
  <c r="M234" i="14"/>
  <c r="L234" i="14"/>
  <c r="W233" i="14"/>
  <c r="V233" i="14"/>
  <c r="M233" i="14"/>
  <c r="L233" i="14"/>
  <c r="W232" i="14"/>
  <c r="V232" i="14"/>
  <c r="M232" i="14"/>
  <c r="L232" i="14"/>
  <c r="W231" i="14"/>
  <c r="V231" i="14"/>
  <c r="M231" i="14"/>
  <c r="L231" i="14"/>
  <c r="W230" i="14"/>
  <c r="V230" i="14"/>
  <c r="M230" i="14"/>
  <c r="L230" i="14"/>
  <c r="W229" i="14"/>
  <c r="V229" i="14"/>
  <c r="M229" i="14"/>
  <c r="L229" i="14"/>
  <c r="W228" i="14"/>
  <c r="V228" i="14"/>
  <c r="M228" i="14"/>
  <c r="L228" i="14"/>
  <c r="W227" i="14"/>
  <c r="V227" i="14"/>
  <c r="M227" i="14"/>
  <c r="L227" i="14"/>
  <c r="W226" i="14"/>
  <c r="V226" i="14"/>
  <c r="M226" i="14"/>
  <c r="L226" i="14"/>
  <c r="W225" i="14"/>
  <c r="V225" i="14"/>
  <c r="M225" i="14"/>
  <c r="L225" i="14"/>
  <c r="W224" i="14"/>
  <c r="V224" i="14"/>
  <c r="M224" i="14"/>
  <c r="L224" i="14"/>
  <c r="W223" i="14"/>
  <c r="V223" i="14"/>
  <c r="M223" i="14"/>
  <c r="L223" i="14"/>
  <c r="W222" i="14"/>
  <c r="V222" i="14"/>
  <c r="M222" i="14"/>
  <c r="L222" i="14"/>
  <c r="W221" i="14"/>
  <c r="V221" i="14"/>
  <c r="M221" i="14"/>
  <c r="L221" i="14"/>
  <c r="W220" i="14"/>
  <c r="V220" i="14"/>
  <c r="M220" i="14"/>
  <c r="L220" i="14"/>
  <c r="W219" i="14"/>
  <c r="V219" i="14"/>
  <c r="M219" i="14"/>
  <c r="L219" i="14"/>
  <c r="W218" i="14"/>
  <c r="V218" i="14"/>
  <c r="M218" i="14"/>
  <c r="L218" i="14"/>
  <c r="W217" i="14"/>
  <c r="V217" i="14"/>
  <c r="M217" i="14"/>
  <c r="L217" i="14"/>
  <c r="W216" i="14"/>
  <c r="V216" i="14"/>
  <c r="M216" i="14"/>
  <c r="L216" i="14"/>
  <c r="W215" i="14"/>
  <c r="V215" i="14"/>
  <c r="M215" i="14"/>
  <c r="L215" i="14"/>
  <c r="W214" i="14"/>
  <c r="V214" i="14"/>
  <c r="M214" i="14"/>
  <c r="L214" i="14"/>
  <c r="W213" i="14"/>
  <c r="V213" i="14"/>
  <c r="M213" i="14"/>
  <c r="L213" i="14"/>
  <c r="W212" i="14"/>
  <c r="V212" i="14"/>
  <c r="M212" i="14"/>
  <c r="L212" i="14"/>
  <c r="W211" i="14"/>
  <c r="V211" i="14"/>
  <c r="M211" i="14"/>
  <c r="L211" i="14"/>
  <c r="W210" i="14"/>
  <c r="V210" i="14"/>
  <c r="M210" i="14"/>
  <c r="L210" i="14"/>
  <c r="W209" i="14"/>
  <c r="V209" i="14"/>
  <c r="M209" i="14"/>
  <c r="L209" i="14"/>
  <c r="W208" i="14"/>
  <c r="V208" i="14"/>
  <c r="M208" i="14"/>
  <c r="L208" i="14"/>
  <c r="W207" i="14"/>
  <c r="V207" i="14"/>
  <c r="M207" i="14"/>
  <c r="L207" i="14"/>
  <c r="W206" i="14"/>
  <c r="V206" i="14"/>
  <c r="M206" i="14"/>
  <c r="L206" i="14"/>
  <c r="W205" i="14"/>
  <c r="V205" i="14"/>
  <c r="M205" i="14"/>
  <c r="L205" i="14"/>
  <c r="W204" i="14"/>
  <c r="V204" i="14"/>
  <c r="M204" i="14"/>
  <c r="L204" i="14"/>
  <c r="W203" i="14"/>
  <c r="V203" i="14"/>
  <c r="M203" i="14"/>
  <c r="L203" i="14"/>
  <c r="W202" i="14"/>
  <c r="V202" i="14"/>
  <c r="M202" i="14"/>
  <c r="L202" i="14"/>
  <c r="W201" i="14"/>
  <c r="V201" i="14"/>
  <c r="M201" i="14"/>
  <c r="L201" i="14"/>
  <c r="W200" i="14"/>
  <c r="V200" i="14"/>
  <c r="M200" i="14"/>
  <c r="L200" i="14"/>
  <c r="W199" i="14"/>
  <c r="V199" i="14"/>
  <c r="M199" i="14"/>
  <c r="L199" i="14"/>
  <c r="W198" i="14"/>
  <c r="V198" i="14"/>
  <c r="M198" i="14"/>
  <c r="L198" i="14"/>
  <c r="W197" i="14"/>
  <c r="V197" i="14"/>
  <c r="M197" i="14"/>
  <c r="L197" i="14"/>
  <c r="W196" i="14"/>
  <c r="V196" i="14"/>
  <c r="M196" i="14"/>
  <c r="L196" i="14"/>
  <c r="W195" i="14"/>
  <c r="V195" i="14"/>
  <c r="M195" i="14"/>
  <c r="L195" i="14"/>
  <c r="W194" i="14"/>
  <c r="V194" i="14"/>
  <c r="M194" i="14"/>
  <c r="L194" i="14"/>
  <c r="W193" i="14"/>
  <c r="V193" i="14"/>
  <c r="M193" i="14"/>
  <c r="L193" i="14"/>
  <c r="W192" i="14"/>
  <c r="V192" i="14"/>
  <c r="M192" i="14"/>
  <c r="L192" i="14"/>
  <c r="W191" i="14"/>
  <c r="V191" i="14"/>
  <c r="M191" i="14"/>
  <c r="L191" i="14"/>
  <c r="W190" i="14"/>
  <c r="V190" i="14"/>
  <c r="M190" i="14"/>
  <c r="L190" i="14"/>
  <c r="W189" i="14"/>
  <c r="V189" i="14"/>
  <c r="M189" i="14"/>
  <c r="L189" i="14"/>
  <c r="W188" i="14"/>
  <c r="V188" i="14"/>
  <c r="M188" i="14"/>
  <c r="L188" i="14"/>
  <c r="W187" i="14"/>
  <c r="V187" i="14"/>
  <c r="M187" i="14"/>
  <c r="L187" i="14"/>
  <c r="W186" i="14"/>
  <c r="V186" i="14"/>
  <c r="M186" i="14"/>
  <c r="L186" i="14"/>
  <c r="W185" i="14"/>
  <c r="V185" i="14"/>
  <c r="M185" i="14"/>
  <c r="L185" i="14"/>
  <c r="W184" i="14"/>
  <c r="V184" i="14"/>
  <c r="M184" i="14"/>
  <c r="L184" i="14"/>
  <c r="W183" i="14"/>
  <c r="V183" i="14"/>
  <c r="M183" i="14"/>
  <c r="L183" i="14"/>
  <c r="W182" i="14"/>
  <c r="V182" i="14"/>
  <c r="M182" i="14"/>
  <c r="L182" i="14"/>
  <c r="W181" i="14"/>
  <c r="V181" i="14"/>
  <c r="M181" i="14"/>
  <c r="L181" i="14"/>
  <c r="W180" i="14"/>
  <c r="V180" i="14"/>
  <c r="M180" i="14"/>
  <c r="L180" i="14"/>
  <c r="W179" i="14"/>
  <c r="V179" i="14"/>
  <c r="M179" i="14"/>
  <c r="L179" i="14"/>
  <c r="W178" i="14"/>
  <c r="V178" i="14"/>
  <c r="M178" i="14"/>
  <c r="L178" i="14"/>
  <c r="W177" i="14"/>
  <c r="V177" i="14"/>
  <c r="M177" i="14"/>
  <c r="L177" i="14"/>
  <c r="W176" i="14"/>
  <c r="V176" i="14"/>
  <c r="M176" i="14"/>
  <c r="L176" i="14"/>
  <c r="W175" i="14"/>
  <c r="V175" i="14"/>
  <c r="M175" i="14"/>
  <c r="L175" i="14"/>
  <c r="W174" i="14"/>
  <c r="V174" i="14"/>
  <c r="M174" i="14"/>
  <c r="L174" i="14"/>
  <c r="W173" i="14"/>
  <c r="V173" i="14"/>
  <c r="M173" i="14"/>
  <c r="L173" i="14"/>
  <c r="W172" i="14"/>
  <c r="V172" i="14"/>
  <c r="M172" i="14"/>
  <c r="L172" i="14"/>
  <c r="W171" i="14"/>
  <c r="V171" i="14"/>
  <c r="M171" i="14"/>
  <c r="L171" i="14"/>
  <c r="W170" i="14"/>
  <c r="V170" i="14"/>
  <c r="M170" i="14"/>
  <c r="L170" i="14"/>
  <c r="W169" i="14"/>
  <c r="V169" i="14"/>
  <c r="M169" i="14"/>
  <c r="L169" i="14"/>
  <c r="W168" i="14"/>
  <c r="V168" i="14"/>
  <c r="M168" i="14"/>
  <c r="L168" i="14"/>
  <c r="W167" i="14"/>
  <c r="V167" i="14"/>
  <c r="M167" i="14"/>
  <c r="L167" i="14"/>
  <c r="W166" i="14"/>
  <c r="V166" i="14"/>
  <c r="M166" i="14"/>
  <c r="L166" i="14"/>
  <c r="W165" i="14"/>
  <c r="V165" i="14"/>
  <c r="M165" i="14"/>
  <c r="L165" i="14"/>
  <c r="W164" i="14"/>
  <c r="V164" i="14"/>
  <c r="M164" i="14"/>
  <c r="L164" i="14"/>
  <c r="W163" i="14"/>
  <c r="V163" i="14"/>
  <c r="M163" i="14"/>
  <c r="L163" i="14"/>
  <c r="W162" i="14"/>
  <c r="V162" i="14"/>
  <c r="M162" i="14"/>
  <c r="L162" i="14"/>
  <c r="W161" i="14"/>
  <c r="V161" i="14"/>
  <c r="M161" i="14"/>
  <c r="L161" i="14"/>
  <c r="W160" i="14"/>
  <c r="V160" i="14"/>
  <c r="M160" i="14"/>
  <c r="L160" i="14"/>
  <c r="W159" i="14"/>
  <c r="V159" i="14"/>
  <c r="M159" i="14"/>
  <c r="L159" i="14"/>
  <c r="W158" i="14"/>
  <c r="V158" i="14"/>
  <c r="M158" i="14"/>
  <c r="L158" i="14"/>
  <c r="W157" i="14"/>
  <c r="V157" i="14"/>
  <c r="M157" i="14"/>
  <c r="L157" i="14"/>
  <c r="W156" i="14"/>
  <c r="V156" i="14"/>
  <c r="M156" i="14"/>
  <c r="L156" i="14"/>
  <c r="W155" i="14"/>
  <c r="V155" i="14"/>
  <c r="M155" i="14"/>
  <c r="L155" i="14"/>
  <c r="W154" i="14"/>
  <c r="V154" i="14"/>
  <c r="M154" i="14"/>
  <c r="L154" i="14"/>
  <c r="W153" i="14"/>
  <c r="V153" i="14"/>
  <c r="M153" i="14"/>
  <c r="L153" i="14"/>
  <c r="W152" i="14"/>
  <c r="V152" i="14"/>
  <c r="M152" i="14"/>
  <c r="L152" i="14"/>
  <c r="W151" i="14"/>
  <c r="V151" i="14"/>
  <c r="M151" i="14"/>
  <c r="L151" i="14"/>
  <c r="W150" i="14"/>
  <c r="V150" i="14"/>
  <c r="M150" i="14"/>
  <c r="L150" i="14"/>
  <c r="W149" i="14"/>
  <c r="V149" i="14"/>
  <c r="M149" i="14"/>
  <c r="L149" i="14"/>
  <c r="W148" i="14"/>
  <c r="V148" i="14"/>
  <c r="M148" i="14"/>
  <c r="L148" i="14"/>
  <c r="W147" i="14"/>
  <c r="V147" i="14"/>
  <c r="M147" i="14"/>
  <c r="L147" i="14"/>
  <c r="W146" i="14"/>
  <c r="V146" i="14"/>
  <c r="M146" i="14"/>
  <c r="L146" i="14"/>
  <c r="W145" i="14"/>
  <c r="V145" i="14"/>
  <c r="M145" i="14"/>
  <c r="L145" i="14"/>
  <c r="W144" i="14"/>
  <c r="V144" i="14"/>
  <c r="M144" i="14"/>
  <c r="L144" i="14"/>
  <c r="W143" i="14"/>
  <c r="V143" i="14"/>
  <c r="M143" i="14"/>
  <c r="L143" i="14"/>
  <c r="W142" i="14"/>
  <c r="V142" i="14"/>
  <c r="M142" i="14"/>
  <c r="L142" i="14"/>
  <c r="W141" i="14"/>
  <c r="V141" i="14"/>
  <c r="M141" i="14"/>
  <c r="L141" i="14"/>
  <c r="W140" i="14"/>
  <c r="V140" i="14"/>
  <c r="M140" i="14"/>
  <c r="L140" i="14"/>
  <c r="W139" i="14"/>
  <c r="V139" i="14"/>
  <c r="M139" i="14"/>
  <c r="L139" i="14"/>
  <c r="W138" i="14"/>
  <c r="V138" i="14"/>
  <c r="M138" i="14"/>
  <c r="L138" i="14"/>
  <c r="W137" i="14"/>
  <c r="V137" i="14"/>
  <c r="M137" i="14"/>
  <c r="L137" i="14"/>
  <c r="W136" i="14"/>
  <c r="V136" i="14"/>
  <c r="M136" i="14"/>
  <c r="L136" i="14"/>
  <c r="W135" i="14"/>
  <c r="V135" i="14"/>
  <c r="M135" i="14"/>
  <c r="L135" i="14"/>
  <c r="W134" i="14"/>
  <c r="V134" i="14"/>
  <c r="M134" i="14"/>
  <c r="L134" i="14"/>
  <c r="W133" i="14"/>
  <c r="V133" i="14"/>
  <c r="M133" i="14"/>
  <c r="L133" i="14"/>
  <c r="W132" i="14"/>
  <c r="V132" i="14"/>
  <c r="M132" i="14"/>
  <c r="L132" i="14"/>
  <c r="W131" i="14"/>
  <c r="V131" i="14"/>
  <c r="M131" i="14"/>
  <c r="L131" i="14"/>
  <c r="W130" i="14"/>
  <c r="V130" i="14"/>
  <c r="M130" i="14"/>
  <c r="L130" i="14"/>
  <c r="W129" i="14"/>
  <c r="V129" i="14"/>
  <c r="M129" i="14"/>
  <c r="L129" i="14"/>
  <c r="W128" i="14"/>
  <c r="V128" i="14"/>
  <c r="M128" i="14"/>
  <c r="L128" i="14"/>
  <c r="W127" i="14"/>
  <c r="V127" i="14"/>
  <c r="M127" i="14"/>
  <c r="L127" i="14"/>
  <c r="W126" i="14"/>
  <c r="V126" i="14"/>
  <c r="M126" i="14"/>
  <c r="L126" i="14"/>
  <c r="W125" i="14"/>
  <c r="V125" i="14"/>
  <c r="M125" i="14"/>
  <c r="L125" i="14"/>
  <c r="W124" i="14"/>
  <c r="V124" i="14"/>
  <c r="M124" i="14"/>
  <c r="L124" i="14"/>
  <c r="W123" i="14"/>
  <c r="V123" i="14"/>
  <c r="M123" i="14"/>
  <c r="L123" i="14"/>
  <c r="W122" i="14"/>
  <c r="V122" i="14"/>
  <c r="M122" i="14"/>
  <c r="L122" i="14"/>
  <c r="W121" i="14"/>
  <c r="V121" i="14"/>
  <c r="M121" i="14"/>
  <c r="L121" i="14"/>
  <c r="W120" i="14"/>
  <c r="V120" i="14"/>
  <c r="M120" i="14"/>
  <c r="L120" i="14"/>
  <c r="W119" i="14"/>
  <c r="V119" i="14"/>
  <c r="M119" i="14"/>
  <c r="L119" i="14"/>
  <c r="W118" i="14"/>
  <c r="V118" i="14"/>
  <c r="M118" i="14"/>
  <c r="L118" i="14"/>
  <c r="W117" i="14"/>
  <c r="V117" i="14"/>
  <c r="M117" i="14"/>
  <c r="L117" i="14"/>
  <c r="W116" i="14"/>
  <c r="V116" i="14"/>
  <c r="M116" i="14"/>
  <c r="L116" i="14"/>
  <c r="W115" i="14"/>
  <c r="V115" i="14"/>
  <c r="M115" i="14"/>
  <c r="L115" i="14"/>
  <c r="W114" i="14"/>
  <c r="V114" i="14"/>
  <c r="M114" i="14"/>
  <c r="L114" i="14"/>
  <c r="W113" i="14"/>
  <c r="V113" i="14"/>
  <c r="M113" i="14"/>
  <c r="L113" i="14"/>
  <c r="W112" i="14"/>
  <c r="V112" i="14"/>
  <c r="M112" i="14"/>
  <c r="L112" i="14"/>
  <c r="W111" i="14"/>
  <c r="V111" i="14"/>
  <c r="M111" i="14"/>
  <c r="L111" i="14"/>
  <c r="W110" i="14"/>
  <c r="V110" i="14"/>
  <c r="M110" i="14"/>
  <c r="L110" i="14"/>
  <c r="W109" i="14"/>
  <c r="V109" i="14"/>
  <c r="M109" i="14"/>
  <c r="L109" i="14"/>
  <c r="W108" i="14"/>
  <c r="V108" i="14"/>
  <c r="M108" i="14"/>
  <c r="L108" i="14"/>
  <c r="W107" i="14"/>
  <c r="V107" i="14"/>
  <c r="M107" i="14"/>
  <c r="L107" i="14"/>
  <c r="W106" i="14"/>
  <c r="V106" i="14"/>
  <c r="M106" i="14"/>
  <c r="L106" i="14"/>
  <c r="W105" i="14"/>
  <c r="V105" i="14"/>
  <c r="M105" i="14"/>
  <c r="L105" i="14"/>
  <c r="W104" i="14"/>
  <c r="V104" i="14"/>
  <c r="M104" i="14"/>
  <c r="L104" i="14"/>
  <c r="W103" i="14"/>
  <c r="V103" i="14"/>
  <c r="M103" i="14"/>
  <c r="L103" i="14"/>
  <c r="W102" i="14"/>
  <c r="V102" i="14"/>
  <c r="M102" i="14"/>
  <c r="L102" i="14"/>
  <c r="W101" i="14"/>
  <c r="V101" i="14"/>
  <c r="M101" i="14"/>
  <c r="L101" i="14"/>
  <c r="W100" i="14"/>
  <c r="V100" i="14"/>
  <c r="M100" i="14"/>
  <c r="L100" i="14"/>
  <c r="W99" i="14"/>
  <c r="V99" i="14"/>
  <c r="M99" i="14"/>
  <c r="L99" i="14"/>
  <c r="W98" i="14"/>
  <c r="V98" i="14"/>
  <c r="M98" i="14"/>
  <c r="L98" i="14"/>
  <c r="W97" i="14"/>
  <c r="V97" i="14"/>
  <c r="M97" i="14"/>
  <c r="L97" i="14"/>
  <c r="W96" i="14"/>
  <c r="V96" i="14"/>
  <c r="M96" i="14"/>
  <c r="L96" i="14"/>
  <c r="W95" i="14"/>
  <c r="V95" i="14"/>
  <c r="M95" i="14"/>
  <c r="L95" i="14"/>
  <c r="W94" i="14"/>
  <c r="V94" i="14"/>
  <c r="M94" i="14"/>
  <c r="L94" i="14"/>
  <c r="W93" i="14"/>
  <c r="V93" i="14"/>
  <c r="M93" i="14"/>
  <c r="L93" i="14"/>
  <c r="W92" i="14"/>
  <c r="V92" i="14"/>
  <c r="M92" i="14"/>
  <c r="L92" i="14"/>
  <c r="W91" i="14"/>
  <c r="V91" i="14"/>
  <c r="M91" i="14"/>
  <c r="L91" i="14"/>
  <c r="W90" i="14"/>
  <c r="V90" i="14"/>
  <c r="M90" i="14"/>
  <c r="L90" i="14"/>
  <c r="W89" i="14"/>
  <c r="V89" i="14"/>
  <c r="M89" i="14"/>
  <c r="L89" i="14"/>
  <c r="W88" i="14"/>
  <c r="V88" i="14"/>
  <c r="M88" i="14"/>
  <c r="L88" i="14"/>
  <c r="W87" i="14"/>
  <c r="V87" i="14"/>
  <c r="M87" i="14"/>
  <c r="L87" i="14"/>
  <c r="W86" i="14"/>
  <c r="V86" i="14"/>
  <c r="M86" i="14"/>
  <c r="L86" i="14"/>
  <c r="W85" i="14"/>
  <c r="V85" i="14"/>
  <c r="M85" i="14"/>
  <c r="L85" i="14"/>
  <c r="W84" i="14"/>
  <c r="V84" i="14"/>
  <c r="M84" i="14"/>
  <c r="L84" i="14"/>
  <c r="W83" i="14"/>
  <c r="V83" i="14"/>
  <c r="M83" i="14"/>
  <c r="L83" i="14"/>
  <c r="W82" i="14"/>
  <c r="V82" i="14"/>
  <c r="M82" i="14"/>
  <c r="L82" i="14"/>
  <c r="W81" i="14"/>
  <c r="V81" i="14"/>
  <c r="M81" i="14"/>
  <c r="L81" i="14"/>
  <c r="W80" i="14"/>
  <c r="V80" i="14"/>
  <c r="M80" i="14"/>
  <c r="L80" i="14"/>
  <c r="W79" i="14"/>
  <c r="V79" i="14"/>
  <c r="M79" i="14"/>
  <c r="L79" i="14"/>
  <c r="W78" i="14"/>
  <c r="V78" i="14"/>
  <c r="M78" i="14"/>
  <c r="L78" i="14"/>
  <c r="W77" i="14"/>
  <c r="V77" i="14"/>
  <c r="M77" i="14"/>
  <c r="L77" i="14"/>
  <c r="W76" i="14"/>
  <c r="V76" i="14"/>
  <c r="M76" i="14"/>
  <c r="L76" i="14"/>
  <c r="W75" i="14"/>
  <c r="V75" i="14"/>
  <c r="M75" i="14"/>
  <c r="L75" i="14"/>
  <c r="W74" i="14"/>
  <c r="V74" i="14"/>
  <c r="M74" i="14"/>
  <c r="L74" i="14"/>
  <c r="W73" i="14"/>
  <c r="V73" i="14"/>
  <c r="M73" i="14"/>
  <c r="L73" i="14"/>
  <c r="W72" i="14"/>
  <c r="V72" i="14"/>
  <c r="M72" i="14"/>
  <c r="L72" i="14"/>
  <c r="W71" i="14"/>
  <c r="V71" i="14"/>
  <c r="M71" i="14"/>
  <c r="L71" i="14"/>
  <c r="W70" i="14"/>
  <c r="V70" i="14"/>
  <c r="M70" i="14"/>
  <c r="L70" i="14"/>
  <c r="W69" i="14"/>
  <c r="V69" i="14"/>
  <c r="M69" i="14"/>
  <c r="L69" i="14"/>
  <c r="W68" i="14"/>
  <c r="V68" i="14"/>
  <c r="M68" i="14"/>
  <c r="L68" i="14"/>
  <c r="W67" i="14"/>
  <c r="V67" i="14"/>
  <c r="M67" i="14"/>
  <c r="L67" i="14"/>
  <c r="W66" i="14"/>
  <c r="V66" i="14"/>
  <c r="M66" i="14"/>
  <c r="L66" i="14"/>
  <c r="W65" i="14"/>
  <c r="V65" i="14"/>
  <c r="M65" i="14"/>
  <c r="L65" i="14"/>
  <c r="W64" i="14"/>
  <c r="V64" i="14"/>
  <c r="M64" i="14"/>
  <c r="L64" i="14"/>
  <c r="W63" i="14"/>
  <c r="V63" i="14"/>
  <c r="M63" i="14"/>
  <c r="L63" i="14"/>
  <c r="W62" i="14"/>
  <c r="V62" i="14"/>
  <c r="M62" i="14"/>
  <c r="L62" i="14"/>
  <c r="W61" i="14"/>
  <c r="V61" i="14"/>
  <c r="M61" i="14"/>
  <c r="L61" i="14"/>
  <c r="W60" i="14"/>
  <c r="V60" i="14"/>
  <c r="M60" i="14"/>
  <c r="L60" i="14"/>
  <c r="W59" i="14"/>
  <c r="V59" i="14"/>
  <c r="M59" i="14"/>
  <c r="L59" i="14"/>
  <c r="W58" i="14"/>
  <c r="V58" i="14"/>
  <c r="M58" i="14"/>
  <c r="L58" i="14"/>
  <c r="W57" i="14"/>
  <c r="V57" i="14"/>
  <c r="M57" i="14"/>
  <c r="L57" i="14"/>
  <c r="W56" i="14"/>
  <c r="V56" i="14"/>
  <c r="M56" i="14"/>
  <c r="L56" i="14"/>
  <c r="W55" i="14"/>
  <c r="V55" i="14"/>
  <c r="M55" i="14"/>
  <c r="L55" i="14"/>
  <c r="W54" i="14"/>
  <c r="V54" i="14"/>
  <c r="M54" i="14"/>
  <c r="L54" i="14"/>
  <c r="W53" i="14"/>
  <c r="V53" i="14"/>
  <c r="M53" i="14"/>
  <c r="L53" i="14"/>
  <c r="W52" i="14"/>
  <c r="V52" i="14"/>
  <c r="M52" i="14"/>
  <c r="L52" i="14"/>
  <c r="W51" i="14"/>
  <c r="V51" i="14"/>
  <c r="M51" i="14"/>
  <c r="L51" i="14"/>
  <c r="W50" i="14"/>
  <c r="V50" i="14"/>
  <c r="M50" i="14"/>
  <c r="L50" i="14"/>
  <c r="W49" i="14"/>
  <c r="V49" i="14"/>
  <c r="M49" i="14"/>
  <c r="L49" i="14"/>
  <c r="W48" i="14"/>
  <c r="V48" i="14"/>
  <c r="M48" i="14"/>
  <c r="L48" i="14"/>
  <c r="W47" i="14"/>
  <c r="V47" i="14"/>
  <c r="M47" i="14"/>
  <c r="L47" i="14"/>
  <c r="W46" i="14"/>
  <c r="V46" i="14"/>
  <c r="M46" i="14"/>
  <c r="L46" i="14"/>
  <c r="W45" i="14"/>
  <c r="V45" i="14"/>
  <c r="M45" i="14"/>
  <c r="L45" i="14"/>
  <c r="W44" i="14"/>
  <c r="V44" i="14"/>
  <c r="M44" i="14"/>
  <c r="L44" i="14"/>
  <c r="W43" i="14"/>
  <c r="V43" i="14"/>
  <c r="M43" i="14"/>
  <c r="L43" i="14"/>
  <c r="W42" i="14"/>
  <c r="V42" i="14"/>
  <c r="M42" i="14"/>
  <c r="L42" i="14"/>
  <c r="W41" i="14"/>
  <c r="V41" i="14"/>
  <c r="M41" i="14"/>
  <c r="L41" i="14"/>
  <c r="W40" i="14"/>
  <c r="V40" i="14"/>
  <c r="M40" i="14"/>
  <c r="L40" i="14"/>
  <c r="W39" i="14"/>
  <c r="V39" i="14"/>
  <c r="M39" i="14"/>
  <c r="L39" i="14"/>
  <c r="W38" i="14"/>
  <c r="V38" i="14"/>
  <c r="M38" i="14"/>
  <c r="L38" i="14"/>
  <c r="W37" i="14"/>
  <c r="V37" i="14"/>
  <c r="M37" i="14"/>
  <c r="L37" i="14"/>
  <c r="W36" i="14"/>
  <c r="V36" i="14"/>
  <c r="M36" i="14"/>
  <c r="L36" i="14"/>
  <c r="W35" i="14"/>
  <c r="V35" i="14"/>
  <c r="M35" i="14"/>
  <c r="L35" i="14"/>
  <c r="W34" i="14"/>
  <c r="V34" i="14"/>
  <c r="M34" i="14"/>
  <c r="L34" i="14"/>
  <c r="W33" i="14"/>
  <c r="V33" i="14"/>
  <c r="M33" i="14"/>
  <c r="L33" i="14"/>
  <c r="W32" i="14"/>
  <c r="V32" i="14"/>
  <c r="M32" i="14"/>
  <c r="L32" i="14"/>
  <c r="W31" i="14"/>
  <c r="V31" i="14"/>
  <c r="M31" i="14"/>
  <c r="L31" i="14"/>
  <c r="W30" i="14"/>
  <c r="V30" i="14"/>
  <c r="M30" i="14"/>
  <c r="L30" i="14"/>
  <c r="W29" i="14"/>
  <c r="V29" i="14"/>
  <c r="M29" i="14"/>
  <c r="L29" i="14"/>
  <c r="W28" i="14"/>
  <c r="V28" i="14"/>
  <c r="M28" i="14"/>
  <c r="L28" i="14"/>
  <c r="W27" i="14"/>
  <c r="V27" i="14"/>
  <c r="M27" i="14"/>
  <c r="L27" i="14"/>
  <c r="W26" i="14"/>
  <c r="V26" i="14"/>
  <c r="M26" i="14"/>
  <c r="L26" i="14"/>
  <c r="W25" i="14"/>
  <c r="V25" i="14"/>
  <c r="M25" i="14"/>
  <c r="L25" i="14"/>
  <c r="W24" i="14"/>
  <c r="V24" i="14"/>
  <c r="M24" i="14"/>
  <c r="L24" i="14"/>
  <c r="W23" i="14"/>
  <c r="V23" i="14"/>
  <c r="M23" i="14"/>
  <c r="L23" i="14"/>
  <c r="W22" i="14"/>
  <c r="V22" i="14"/>
  <c r="M22" i="14"/>
  <c r="L22" i="14"/>
  <c r="W21" i="14"/>
  <c r="V21" i="14"/>
  <c r="M21" i="14"/>
  <c r="L21" i="14"/>
  <c r="W20" i="14"/>
  <c r="V20" i="14"/>
  <c r="M20" i="14"/>
  <c r="L20" i="14"/>
  <c r="W19" i="14"/>
  <c r="V19" i="14"/>
  <c r="M19" i="14"/>
  <c r="L19" i="14"/>
  <c r="W18" i="14"/>
  <c r="V18" i="14"/>
  <c r="M18" i="14"/>
  <c r="L18" i="14"/>
  <c r="W17" i="14"/>
  <c r="V17" i="14"/>
  <c r="M17" i="14"/>
  <c r="L17" i="14"/>
  <c r="W16" i="14"/>
  <c r="V16" i="14"/>
  <c r="M16" i="14"/>
  <c r="L16" i="14"/>
  <c r="W15" i="14"/>
  <c r="V15" i="14"/>
  <c r="M15" i="14"/>
  <c r="L15" i="14"/>
  <c r="W14" i="14"/>
  <c r="V14" i="14"/>
  <c r="M14" i="14"/>
  <c r="L14" i="14"/>
  <c r="W13" i="14"/>
  <c r="V13" i="14"/>
  <c r="M13" i="14"/>
  <c r="L13" i="14"/>
  <c r="W12" i="14"/>
  <c r="V12" i="14"/>
  <c r="M12" i="14"/>
  <c r="L12" i="14"/>
  <c r="W11" i="14"/>
  <c r="V11" i="14"/>
  <c r="M11" i="14"/>
  <c r="L11" i="14"/>
  <c r="W10" i="14"/>
  <c r="V10" i="14"/>
  <c r="M10" i="14"/>
  <c r="L10" i="14"/>
  <c r="W9" i="14"/>
  <c r="V9" i="14"/>
  <c r="M9" i="14"/>
  <c r="L9" i="14"/>
  <c r="W8" i="14"/>
  <c r="V8" i="14"/>
  <c r="M8" i="14"/>
  <c r="L8" i="14"/>
  <c r="W7" i="14"/>
  <c r="V7" i="14"/>
  <c r="M7" i="14"/>
  <c r="L7" i="14"/>
  <c r="W6" i="14"/>
  <c r="V6" i="14"/>
  <c r="M6" i="14"/>
  <c r="L6" i="14"/>
  <c r="W5" i="14"/>
  <c r="V5" i="14"/>
  <c r="M5" i="14"/>
  <c r="L5" i="14"/>
  <c r="W4" i="14"/>
  <c r="V4" i="14"/>
  <c r="M4" i="14"/>
  <c r="L4" i="14"/>
  <c r="D26" i="16" l="1"/>
  <c r="B27" i="16"/>
  <c r="A27" i="16"/>
  <c r="H26" i="16"/>
  <c r="E26" i="16"/>
  <c r="F26" i="16" s="1"/>
  <c r="B28" i="15"/>
  <c r="B106" i="15"/>
  <c r="A31" i="15"/>
  <c r="S30" i="15"/>
  <c r="R30" i="15"/>
  <c r="Q30" i="15"/>
  <c r="G30" i="15"/>
  <c r="H30" i="15" s="1"/>
  <c r="J30" i="15" s="1"/>
  <c r="C104" i="15"/>
  <c r="K103" i="15"/>
  <c r="L103" i="15" s="1"/>
  <c r="C28" i="15"/>
  <c r="K27" i="15"/>
  <c r="L27" i="15" s="1"/>
  <c r="T27" i="15"/>
  <c r="A104" i="15"/>
  <c r="R103" i="15"/>
  <c r="G103" i="15"/>
  <c r="H103" i="15" s="1"/>
  <c r="J103" i="15" s="1"/>
  <c r="S103" i="15"/>
  <c r="Q103" i="15"/>
  <c r="T103" i="15" s="1"/>
  <c r="N26" i="15"/>
  <c r="M102" i="15"/>
  <c r="N102" i="15" s="1"/>
  <c r="G300" i="11"/>
  <c r="F300" i="11"/>
  <c r="G299" i="11"/>
  <c r="F299" i="11"/>
  <c r="G298" i="11"/>
  <c r="F298" i="11"/>
  <c r="G297" i="11"/>
  <c r="F297" i="11"/>
  <c r="G296" i="11"/>
  <c r="F296" i="11"/>
  <c r="G295" i="11"/>
  <c r="F295" i="11"/>
  <c r="G294" i="11"/>
  <c r="F294" i="11"/>
  <c r="G293" i="11"/>
  <c r="F293" i="11"/>
  <c r="G292" i="11"/>
  <c r="F292" i="11"/>
  <c r="G291" i="11"/>
  <c r="F291" i="11"/>
  <c r="G290" i="11"/>
  <c r="F290" i="11"/>
  <c r="G289" i="11"/>
  <c r="F289" i="11"/>
  <c r="G288" i="11"/>
  <c r="F288" i="11"/>
  <c r="G287" i="11"/>
  <c r="F287" i="11"/>
  <c r="G286" i="11"/>
  <c r="F286" i="11"/>
  <c r="G285" i="11"/>
  <c r="F285" i="11"/>
  <c r="G284" i="11"/>
  <c r="F284" i="11"/>
  <c r="G283" i="11"/>
  <c r="F283" i="11"/>
  <c r="G282" i="11"/>
  <c r="F282" i="11"/>
  <c r="G281" i="11"/>
  <c r="F281" i="11"/>
  <c r="G280" i="11"/>
  <c r="F280" i="11"/>
  <c r="G279" i="11"/>
  <c r="F279" i="11"/>
  <c r="G278" i="11"/>
  <c r="F278" i="11"/>
  <c r="G277" i="11"/>
  <c r="F277" i="11"/>
  <c r="G276" i="11"/>
  <c r="F276" i="11"/>
  <c r="G275" i="11"/>
  <c r="F275" i="11"/>
  <c r="G274" i="11"/>
  <c r="F274" i="11"/>
  <c r="G273" i="11"/>
  <c r="F273" i="11"/>
  <c r="G272" i="11"/>
  <c r="F272" i="11"/>
  <c r="G271" i="11"/>
  <c r="F271" i="11"/>
  <c r="G270" i="11"/>
  <c r="F270" i="11"/>
  <c r="G269" i="11"/>
  <c r="F269" i="11"/>
  <c r="G268" i="11"/>
  <c r="F268" i="11"/>
  <c r="G267" i="11"/>
  <c r="F267" i="11"/>
  <c r="G266" i="11"/>
  <c r="F266" i="11"/>
  <c r="G265" i="11"/>
  <c r="F265" i="11"/>
  <c r="G264" i="11"/>
  <c r="F264" i="11"/>
  <c r="G263" i="11"/>
  <c r="F263" i="11"/>
  <c r="G262" i="11"/>
  <c r="F262" i="11"/>
  <c r="G261" i="11"/>
  <c r="F261" i="11"/>
  <c r="G260" i="11"/>
  <c r="F260" i="11"/>
  <c r="G259" i="11"/>
  <c r="F259" i="11"/>
  <c r="G258" i="11"/>
  <c r="F258" i="11"/>
  <c r="G257" i="11"/>
  <c r="F257" i="11"/>
  <c r="G256" i="11"/>
  <c r="F256" i="11"/>
  <c r="G255" i="11"/>
  <c r="F255" i="11"/>
  <c r="G254" i="11"/>
  <c r="F254" i="11"/>
  <c r="G253" i="11"/>
  <c r="F253" i="11"/>
  <c r="G252" i="11"/>
  <c r="F252" i="11"/>
  <c r="G251" i="11"/>
  <c r="F251" i="11"/>
  <c r="G250" i="11"/>
  <c r="F250" i="11"/>
  <c r="G249" i="11"/>
  <c r="F249" i="11"/>
  <c r="G248" i="11"/>
  <c r="F248" i="11"/>
  <c r="G247" i="11"/>
  <c r="F247" i="11"/>
  <c r="G246" i="11"/>
  <c r="F246" i="11"/>
  <c r="G245" i="11"/>
  <c r="F245" i="11"/>
  <c r="G244" i="11"/>
  <c r="F244" i="11"/>
  <c r="G243" i="11"/>
  <c r="F243" i="11"/>
  <c r="G242" i="11"/>
  <c r="F242" i="11"/>
  <c r="G241" i="11"/>
  <c r="F241" i="11"/>
  <c r="G240" i="11"/>
  <c r="F240" i="11"/>
  <c r="G239" i="11"/>
  <c r="F239" i="11"/>
  <c r="G238" i="11"/>
  <c r="F238" i="11"/>
  <c r="G237" i="11"/>
  <c r="F237" i="11"/>
  <c r="G236" i="11"/>
  <c r="F236" i="11"/>
  <c r="G235" i="11"/>
  <c r="F235" i="11"/>
  <c r="G234" i="11"/>
  <c r="F234" i="11"/>
  <c r="G233" i="11"/>
  <c r="F233" i="11"/>
  <c r="G232" i="11"/>
  <c r="F232" i="11"/>
  <c r="G231" i="11"/>
  <c r="F231" i="11"/>
  <c r="G230" i="11"/>
  <c r="F230" i="11"/>
  <c r="G229" i="11"/>
  <c r="F229" i="11"/>
  <c r="G228" i="11"/>
  <c r="F228" i="11"/>
  <c r="G227" i="11"/>
  <c r="F227" i="11"/>
  <c r="G226" i="11"/>
  <c r="F226" i="11"/>
  <c r="G225" i="11"/>
  <c r="F225" i="11"/>
  <c r="G224" i="11"/>
  <c r="F224" i="11"/>
  <c r="G223" i="11"/>
  <c r="F223" i="11"/>
  <c r="G222" i="11"/>
  <c r="F222" i="11"/>
  <c r="G221" i="11"/>
  <c r="F221" i="11"/>
  <c r="G220" i="11"/>
  <c r="F220" i="11"/>
  <c r="G219" i="11"/>
  <c r="F219" i="11"/>
  <c r="G218" i="11"/>
  <c r="F218" i="11"/>
  <c r="G217" i="11"/>
  <c r="F217" i="11"/>
  <c r="G216" i="11"/>
  <c r="F216" i="11"/>
  <c r="G215" i="11"/>
  <c r="F215" i="11"/>
  <c r="G214" i="11"/>
  <c r="F214" i="11"/>
  <c r="G213" i="11"/>
  <c r="F213" i="11"/>
  <c r="G212" i="11"/>
  <c r="F212" i="11"/>
  <c r="G211" i="11"/>
  <c r="F211" i="11"/>
  <c r="G210" i="11"/>
  <c r="F210" i="11"/>
  <c r="G209" i="11"/>
  <c r="F209" i="11"/>
  <c r="G208" i="11"/>
  <c r="F208" i="11"/>
  <c r="G207" i="11"/>
  <c r="F207" i="11"/>
  <c r="G206" i="11"/>
  <c r="F206" i="11"/>
  <c r="G205" i="11"/>
  <c r="F205" i="11"/>
  <c r="G204" i="11"/>
  <c r="F204" i="11"/>
  <c r="G203" i="11"/>
  <c r="F203" i="11"/>
  <c r="G202" i="11"/>
  <c r="F202" i="11"/>
  <c r="G201" i="11"/>
  <c r="F201" i="11"/>
  <c r="G200" i="11"/>
  <c r="F200" i="11"/>
  <c r="G199" i="11"/>
  <c r="F199" i="11"/>
  <c r="G198" i="11"/>
  <c r="F198" i="11"/>
  <c r="G197" i="11"/>
  <c r="F197" i="11"/>
  <c r="G196" i="11"/>
  <c r="F196" i="11"/>
  <c r="G195" i="11"/>
  <c r="F195" i="11"/>
  <c r="G194" i="11"/>
  <c r="F194" i="11"/>
  <c r="G193" i="11"/>
  <c r="F193" i="11"/>
  <c r="G192" i="11"/>
  <c r="F192" i="11"/>
  <c r="G191" i="11"/>
  <c r="F191" i="11"/>
  <c r="G190" i="11"/>
  <c r="F190" i="11"/>
  <c r="G189" i="11"/>
  <c r="F189" i="11"/>
  <c r="G188" i="11"/>
  <c r="F188" i="11"/>
  <c r="G187" i="11"/>
  <c r="F187" i="11"/>
  <c r="G186" i="11"/>
  <c r="F186" i="11"/>
  <c r="G185" i="11"/>
  <c r="F185" i="11"/>
  <c r="G184" i="11"/>
  <c r="F184" i="11"/>
  <c r="G183" i="11"/>
  <c r="F183" i="11"/>
  <c r="G182" i="11"/>
  <c r="F182" i="11"/>
  <c r="G181" i="11"/>
  <c r="F181" i="11"/>
  <c r="G180" i="11"/>
  <c r="F180" i="11"/>
  <c r="G179" i="11"/>
  <c r="F179" i="11"/>
  <c r="G178" i="11"/>
  <c r="F178" i="11"/>
  <c r="G177" i="11"/>
  <c r="F177" i="11"/>
  <c r="G176" i="11"/>
  <c r="F176" i="11"/>
  <c r="G175" i="11"/>
  <c r="F175" i="11"/>
  <c r="G174" i="11"/>
  <c r="F174" i="11"/>
  <c r="G173" i="11"/>
  <c r="F173" i="11"/>
  <c r="G172" i="11"/>
  <c r="F172" i="11"/>
  <c r="G171" i="11"/>
  <c r="F171" i="11"/>
  <c r="G170" i="11"/>
  <c r="F170" i="11"/>
  <c r="G169" i="11"/>
  <c r="F169" i="11"/>
  <c r="G168" i="11"/>
  <c r="F168" i="11"/>
  <c r="G167" i="11"/>
  <c r="F167" i="11"/>
  <c r="G166" i="11"/>
  <c r="F166" i="11"/>
  <c r="G165" i="11"/>
  <c r="F165" i="11"/>
  <c r="G164" i="11"/>
  <c r="F164" i="11"/>
  <c r="G163" i="11"/>
  <c r="F163" i="11"/>
  <c r="G162" i="11"/>
  <c r="F162" i="11"/>
  <c r="G161" i="11"/>
  <c r="F161" i="11"/>
  <c r="G160" i="11"/>
  <c r="F160" i="11"/>
  <c r="G159" i="11"/>
  <c r="F159" i="11"/>
  <c r="G158" i="11"/>
  <c r="F158" i="11"/>
  <c r="G157" i="11"/>
  <c r="F157" i="11"/>
  <c r="G156" i="11"/>
  <c r="F156" i="11"/>
  <c r="G155" i="11"/>
  <c r="F155" i="11"/>
  <c r="G154" i="11"/>
  <c r="F154" i="11"/>
  <c r="G153" i="11"/>
  <c r="F153" i="11"/>
  <c r="G152" i="11"/>
  <c r="F152" i="11"/>
  <c r="G151" i="11"/>
  <c r="F151" i="11"/>
  <c r="G150" i="11"/>
  <c r="F150" i="11"/>
  <c r="G149" i="11"/>
  <c r="F149" i="11"/>
  <c r="G148" i="11"/>
  <c r="F148" i="11"/>
  <c r="G147" i="11"/>
  <c r="F147" i="11"/>
  <c r="G146" i="11"/>
  <c r="F146" i="11"/>
  <c r="G145" i="11"/>
  <c r="F145" i="11"/>
  <c r="G144" i="11"/>
  <c r="F144" i="11"/>
  <c r="G143" i="11"/>
  <c r="F143" i="11"/>
  <c r="G142" i="11"/>
  <c r="F142" i="11"/>
  <c r="G141" i="11"/>
  <c r="F141" i="11"/>
  <c r="G140" i="11"/>
  <c r="F140" i="11"/>
  <c r="G139" i="11"/>
  <c r="F139" i="11"/>
  <c r="G138" i="11"/>
  <c r="F138" i="11"/>
  <c r="G137" i="11"/>
  <c r="F137" i="11"/>
  <c r="G136" i="11"/>
  <c r="F136" i="11"/>
  <c r="G135" i="11"/>
  <c r="F135" i="11"/>
  <c r="G134" i="11"/>
  <c r="F134" i="11"/>
  <c r="G133" i="11"/>
  <c r="F133" i="11"/>
  <c r="G132" i="11"/>
  <c r="F132" i="11"/>
  <c r="G131" i="11"/>
  <c r="F131" i="11"/>
  <c r="G130" i="11"/>
  <c r="F130" i="11"/>
  <c r="G129" i="11"/>
  <c r="F129" i="11"/>
  <c r="G128" i="11"/>
  <c r="F128" i="11"/>
  <c r="G127" i="11"/>
  <c r="F127" i="11"/>
  <c r="G126" i="11"/>
  <c r="F126" i="11"/>
  <c r="G125" i="11"/>
  <c r="F125" i="11"/>
  <c r="G124" i="11"/>
  <c r="F124" i="11"/>
  <c r="G123" i="11"/>
  <c r="F123" i="11"/>
  <c r="G122" i="11"/>
  <c r="F122" i="11"/>
  <c r="G121" i="11"/>
  <c r="F121" i="11"/>
  <c r="G120" i="11"/>
  <c r="F120" i="11"/>
  <c r="G119" i="11"/>
  <c r="F119" i="11"/>
  <c r="G118" i="11"/>
  <c r="F118" i="11"/>
  <c r="G117" i="11"/>
  <c r="F117" i="11"/>
  <c r="G116" i="11"/>
  <c r="F116" i="11"/>
  <c r="G115" i="11"/>
  <c r="F115" i="11"/>
  <c r="G114" i="11"/>
  <c r="F114" i="11"/>
  <c r="G113" i="11"/>
  <c r="F113" i="11"/>
  <c r="G112" i="11"/>
  <c r="F112" i="11"/>
  <c r="G111" i="11"/>
  <c r="F111" i="11"/>
  <c r="G110" i="11"/>
  <c r="F110" i="11"/>
  <c r="G109" i="11"/>
  <c r="F109" i="11"/>
  <c r="G108" i="11"/>
  <c r="F108" i="11"/>
  <c r="G107" i="11"/>
  <c r="F107" i="11"/>
  <c r="G106" i="11"/>
  <c r="F106" i="11"/>
  <c r="G105" i="11"/>
  <c r="F105" i="1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4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/>
  <c r="S30" i="9"/>
  <c r="T30" i="9" s="1"/>
  <c r="S31" i="9"/>
  <c r="T31" i="9"/>
  <c r="S32" i="9"/>
  <c r="T32" i="9" s="1"/>
  <c r="S33" i="9"/>
  <c r="T33" i="9" s="1"/>
  <c r="S34" i="9"/>
  <c r="T34" i="9" s="1"/>
  <c r="S35" i="9"/>
  <c r="T35" i="9"/>
  <c r="S36" i="9"/>
  <c r="T36" i="9" s="1"/>
  <c r="S37" i="9"/>
  <c r="T37" i="9"/>
  <c r="S38" i="9"/>
  <c r="T38" i="9" s="1"/>
  <c r="S39" i="9"/>
  <c r="T39" i="9" s="1"/>
  <c r="S40" i="9"/>
  <c r="T40" i="9" s="1"/>
  <c r="S41" i="9"/>
  <c r="T41" i="9" s="1"/>
  <c r="S42" i="9"/>
  <c r="T42" i="9" s="1"/>
  <c r="S43" i="9"/>
  <c r="T43" i="9"/>
  <c r="S44" i="9"/>
  <c r="T44" i="9" s="1"/>
  <c r="S45" i="9"/>
  <c r="T45" i="9"/>
  <c r="S46" i="9"/>
  <c r="T46" i="9" s="1"/>
  <c r="S47" i="9"/>
  <c r="T47" i="9" s="1"/>
  <c r="S48" i="9"/>
  <c r="T48" i="9" s="1"/>
  <c r="S49" i="9"/>
  <c r="T49" i="9"/>
  <c r="S50" i="9"/>
  <c r="T50" i="9" s="1"/>
  <c r="S51" i="9"/>
  <c r="T51" i="9"/>
  <c r="S52" i="9"/>
  <c r="T52" i="9" s="1"/>
  <c r="S53" i="9"/>
  <c r="T53" i="9"/>
  <c r="S54" i="9"/>
  <c r="T54" i="9" s="1"/>
  <c r="S55" i="9"/>
  <c r="T55" i="9" s="1"/>
  <c r="S56" i="9"/>
  <c r="T56" i="9" s="1"/>
  <c r="S57" i="9"/>
  <c r="T57" i="9"/>
  <c r="S58" i="9"/>
  <c r="T58" i="9" s="1"/>
  <c r="S59" i="9"/>
  <c r="T59" i="9"/>
  <c r="S60" i="9"/>
  <c r="T60" i="9" s="1"/>
  <c r="S61" i="9"/>
  <c r="T61" i="9"/>
  <c r="S62" i="9"/>
  <c r="T62" i="9" s="1"/>
  <c r="S63" i="9"/>
  <c r="T63" i="9" s="1"/>
  <c r="S64" i="9"/>
  <c r="T64" i="9" s="1"/>
  <c r="S65" i="9"/>
  <c r="T65" i="9"/>
  <c r="S66" i="9"/>
  <c r="T66" i="9" s="1"/>
  <c r="S67" i="9"/>
  <c r="T67" i="9"/>
  <c r="S68" i="9"/>
  <c r="T68" i="9" s="1"/>
  <c r="S69" i="9"/>
  <c r="T69" i="9" s="1"/>
  <c r="S70" i="9"/>
  <c r="T70" i="9" s="1"/>
  <c r="S71" i="9"/>
  <c r="T71" i="9" s="1"/>
  <c r="S72" i="9"/>
  <c r="T72" i="9" s="1"/>
  <c r="S73" i="9"/>
  <c r="T73" i="9"/>
  <c r="S74" i="9"/>
  <c r="T74" i="9" s="1"/>
  <c r="S75" i="9"/>
  <c r="T75" i="9" s="1"/>
  <c r="S76" i="9"/>
  <c r="T76" i="9" s="1"/>
  <c r="S77" i="9"/>
  <c r="T77" i="9"/>
  <c r="S78" i="9"/>
  <c r="T78" i="9" s="1"/>
  <c r="S79" i="9"/>
  <c r="T79" i="9"/>
  <c r="S80" i="9"/>
  <c r="T80" i="9" s="1"/>
  <c r="S81" i="9"/>
  <c r="T81" i="9"/>
  <c r="S82" i="9"/>
  <c r="T82" i="9" s="1"/>
  <c r="S83" i="9"/>
  <c r="T83" i="9" s="1"/>
  <c r="S84" i="9"/>
  <c r="T84" i="9" s="1"/>
  <c r="S85" i="9"/>
  <c r="T85" i="9" s="1"/>
  <c r="S86" i="9"/>
  <c r="T86" i="9" s="1"/>
  <c r="S87" i="9"/>
  <c r="T87" i="9"/>
  <c r="S88" i="9"/>
  <c r="T88" i="9" s="1"/>
  <c r="S89" i="9"/>
  <c r="T89" i="9"/>
  <c r="S90" i="9"/>
  <c r="T90" i="9" s="1"/>
  <c r="S91" i="9"/>
  <c r="T91" i="9" s="1"/>
  <c r="S92" i="9"/>
  <c r="T92" i="9" s="1"/>
  <c r="S93" i="9"/>
  <c r="T93" i="9"/>
  <c r="S94" i="9"/>
  <c r="T94" i="9" s="1"/>
  <c r="S95" i="9"/>
  <c r="T95" i="9"/>
  <c r="S96" i="9"/>
  <c r="T96" i="9" s="1"/>
  <c r="S97" i="9"/>
  <c r="T97" i="9"/>
  <c r="S98" i="9"/>
  <c r="T98" i="9" s="1"/>
  <c r="S99" i="9"/>
  <c r="T99" i="9" s="1"/>
  <c r="S100" i="9"/>
  <c r="T100" i="9" s="1"/>
  <c r="S101" i="9"/>
  <c r="T101" i="9" s="1"/>
  <c r="S102" i="9"/>
  <c r="T102" i="9" s="1"/>
  <c r="S103" i="9"/>
  <c r="T103" i="9"/>
  <c r="S104" i="9"/>
  <c r="T104" i="9" s="1"/>
  <c r="S105" i="9"/>
  <c r="T105" i="9"/>
  <c r="S106" i="9"/>
  <c r="T106" i="9" s="1"/>
  <c r="S107" i="9"/>
  <c r="T107" i="9" s="1"/>
  <c r="S108" i="9"/>
  <c r="T108" i="9" s="1"/>
  <c r="S109" i="9"/>
  <c r="T109" i="9"/>
  <c r="S110" i="9"/>
  <c r="T110" i="9" s="1"/>
  <c r="S111" i="9"/>
  <c r="T111" i="9"/>
  <c r="S112" i="9"/>
  <c r="T112" i="9" s="1"/>
  <c r="S113" i="9"/>
  <c r="T113" i="9"/>
  <c r="S114" i="9"/>
  <c r="T114" i="9" s="1"/>
  <c r="S115" i="9"/>
  <c r="T115" i="9" s="1"/>
  <c r="S116" i="9"/>
  <c r="T116" i="9" s="1"/>
  <c r="S117" i="9"/>
  <c r="T117" i="9" s="1"/>
  <c r="S118" i="9"/>
  <c r="T118" i="9" s="1"/>
  <c r="S119" i="9"/>
  <c r="T119" i="9"/>
  <c r="S120" i="9"/>
  <c r="T120" i="9" s="1"/>
  <c r="S121" i="9"/>
  <c r="T121" i="9"/>
  <c r="S122" i="9"/>
  <c r="T122" i="9" s="1"/>
  <c r="S123" i="9"/>
  <c r="T123" i="9" s="1"/>
  <c r="S124" i="9"/>
  <c r="T124" i="9" s="1"/>
  <c r="S125" i="9"/>
  <c r="T125" i="9"/>
  <c r="S126" i="9"/>
  <c r="T126" i="9" s="1"/>
  <c r="S127" i="9"/>
  <c r="T127" i="9"/>
  <c r="S128" i="9"/>
  <c r="T128" i="9" s="1"/>
  <c r="S129" i="9"/>
  <c r="T129" i="9"/>
  <c r="S130" i="9"/>
  <c r="T130" i="9" s="1"/>
  <c r="S131" i="9"/>
  <c r="T131" i="9" s="1"/>
  <c r="S132" i="9"/>
  <c r="T132" i="9" s="1"/>
  <c r="S133" i="9"/>
  <c r="T133" i="9" s="1"/>
  <c r="S134" i="9"/>
  <c r="T134" i="9" s="1"/>
  <c r="S135" i="9"/>
  <c r="T135" i="9"/>
  <c r="S136" i="9"/>
  <c r="T136" i="9" s="1"/>
  <c r="S137" i="9"/>
  <c r="T137" i="9"/>
  <c r="S138" i="9"/>
  <c r="T138" i="9" s="1"/>
  <c r="S139" i="9"/>
  <c r="T139" i="9" s="1"/>
  <c r="S140" i="9"/>
  <c r="T140" i="9" s="1"/>
  <c r="S141" i="9"/>
  <c r="T141" i="9"/>
  <c r="S142" i="9"/>
  <c r="T142" i="9" s="1"/>
  <c r="S143" i="9"/>
  <c r="T143" i="9"/>
  <c r="S144" i="9"/>
  <c r="T144" i="9" s="1"/>
  <c r="S145" i="9"/>
  <c r="T145" i="9"/>
  <c r="S146" i="9"/>
  <c r="T146" i="9" s="1"/>
  <c r="S147" i="9"/>
  <c r="T147" i="9" s="1"/>
  <c r="S148" i="9"/>
  <c r="T148" i="9" s="1"/>
  <c r="S149" i="9"/>
  <c r="T149" i="9" s="1"/>
  <c r="S150" i="9"/>
  <c r="T150" i="9" s="1"/>
  <c r="S151" i="9"/>
  <c r="T151" i="9"/>
  <c r="S152" i="9"/>
  <c r="T152" i="9" s="1"/>
  <c r="S153" i="9"/>
  <c r="T153" i="9"/>
  <c r="S154" i="9"/>
  <c r="T154" i="9" s="1"/>
  <c r="S155" i="9"/>
  <c r="T155" i="9" s="1"/>
  <c r="S156" i="9"/>
  <c r="T156" i="9" s="1"/>
  <c r="S157" i="9"/>
  <c r="T157" i="9"/>
  <c r="S158" i="9"/>
  <c r="T158" i="9" s="1"/>
  <c r="S159" i="9"/>
  <c r="T159" i="9"/>
  <c r="S160" i="9"/>
  <c r="T160" i="9" s="1"/>
  <c r="S161" i="9"/>
  <c r="T161" i="9"/>
  <c r="S162" i="9"/>
  <c r="T162" i="9" s="1"/>
  <c r="S163" i="9"/>
  <c r="T163" i="9" s="1"/>
  <c r="S164" i="9"/>
  <c r="T164" i="9" s="1"/>
  <c r="S165" i="9"/>
  <c r="T165" i="9" s="1"/>
  <c r="S166" i="9"/>
  <c r="T166" i="9" s="1"/>
  <c r="S167" i="9"/>
  <c r="T167" i="9"/>
  <c r="S168" i="9"/>
  <c r="T168" i="9" s="1"/>
  <c r="S169" i="9"/>
  <c r="T169" i="9"/>
  <c r="S170" i="9"/>
  <c r="T170" i="9" s="1"/>
  <c r="S171" i="9"/>
  <c r="T171" i="9" s="1"/>
  <c r="S172" i="9"/>
  <c r="T172" i="9" s="1"/>
  <c r="S173" i="9"/>
  <c r="T173" i="9"/>
  <c r="S174" i="9"/>
  <c r="T174" i="9" s="1"/>
  <c r="S175" i="9"/>
  <c r="T175" i="9"/>
  <c r="S176" i="9"/>
  <c r="T176" i="9" s="1"/>
  <c r="S177" i="9"/>
  <c r="T177" i="9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/>
  <c r="S184" i="9"/>
  <c r="T184" i="9" s="1"/>
  <c r="S185" i="9"/>
  <c r="T185" i="9"/>
  <c r="S186" i="9"/>
  <c r="T186" i="9" s="1"/>
  <c r="S187" i="9"/>
  <c r="T187" i="9" s="1"/>
  <c r="S188" i="9"/>
  <c r="T188" i="9" s="1"/>
  <c r="S189" i="9"/>
  <c r="T189" i="9"/>
  <c r="S190" i="9"/>
  <c r="T190" i="9" s="1"/>
  <c r="S191" i="9"/>
  <c r="T191" i="9"/>
  <c r="S192" i="9"/>
  <c r="T192" i="9" s="1"/>
  <c r="S193" i="9"/>
  <c r="T193" i="9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/>
  <c r="S200" i="9"/>
  <c r="T200" i="9" s="1"/>
  <c r="S201" i="9"/>
  <c r="T201" i="9"/>
  <c r="S202" i="9"/>
  <c r="T202" i="9" s="1"/>
  <c r="S203" i="9"/>
  <c r="T203" i="9" s="1"/>
  <c r="S204" i="9"/>
  <c r="T204" i="9" s="1"/>
  <c r="S205" i="9"/>
  <c r="T205" i="9"/>
  <c r="S206" i="9"/>
  <c r="T206" i="9" s="1"/>
  <c r="S207" i="9"/>
  <c r="T207" i="9"/>
  <c r="S208" i="9"/>
  <c r="T208" i="9" s="1"/>
  <c r="S209" i="9"/>
  <c r="T209" i="9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/>
  <c r="S216" i="9"/>
  <c r="T216" i="9" s="1"/>
  <c r="S217" i="9"/>
  <c r="T217" i="9"/>
  <c r="S218" i="9"/>
  <c r="T218" i="9" s="1"/>
  <c r="S219" i="9"/>
  <c r="T219" i="9" s="1"/>
  <c r="S220" i="9"/>
  <c r="T220" i="9" s="1"/>
  <c r="S221" i="9"/>
  <c r="T221" i="9"/>
  <c r="S222" i="9"/>
  <c r="T222" i="9" s="1"/>
  <c r="S223" i="9"/>
  <c r="T223" i="9"/>
  <c r="S224" i="9"/>
  <c r="T224" i="9" s="1"/>
  <c r="S225" i="9"/>
  <c r="T225" i="9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/>
  <c r="S232" i="9"/>
  <c r="T232" i="9" s="1"/>
  <c r="S233" i="9"/>
  <c r="T233" i="9"/>
  <c r="S234" i="9"/>
  <c r="T234" i="9" s="1"/>
  <c r="S235" i="9"/>
  <c r="T235" i="9" s="1"/>
  <c r="S236" i="9"/>
  <c r="T236" i="9" s="1"/>
  <c r="S237" i="9"/>
  <c r="T237" i="9"/>
  <c r="S238" i="9"/>
  <c r="T238" i="9" s="1"/>
  <c r="S239" i="9"/>
  <c r="T239" i="9"/>
  <c r="S240" i="9"/>
  <c r="T240" i="9" s="1"/>
  <c r="S241" i="9"/>
  <c r="T241" i="9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/>
  <c r="S248" i="9"/>
  <c r="T248" i="9" s="1"/>
  <c r="S249" i="9"/>
  <c r="T249" i="9"/>
  <c r="S250" i="9"/>
  <c r="T250" i="9" s="1"/>
  <c r="S251" i="9"/>
  <c r="T251" i="9" s="1"/>
  <c r="S252" i="9"/>
  <c r="T252" i="9" s="1"/>
  <c r="S253" i="9"/>
  <c r="T253" i="9"/>
  <c r="S254" i="9"/>
  <c r="T254" i="9" s="1"/>
  <c r="S255" i="9"/>
  <c r="T255" i="9"/>
  <c r="S256" i="9"/>
  <c r="T256" i="9" s="1"/>
  <c r="S257" i="9"/>
  <c r="T257" i="9"/>
  <c r="S258" i="9"/>
  <c r="T258" i="9" s="1"/>
  <c r="S259" i="9"/>
  <c r="T259" i="9" s="1"/>
  <c r="S260" i="9"/>
  <c r="T260" i="9" s="1"/>
  <c r="S261" i="9"/>
  <c r="T261" i="9" s="1"/>
  <c r="S262" i="9"/>
  <c r="T262" i="9" s="1"/>
  <c r="S263" i="9"/>
  <c r="T263" i="9"/>
  <c r="S264" i="9"/>
  <c r="T264" i="9" s="1"/>
  <c r="S265" i="9"/>
  <c r="T265" i="9"/>
  <c r="S266" i="9"/>
  <c r="T266" i="9" s="1"/>
  <c r="S267" i="9"/>
  <c r="T267" i="9" s="1"/>
  <c r="S268" i="9"/>
  <c r="T268" i="9" s="1"/>
  <c r="S269" i="9"/>
  <c r="T269" i="9"/>
  <c r="S270" i="9"/>
  <c r="T270" i="9" s="1"/>
  <c r="S271" i="9"/>
  <c r="T271" i="9"/>
  <c r="S272" i="9"/>
  <c r="T272" i="9" s="1"/>
  <c r="S273" i="9"/>
  <c r="T273" i="9"/>
  <c r="S274" i="9"/>
  <c r="T274" i="9" s="1"/>
  <c r="S275" i="9"/>
  <c r="T275" i="9" s="1"/>
  <c r="S276" i="9"/>
  <c r="T276" i="9" s="1"/>
  <c r="S277" i="9"/>
  <c r="T277" i="9" s="1"/>
  <c r="S278" i="9"/>
  <c r="T278" i="9" s="1"/>
  <c r="S279" i="9"/>
  <c r="T279" i="9"/>
  <c r="S280" i="9"/>
  <c r="T280" i="9" s="1"/>
  <c r="S281" i="9"/>
  <c r="T281" i="9"/>
  <c r="S282" i="9"/>
  <c r="T282" i="9" s="1"/>
  <c r="S283" i="9"/>
  <c r="T283" i="9" s="1"/>
  <c r="S284" i="9"/>
  <c r="T284" i="9" s="1"/>
  <c r="S285" i="9"/>
  <c r="T285" i="9"/>
  <c r="S286" i="9"/>
  <c r="T286" i="9" s="1"/>
  <c r="S287" i="9"/>
  <c r="T287" i="9"/>
  <c r="S288" i="9"/>
  <c r="T288" i="9" s="1"/>
  <c r="S289" i="9"/>
  <c r="T289" i="9"/>
  <c r="S290" i="9"/>
  <c r="T290" i="9" s="1"/>
  <c r="S291" i="9"/>
  <c r="T291" i="9" s="1"/>
  <c r="S292" i="9"/>
  <c r="T292" i="9" s="1"/>
  <c r="S293" i="9"/>
  <c r="T293" i="9" s="1"/>
  <c r="S294" i="9"/>
  <c r="T294" i="9" s="1"/>
  <c r="S295" i="9"/>
  <c r="T295" i="9"/>
  <c r="S296" i="9"/>
  <c r="T296" i="9" s="1"/>
  <c r="S297" i="9"/>
  <c r="T297" i="9"/>
  <c r="S298" i="9"/>
  <c r="T298" i="9" s="1"/>
  <c r="S299" i="9"/>
  <c r="T299" i="9" s="1"/>
  <c r="S300" i="9"/>
  <c r="T300" i="9" s="1"/>
  <c r="S5" i="9"/>
  <c r="S6" i="9"/>
  <c r="S7" i="9"/>
  <c r="S4" i="9"/>
  <c r="T3" i="9"/>
  <c r="T2" i="9"/>
  <c r="I300" i="9"/>
  <c r="J300" i="9" s="1"/>
  <c r="G300" i="9"/>
  <c r="I299" i="9"/>
  <c r="J299" i="9" s="1"/>
  <c r="G299" i="9"/>
  <c r="I298" i="9"/>
  <c r="J298" i="9" s="1"/>
  <c r="G298" i="9"/>
  <c r="I297" i="9"/>
  <c r="J297" i="9" s="1"/>
  <c r="G297" i="9"/>
  <c r="I296" i="9"/>
  <c r="J296" i="9" s="1"/>
  <c r="G296" i="9"/>
  <c r="I295" i="9"/>
  <c r="J295" i="9" s="1"/>
  <c r="G295" i="9"/>
  <c r="I294" i="9"/>
  <c r="J294" i="9" s="1"/>
  <c r="G294" i="9"/>
  <c r="I293" i="9"/>
  <c r="J293" i="9" s="1"/>
  <c r="G293" i="9"/>
  <c r="I292" i="9"/>
  <c r="J292" i="9" s="1"/>
  <c r="G292" i="9"/>
  <c r="I291" i="9"/>
  <c r="J291" i="9" s="1"/>
  <c r="G291" i="9"/>
  <c r="I290" i="9"/>
  <c r="J290" i="9" s="1"/>
  <c r="G290" i="9"/>
  <c r="I289" i="9"/>
  <c r="J289" i="9" s="1"/>
  <c r="G289" i="9"/>
  <c r="I288" i="9"/>
  <c r="J288" i="9" s="1"/>
  <c r="G288" i="9"/>
  <c r="I287" i="9"/>
  <c r="J287" i="9" s="1"/>
  <c r="G287" i="9"/>
  <c r="I286" i="9"/>
  <c r="J286" i="9" s="1"/>
  <c r="G286" i="9"/>
  <c r="I285" i="9"/>
  <c r="J285" i="9" s="1"/>
  <c r="G285" i="9"/>
  <c r="I284" i="9"/>
  <c r="J284" i="9" s="1"/>
  <c r="G284" i="9"/>
  <c r="I283" i="9"/>
  <c r="J283" i="9" s="1"/>
  <c r="G283" i="9"/>
  <c r="J282" i="9"/>
  <c r="I282" i="9"/>
  <c r="G282" i="9"/>
  <c r="I281" i="9"/>
  <c r="J281" i="9" s="1"/>
  <c r="G281" i="9"/>
  <c r="I280" i="9"/>
  <c r="J280" i="9" s="1"/>
  <c r="G280" i="9"/>
  <c r="I279" i="9"/>
  <c r="J279" i="9" s="1"/>
  <c r="G279" i="9"/>
  <c r="I278" i="9"/>
  <c r="J278" i="9" s="1"/>
  <c r="G278" i="9"/>
  <c r="I277" i="9"/>
  <c r="J277" i="9" s="1"/>
  <c r="G277" i="9"/>
  <c r="I276" i="9"/>
  <c r="J276" i="9" s="1"/>
  <c r="G276" i="9"/>
  <c r="I275" i="9"/>
  <c r="J275" i="9" s="1"/>
  <c r="G275" i="9"/>
  <c r="J274" i="9"/>
  <c r="I274" i="9"/>
  <c r="G274" i="9"/>
  <c r="I273" i="9"/>
  <c r="J273" i="9" s="1"/>
  <c r="G273" i="9"/>
  <c r="I272" i="9"/>
  <c r="J272" i="9" s="1"/>
  <c r="G272" i="9"/>
  <c r="I271" i="9"/>
  <c r="J271" i="9" s="1"/>
  <c r="G271" i="9"/>
  <c r="I270" i="9"/>
  <c r="J270" i="9" s="1"/>
  <c r="G270" i="9"/>
  <c r="I269" i="9"/>
  <c r="J269" i="9" s="1"/>
  <c r="G269" i="9"/>
  <c r="I268" i="9"/>
  <c r="J268" i="9" s="1"/>
  <c r="G268" i="9"/>
  <c r="I267" i="9"/>
  <c r="J267" i="9" s="1"/>
  <c r="G267" i="9"/>
  <c r="I266" i="9"/>
  <c r="J266" i="9" s="1"/>
  <c r="G266" i="9"/>
  <c r="I265" i="9"/>
  <c r="J265" i="9" s="1"/>
  <c r="G265" i="9"/>
  <c r="I264" i="9"/>
  <c r="J264" i="9" s="1"/>
  <c r="G264" i="9"/>
  <c r="I263" i="9"/>
  <c r="J263" i="9" s="1"/>
  <c r="G263" i="9"/>
  <c r="I262" i="9"/>
  <c r="J262" i="9" s="1"/>
  <c r="G262" i="9"/>
  <c r="I261" i="9"/>
  <c r="J261" i="9" s="1"/>
  <c r="G261" i="9"/>
  <c r="I260" i="9"/>
  <c r="J260" i="9" s="1"/>
  <c r="G260" i="9"/>
  <c r="I259" i="9"/>
  <c r="J259" i="9" s="1"/>
  <c r="G259" i="9"/>
  <c r="I258" i="9"/>
  <c r="J258" i="9" s="1"/>
  <c r="G258" i="9"/>
  <c r="I257" i="9"/>
  <c r="J257" i="9" s="1"/>
  <c r="G257" i="9"/>
  <c r="I256" i="9"/>
  <c r="J256" i="9" s="1"/>
  <c r="G256" i="9"/>
  <c r="I255" i="9"/>
  <c r="J255" i="9" s="1"/>
  <c r="G255" i="9"/>
  <c r="I254" i="9"/>
  <c r="J254" i="9" s="1"/>
  <c r="G254" i="9"/>
  <c r="I253" i="9"/>
  <c r="J253" i="9" s="1"/>
  <c r="G253" i="9"/>
  <c r="I252" i="9"/>
  <c r="J252" i="9" s="1"/>
  <c r="G252" i="9"/>
  <c r="I251" i="9"/>
  <c r="J251" i="9" s="1"/>
  <c r="G251" i="9"/>
  <c r="I250" i="9"/>
  <c r="J250" i="9" s="1"/>
  <c r="G250" i="9"/>
  <c r="I249" i="9"/>
  <c r="J249" i="9" s="1"/>
  <c r="G249" i="9"/>
  <c r="I248" i="9"/>
  <c r="J248" i="9" s="1"/>
  <c r="G248" i="9"/>
  <c r="I247" i="9"/>
  <c r="J247" i="9" s="1"/>
  <c r="G247" i="9"/>
  <c r="I246" i="9"/>
  <c r="J246" i="9" s="1"/>
  <c r="G246" i="9"/>
  <c r="I245" i="9"/>
  <c r="J245" i="9" s="1"/>
  <c r="G245" i="9"/>
  <c r="I244" i="9"/>
  <c r="J244" i="9" s="1"/>
  <c r="G244" i="9"/>
  <c r="I243" i="9"/>
  <c r="J243" i="9" s="1"/>
  <c r="G243" i="9"/>
  <c r="J242" i="9"/>
  <c r="I242" i="9"/>
  <c r="G242" i="9"/>
  <c r="I241" i="9"/>
  <c r="J241" i="9" s="1"/>
  <c r="G241" i="9"/>
  <c r="I240" i="9"/>
  <c r="J240" i="9" s="1"/>
  <c r="G240" i="9"/>
  <c r="I239" i="9"/>
  <c r="J239" i="9" s="1"/>
  <c r="G239" i="9"/>
  <c r="I238" i="9"/>
  <c r="J238" i="9" s="1"/>
  <c r="G238" i="9"/>
  <c r="I237" i="9"/>
  <c r="J237" i="9" s="1"/>
  <c r="G237" i="9"/>
  <c r="I236" i="9"/>
  <c r="J236" i="9" s="1"/>
  <c r="G236" i="9"/>
  <c r="I235" i="9"/>
  <c r="J235" i="9" s="1"/>
  <c r="G235" i="9"/>
  <c r="I234" i="9"/>
  <c r="J234" i="9" s="1"/>
  <c r="G234" i="9"/>
  <c r="I233" i="9"/>
  <c r="J233" i="9" s="1"/>
  <c r="G233" i="9"/>
  <c r="I232" i="9"/>
  <c r="J232" i="9" s="1"/>
  <c r="G232" i="9"/>
  <c r="I231" i="9"/>
  <c r="J231" i="9" s="1"/>
  <c r="G231" i="9"/>
  <c r="I230" i="9"/>
  <c r="J230" i="9" s="1"/>
  <c r="G230" i="9"/>
  <c r="I229" i="9"/>
  <c r="J229" i="9" s="1"/>
  <c r="G229" i="9"/>
  <c r="I228" i="9"/>
  <c r="J228" i="9" s="1"/>
  <c r="G228" i="9"/>
  <c r="I227" i="9"/>
  <c r="J227" i="9" s="1"/>
  <c r="G227" i="9"/>
  <c r="I226" i="9"/>
  <c r="J226" i="9" s="1"/>
  <c r="G226" i="9"/>
  <c r="I225" i="9"/>
  <c r="J225" i="9" s="1"/>
  <c r="G225" i="9"/>
  <c r="I224" i="9"/>
  <c r="J224" i="9" s="1"/>
  <c r="G224" i="9"/>
  <c r="I223" i="9"/>
  <c r="J223" i="9" s="1"/>
  <c r="G223" i="9"/>
  <c r="I222" i="9"/>
  <c r="J222" i="9" s="1"/>
  <c r="G222" i="9"/>
  <c r="I221" i="9"/>
  <c r="J221" i="9" s="1"/>
  <c r="G221" i="9"/>
  <c r="I220" i="9"/>
  <c r="J220" i="9" s="1"/>
  <c r="G220" i="9"/>
  <c r="I219" i="9"/>
  <c r="J219" i="9" s="1"/>
  <c r="G219" i="9"/>
  <c r="J218" i="9"/>
  <c r="I218" i="9"/>
  <c r="G218" i="9"/>
  <c r="I217" i="9"/>
  <c r="J217" i="9" s="1"/>
  <c r="G217" i="9"/>
  <c r="I216" i="9"/>
  <c r="J216" i="9" s="1"/>
  <c r="G216" i="9"/>
  <c r="I215" i="9"/>
  <c r="J215" i="9" s="1"/>
  <c r="G215" i="9"/>
  <c r="I214" i="9"/>
  <c r="J214" i="9" s="1"/>
  <c r="G214" i="9"/>
  <c r="I213" i="9"/>
  <c r="J213" i="9" s="1"/>
  <c r="G213" i="9"/>
  <c r="I212" i="9"/>
  <c r="J212" i="9" s="1"/>
  <c r="G212" i="9"/>
  <c r="I211" i="9"/>
  <c r="J211" i="9" s="1"/>
  <c r="G211" i="9"/>
  <c r="J210" i="9"/>
  <c r="I210" i="9"/>
  <c r="G210" i="9"/>
  <c r="I209" i="9"/>
  <c r="J209" i="9" s="1"/>
  <c r="G209" i="9"/>
  <c r="I208" i="9"/>
  <c r="J208" i="9" s="1"/>
  <c r="G208" i="9"/>
  <c r="I207" i="9"/>
  <c r="J207" i="9" s="1"/>
  <c r="G207" i="9"/>
  <c r="I206" i="9"/>
  <c r="J206" i="9" s="1"/>
  <c r="G206" i="9"/>
  <c r="I205" i="9"/>
  <c r="J205" i="9" s="1"/>
  <c r="G205" i="9"/>
  <c r="I204" i="9"/>
  <c r="J204" i="9" s="1"/>
  <c r="G204" i="9"/>
  <c r="I203" i="9"/>
  <c r="J203" i="9" s="1"/>
  <c r="G203" i="9"/>
  <c r="I202" i="9"/>
  <c r="J202" i="9" s="1"/>
  <c r="G202" i="9"/>
  <c r="I201" i="9"/>
  <c r="J201" i="9" s="1"/>
  <c r="G201" i="9"/>
  <c r="I200" i="9"/>
  <c r="J200" i="9" s="1"/>
  <c r="G200" i="9"/>
  <c r="I199" i="9"/>
  <c r="J199" i="9" s="1"/>
  <c r="G199" i="9"/>
  <c r="I198" i="9"/>
  <c r="J198" i="9" s="1"/>
  <c r="G198" i="9"/>
  <c r="I197" i="9"/>
  <c r="J197" i="9" s="1"/>
  <c r="G197" i="9"/>
  <c r="I196" i="9"/>
  <c r="J196" i="9" s="1"/>
  <c r="G196" i="9"/>
  <c r="I195" i="9"/>
  <c r="J195" i="9" s="1"/>
  <c r="G195" i="9"/>
  <c r="I194" i="9"/>
  <c r="J194" i="9" s="1"/>
  <c r="G194" i="9"/>
  <c r="I193" i="9"/>
  <c r="J193" i="9" s="1"/>
  <c r="G193" i="9"/>
  <c r="I192" i="9"/>
  <c r="J192" i="9" s="1"/>
  <c r="G192" i="9"/>
  <c r="I191" i="9"/>
  <c r="J191" i="9" s="1"/>
  <c r="G191" i="9"/>
  <c r="I190" i="9"/>
  <c r="J190" i="9" s="1"/>
  <c r="G190" i="9"/>
  <c r="I189" i="9"/>
  <c r="J189" i="9" s="1"/>
  <c r="G189" i="9"/>
  <c r="I188" i="9"/>
  <c r="J188" i="9" s="1"/>
  <c r="G188" i="9"/>
  <c r="I187" i="9"/>
  <c r="J187" i="9" s="1"/>
  <c r="G187" i="9"/>
  <c r="I186" i="9"/>
  <c r="J186" i="9" s="1"/>
  <c r="G186" i="9"/>
  <c r="I185" i="9"/>
  <c r="J185" i="9" s="1"/>
  <c r="G185" i="9"/>
  <c r="I184" i="9"/>
  <c r="J184" i="9" s="1"/>
  <c r="G184" i="9"/>
  <c r="I183" i="9"/>
  <c r="J183" i="9" s="1"/>
  <c r="G183" i="9"/>
  <c r="I182" i="9"/>
  <c r="J182" i="9" s="1"/>
  <c r="G182" i="9"/>
  <c r="I181" i="9"/>
  <c r="J181" i="9" s="1"/>
  <c r="G181" i="9"/>
  <c r="I180" i="9"/>
  <c r="J180" i="9" s="1"/>
  <c r="G180" i="9"/>
  <c r="I179" i="9"/>
  <c r="J179" i="9" s="1"/>
  <c r="G179" i="9"/>
  <c r="J178" i="9"/>
  <c r="I178" i="9"/>
  <c r="G178" i="9"/>
  <c r="I177" i="9"/>
  <c r="J177" i="9" s="1"/>
  <c r="G177" i="9"/>
  <c r="I176" i="9"/>
  <c r="J176" i="9" s="1"/>
  <c r="G176" i="9"/>
  <c r="I175" i="9"/>
  <c r="J175" i="9" s="1"/>
  <c r="G175" i="9"/>
  <c r="I174" i="9"/>
  <c r="J174" i="9" s="1"/>
  <c r="G174" i="9"/>
  <c r="I173" i="9"/>
  <c r="J173" i="9" s="1"/>
  <c r="G173" i="9"/>
  <c r="I172" i="9"/>
  <c r="J172" i="9" s="1"/>
  <c r="G172" i="9"/>
  <c r="I171" i="9"/>
  <c r="J171" i="9" s="1"/>
  <c r="G171" i="9"/>
  <c r="I170" i="9"/>
  <c r="J170" i="9" s="1"/>
  <c r="G170" i="9"/>
  <c r="I169" i="9"/>
  <c r="J169" i="9" s="1"/>
  <c r="G169" i="9"/>
  <c r="I168" i="9"/>
  <c r="J168" i="9" s="1"/>
  <c r="G168" i="9"/>
  <c r="I167" i="9"/>
  <c r="J167" i="9" s="1"/>
  <c r="G167" i="9"/>
  <c r="I166" i="9"/>
  <c r="J166" i="9" s="1"/>
  <c r="G166" i="9"/>
  <c r="I165" i="9"/>
  <c r="J165" i="9" s="1"/>
  <c r="G165" i="9"/>
  <c r="I164" i="9"/>
  <c r="J164" i="9" s="1"/>
  <c r="G164" i="9"/>
  <c r="I163" i="9"/>
  <c r="J163" i="9" s="1"/>
  <c r="G163" i="9"/>
  <c r="I162" i="9"/>
  <c r="J162" i="9" s="1"/>
  <c r="G162" i="9"/>
  <c r="I161" i="9"/>
  <c r="J161" i="9" s="1"/>
  <c r="G161" i="9"/>
  <c r="I160" i="9"/>
  <c r="J160" i="9" s="1"/>
  <c r="G160" i="9"/>
  <c r="I159" i="9"/>
  <c r="J159" i="9" s="1"/>
  <c r="G159" i="9"/>
  <c r="I158" i="9"/>
  <c r="J158" i="9" s="1"/>
  <c r="G158" i="9"/>
  <c r="I157" i="9"/>
  <c r="J157" i="9" s="1"/>
  <c r="G157" i="9"/>
  <c r="I156" i="9"/>
  <c r="J156" i="9" s="1"/>
  <c r="G156" i="9"/>
  <c r="I155" i="9"/>
  <c r="J155" i="9" s="1"/>
  <c r="G155" i="9"/>
  <c r="J154" i="9"/>
  <c r="I154" i="9"/>
  <c r="G154" i="9"/>
  <c r="I153" i="9"/>
  <c r="J153" i="9" s="1"/>
  <c r="G153" i="9"/>
  <c r="I152" i="9"/>
  <c r="J152" i="9" s="1"/>
  <c r="G152" i="9"/>
  <c r="I151" i="9"/>
  <c r="J151" i="9" s="1"/>
  <c r="G151" i="9"/>
  <c r="I150" i="9"/>
  <c r="J150" i="9" s="1"/>
  <c r="G150" i="9"/>
  <c r="I149" i="9"/>
  <c r="J149" i="9" s="1"/>
  <c r="G149" i="9"/>
  <c r="I148" i="9"/>
  <c r="J148" i="9" s="1"/>
  <c r="G148" i="9"/>
  <c r="I147" i="9"/>
  <c r="J147" i="9" s="1"/>
  <c r="G147" i="9"/>
  <c r="J146" i="9"/>
  <c r="I146" i="9"/>
  <c r="G146" i="9"/>
  <c r="I145" i="9"/>
  <c r="J145" i="9" s="1"/>
  <c r="G145" i="9"/>
  <c r="I144" i="9"/>
  <c r="J144" i="9" s="1"/>
  <c r="G144" i="9"/>
  <c r="I143" i="9"/>
  <c r="J143" i="9" s="1"/>
  <c r="G143" i="9"/>
  <c r="I142" i="9"/>
  <c r="J142" i="9" s="1"/>
  <c r="G142" i="9"/>
  <c r="I141" i="9"/>
  <c r="J141" i="9" s="1"/>
  <c r="G141" i="9"/>
  <c r="I140" i="9"/>
  <c r="J140" i="9" s="1"/>
  <c r="G140" i="9"/>
  <c r="I139" i="9"/>
  <c r="J139" i="9" s="1"/>
  <c r="G139" i="9"/>
  <c r="I138" i="9"/>
  <c r="J138" i="9" s="1"/>
  <c r="G138" i="9"/>
  <c r="I137" i="9"/>
  <c r="J137" i="9" s="1"/>
  <c r="G137" i="9"/>
  <c r="I136" i="9"/>
  <c r="J136" i="9" s="1"/>
  <c r="G136" i="9"/>
  <c r="I135" i="9"/>
  <c r="J135" i="9" s="1"/>
  <c r="G135" i="9"/>
  <c r="I134" i="9"/>
  <c r="J134" i="9" s="1"/>
  <c r="G134" i="9"/>
  <c r="I133" i="9"/>
  <c r="J133" i="9" s="1"/>
  <c r="G133" i="9"/>
  <c r="I132" i="9"/>
  <c r="J132" i="9" s="1"/>
  <c r="G132" i="9"/>
  <c r="I131" i="9"/>
  <c r="J131" i="9" s="1"/>
  <c r="G131" i="9"/>
  <c r="J130" i="9"/>
  <c r="I130" i="9"/>
  <c r="G130" i="9"/>
  <c r="I129" i="9"/>
  <c r="J129" i="9" s="1"/>
  <c r="G129" i="9"/>
  <c r="I128" i="9"/>
  <c r="J128" i="9" s="1"/>
  <c r="G128" i="9"/>
  <c r="I127" i="9"/>
  <c r="J127" i="9" s="1"/>
  <c r="G127" i="9"/>
  <c r="I126" i="9"/>
  <c r="J126" i="9" s="1"/>
  <c r="G126" i="9"/>
  <c r="I125" i="9"/>
  <c r="J125" i="9" s="1"/>
  <c r="G125" i="9"/>
  <c r="I124" i="9"/>
  <c r="J124" i="9" s="1"/>
  <c r="G124" i="9"/>
  <c r="I123" i="9"/>
  <c r="J123" i="9" s="1"/>
  <c r="G123" i="9"/>
  <c r="I122" i="9"/>
  <c r="J122" i="9" s="1"/>
  <c r="G122" i="9"/>
  <c r="I121" i="9"/>
  <c r="J121" i="9" s="1"/>
  <c r="G121" i="9"/>
  <c r="I120" i="9"/>
  <c r="J120" i="9" s="1"/>
  <c r="G120" i="9"/>
  <c r="I119" i="9"/>
  <c r="J119" i="9" s="1"/>
  <c r="G119" i="9"/>
  <c r="J118" i="9"/>
  <c r="I118" i="9"/>
  <c r="G118" i="9"/>
  <c r="I117" i="9"/>
  <c r="J117" i="9" s="1"/>
  <c r="G117" i="9"/>
  <c r="I116" i="9"/>
  <c r="J116" i="9" s="1"/>
  <c r="G116" i="9"/>
  <c r="I115" i="9"/>
  <c r="J115" i="9" s="1"/>
  <c r="G115" i="9"/>
  <c r="J114" i="9"/>
  <c r="I114" i="9"/>
  <c r="G114" i="9"/>
  <c r="I113" i="9"/>
  <c r="J113" i="9" s="1"/>
  <c r="G113" i="9"/>
  <c r="I112" i="9"/>
  <c r="J112" i="9" s="1"/>
  <c r="G112" i="9"/>
  <c r="I111" i="9"/>
  <c r="J111" i="9" s="1"/>
  <c r="G111" i="9"/>
  <c r="I110" i="9"/>
  <c r="J110" i="9" s="1"/>
  <c r="G110" i="9"/>
  <c r="I109" i="9"/>
  <c r="J109" i="9" s="1"/>
  <c r="G109" i="9"/>
  <c r="I108" i="9"/>
  <c r="J108" i="9" s="1"/>
  <c r="G108" i="9"/>
  <c r="I107" i="9"/>
  <c r="J107" i="9" s="1"/>
  <c r="G107" i="9"/>
  <c r="I106" i="9"/>
  <c r="J106" i="9" s="1"/>
  <c r="G106" i="9"/>
  <c r="I105" i="9"/>
  <c r="J105" i="9" s="1"/>
  <c r="G105" i="9"/>
  <c r="I104" i="9"/>
  <c r="J104" i="9" s="1"/>
  <c r="G104" i="9"/>
  <c r="I103" i="9"/>
  <c r="J103" i="9" s="1"/>
  <c r="G103" i="9"/>
  <c r="I102" i="9"/>
  <c r="J102" i="9" s="1"/>
  <c r="G102" i="9"/>
  <c r="I101" i="9"/>
  <c r="J101" i="9" s="1"/>
  <c r="G101" i="9"/>
  <c r="I100" i="9"/>
  <c r="J100" i="9" s="1"/>
  <c r="G100" i="9"/>
  <c r="I99" i="9"/>
  <c r="J99" i="9" s="1"/>
  <c r="G99" i="9"/>
  <c r="J98" i="9"/>
  <c r="I98" i="9"/>
  <c r="G98" i="9"/>
  <c r="I97" i="9"/>
  <c r="J97" i="9" s="1"/>
  <c r="G97" i="9"/>
  <c r="I96" i="9"/>
  <c r="J96" i="9" s="1"/>
  <c r="G96" i="9"/>
  <c r="I95" i="9"/>
  <c r="J95" i="9" s="1"/>
  <c r="G95" i="9"/>
  <c r="I94" i="9"/>
  <c r="J94" i="9" s="1"/>
  <c r="G94" i="9"/>
  <c r="I93" i="9"/>
  <c r="J93" i="9" s="1"/>
  <c r="G93" i="9"/>
  <c r="I92" i="9"/>
  <c r="J92" i="9" s="1"/>
  <c r="G92" i="9"/>
  <c r="I91" i="9"/>
  <c r="J91" i="9" s="1"/>
  <c r="G91" i="9"/>
  <c r="I90" i="9"/>
  <c r="J90" i="9" s="1"/>
  <c r="G90" i="9"/>
  <c r="I89" i="9"/>
  <c r="J89" i="9" s="1"/>
  <c r="G89" i="9"/>
  <c r="I88" i="9"/>
  <c r="J88" i="9" s="1"/>
  <c r="G88" i="9"/>
  <c r="I87" i="9"/>
  <c r="J87" i="9" s="1"/>
  <c r="G87" i="9"/>
  <c r="J86" i="9"/>
  <c r="I86" i="9"/>
  <c r="G86" i="9"/>
  <c r="I85" i="9"/>
  <c r="J85" i="9" s="1"/>
  <c r="G85" i="9"/>
  <c r="I84" i="9"/>
  <c r="J84" i="9" s="1"/>
  <c r="G84" i="9"/>
  <c r="I83" i="9"/>
  <c r="J83" i="9" s="1"/>
  <c r="G83" i="9"/>
  <c r="J82" i="9"/>
  <c r="I82" i="9"/>
  <c r="G82" i="9"/>
  <c r="I81" i="9"/>
  <c r="J81" i="9" s="1"/>
  <c r="G81" i="9"/>
  <c r="I80" i="9"/>
  <c r="J80" i="9" s="1"/>
  <c r="G80" i="9"/>
  <c r="I79" i="9"/>
  <c r="J79" i="9" s="1"/>
  <c r="G79" i="9"/>
  <c r="I78" i="9"/>
  <c r="J78" i="9" s="1"/>
  <c r="G78" i="9"/>
  <c r="I77" i="9"/>
  <c r="J77" i="9" s="1"/>
  <c r="G77" i="9"/>
  <c r="I76" i="9"/>
  <c r="J76" i="9" s="1"/>
  <c r="G76" i="9"/>
  <c r="I75" i="9"/>
  <c r="J75" i="9" s="1"/>
  <c r="G75" i="9"/>
  <c r="I74" i="9"/>
  <c r="J74" i="9" s="1"/>
  <c r="G74" i="9"/>
  <c r="I73" i="9"/>
  <c r="J73" i="9" s="1"/>
  <c r="G73" i="9"/>
  <c r="I72" i="9"/>
  <c r="J72" i="9" s="1"/>
  <c r="G72" i="9"/>
  <c r="I71" i="9"/>
  <c r="J71" i="9" s="1"/>
  <c r="G71" i="9"/>
  <c r="I70" i="9"/>
  <c r="J70" i="9" s="1"/>
  <c r="G70" i="9"/>
  <c r="I69" i="9"/>
  <c r="J69" i="9" s="1"/>
  <c r="G69" i="9"/>
  <c r="I68" i="9"/>
  <c r="J68" i="9" s="1"/>
  <c r="G68" i="9"/>
  <c r="I67" i="9"/>
  <c r="J67" i="9" s="1"/>
  <c r="G67" i="9"/>
  <c r="J66" i="9"/>
  <c r="I66" i="9"/>
  <c r="G66" i="9"/>
  <c r="I65" i="9"/>
  <c r="J65" i="9" s="1"/>
  <c r="G65" i="9"/>
  <c r="I64" i="9"/>
  <c r="J64" i="9" s="1"/>
  <c r="G64" i="9"/>
  <c r="I63" i="9"/>
  <c r="J63" i="9" s="1"/>
  <c r="G63" i="9"/>
  <c r="I62" i="9"/>
  <c r="J62" i="9" s="1"/>
  <c r="G62" i="9"/>
  <c r="I61" i="9"/>
  <c r="J61" i="9" s="1"/>
  <c r="G61" i="9"/>
  <c r="I60" i="9"/>
  <c r="J60" i="9" s="1"/>
  <c r="G60" i="9"/>
  <c r="I59" i="9"/>
  <c r="J59" i="9" s="1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J54" i="9"/>
  <c r="I54" i="9"/>
  <c r="G54" i="9"/>
  <c r="I53" i="9"/>
  <c r="J53" i="9" s="1"/>
  <c r="G53" i="9"/>
  <c r="I52" i="9"/>
  <c r="J52" i="9" s="1"/>
  <c r="G52" i="9"/>
  <c r="I51" i="9"/>
  <c r="J51" i="9" s="1"/>
  <c r="G51" i="9"/>
  <c r="J50" i="9"/>
  <c r="H50" i="9"/>
  <c r="G50" i="9"/>
  <c r="H49" i="9"/>
  <c r="J49" i="9" s="1"/>
  <c r="G49" i="9"/>
  <c r="H48" i="9"/>
  <c r="J48" i="9" s="1"/>
  <c r="G48" i="9"/>
  <c r="H47" i="9"/>
  <c r="J47" i="9" s="1"/>
  <c r="G47" i="9"/>
  <c r="H46" i="9"/>
  <c r="J46" i="9" s="1"/>
  <c r="G46" i="9"/>
  <c r="H45" i="9"/>
  <c r="J45" i="9" s="1"/>
  <c r="G45" i="9"/>
  <c r="H44" i="9"/>
  <c r="J44" i="9" s="1"/>
  <c r="G44" i="9"/>
  <c r="H43" i="9"/>
  <c r="J43" i="9" s="1"/>
  <c r="G43" i="9"/>
  <c r="H42" i="9"/>
  <c r="J42" i="9" s="1"/>
  <c r="G42" i="9"/>
  <c r="H41" i="9"/>
  <c r="J41" i="9" s="1"/>
  <c r="G41" i="9"/>
  <c r="H40" i="9"/>
  <c r="J40" i="9" s="1"/>
  <c r="G40" i="9"/>
  <c r="H39" i="9"/>
  <c r="J39" i="9" s="1"/>
  <c r="G39" i="9"/>
  <c r="H38" i="9"/>
  <c r="J38" i="9" s="1"/>
  <c r="G38" i="9"/>
  <c r="H37" i="9"/>
  <c r="J37" i="9" s="1"/>
  <c r="G37" i="9"/>
  <c r="H36" i="9"/>
  <c r="J36" i="9" s="1"/>
  <c r="G36" i="9"/>
  <c r="H35" i="9"/>
  <c r="J35" i="9" s="1"/>
  <c r="G35" i="9"/>
  <c r="J34" i="9"/>
  <c r="H34" i="9"/>
  <c r="G34" i="9"/>
  <c r="H33" i="9"/>
  <c r="J33" i="9" s="1"/>
  <c r="G33" i="9"/>
  <c r="H32" i="9"/>
  <c r="J32" i="9" s="1"/>
  <c r="G32" i="9"/>
  <c r="H31" i="9"/>
  <c r="J31" i="9" s="1"/>
  <c r="G31" i="9"/>
  <c r="H30" i="9"/>
  <c r="J30" i="9" s="1"/>
  <c r="G30" i="9"/>
  <c r="H29" i="9"/>
  <c r="J29" i="9" s="1"/>
  <c r="G29" i="9"/>
  <c r="H28" i="9"/>
  <c r="J28" i="9" s="1"/>
  <c r="G28" i="9"/>
  <c r="H27" i="9"/>
  <c r="J27" i="9" s="1"/>
  <c r="G27" i="9"/>
  <c r="H26" i="9"/>
  <c r="J26" i="9" s="1"/>
  <c r="G26" i="9"/>
  <c r="H25" i="9"/>
  <c r="J25" i="9" s="1"/>
  <c r="G25" i="9"/>
  <c r="H24" i="9"/>
  <c r="J24" i="9" s="1"/>
  <c r="G24" i="9"/>
  <c r="H23" i="9"/>
  <c r="J23" i="9" s="1"/>
  <c r="G23" i="9"/>
  <c r="J22" i="9"/>
  <c r="H22" i="9"/>
  <c r="G22" i="9"/>
  <c r="H21" i="9"/>
  <c r="J21" i="9" s="1"/>
  <c r="G21" i="9"/>
  <c r="H20" i="9"/>
  <c r="J20" i="9" s="1"/>
  <c r="G20" i="9"/>
  <c r="H19" i="9"/>
  <c r="J19" i="9" s="1"/>
  <c r="G19" i="9"/>
  <c r="J18" i="9"/>
  <c r="H18" i="9"/>
  <c r="G18" i="9"/>
  <c r="H17" i="9"/>
  <c r="J17" i="9" s="1"/>
  <c r="G17" i="9"/>
  <c r="H16" i="9"/>
  <c r="J16" i="9" s="1"/>
  <c r="G16" i="9"/>
  <c r="H15" i="9"/>
  <c r="J15" i="9" s="1"/>
  <c r="G15" i="9"/>
  <c r="H14" i="9"/>
  <c r="J14" i="9" s="1"/>
  <c r="G14" i="9"/>
  <c r="H13" i="9"/>
  <c r="J13" i="9" s="1"/>
  <c r="G13" i="9"/>
  <c r="H12" i="9"/>
  <c r="J12" i="9" s="1"/>
  <c r="G12" i="9"/>
  <c r="H11" i="9"/>
  <c r="J11" i="9" s="1"/>
  <c r="G11" i="9"/>
  <c r="H10" i="9"/>
  <c r="J10" i="9" s="1"/>
  <c r="G10" i="9"/>
  <c r="H9" i="9"/>
  <c r="J9" i="9" s="1"/>
  <c r="G9" i="9"/>
  <c r="H8" i="9"/>
  <c r="J8" i="9" s="1"/>
  <c r="G8" i="9"/>
  <c r="H7" i="9"/>
  <c r="J7" i="9" s="1"/>
  <c r="G7" i="9"/>
  <c r="H6" i="9"/>
  <c r="J6" i="9" s="1"/>
  <c r="G6" i="9"/>
  <c r="H5" i="9"/>
  <c r="J5" i="9" s="1"/>
  <c r="G5" i="9"/>
  <c r="H4" i="9"/>
  <c r="J4" i="9" s="1"/>
  <c r="G4" i="9"/>
  <c r="A28" i="16" l="1"/>
  <c r="H27" i="16"/>
  <c r="D27" i="16"/>
  <c r="E27" i="16" s="1"/>
  <c r="F27" i="16" s="1"/>
  <c r="B28" i="16"/>
  <c r="M103" i="15"/>
  <c r="N103" i="15" s="1"/>
  <c r="B107" i="15"/>
  <c r="R104" i="15"/>
  <c r="G104" i="15"/>
  <c r="H104" i="15" s="1"/>
  <c r="J104" i="15" s="1"/>
  <c r="Q104" i="15"/>
  <c r="T104" i="15" s="1"/>
  <c r="A105" i="15"/>
  <c r="S104" i="15"/>
  <c r="C29" i="15"/>
  <c r="K28" i="15"/>
  <c r="L28" i="15" s="1"/>
  <c r="T28" i="15"/>
  <c r="C105" i="15"/>
  <c r="K104" i="15"/>
  <c r="L104" i="15" s="1"/>
  <c r="B29" i="15"/>
  <c r="A32" i="15"/>
  <c r="Q31" i="15"/>
  <c r="S31" i="15"/>
  <c r="R31" i="15"/>
  <c r="G31" i="15"/>
  <c r="H31" i="15" s="1"/>
  <c r="J31" i="15" s="1"/>
  <c r="M27" i="15"/>
  <c r="N27" i="15" s="1"/>
  <c r="G9" i="4"/>
  <c r="K302" i="4"/>
  <c r="K70" i="4"/>
  <c r="Y24" i="6"/>
  <c r="Z24" i="6" s="1"/>
  <c r="Y25" i="6"/>
  <c r="Z25" i="6" s="1"/>
  <c r="Y26" i="6"/>
  <c r="Z26" i="6" s="1"/>
  <c r="Y27" i="6"/>
  <c r="Z27" i="6" s="1"/>
  <c r="Y28" i="6"/>
  <c r="Z28" i="6" s="1"/>
  <c r="Y29" i="6"/>
  <c r="Z29" i="6" s="1"/>
  <c r="Y30" i="6"/>
  <c r="Z30" i="6" s="1"/>
  <c r="Y31" i="6"/>
  <c r="Z31" i="6" s="1"/>
  <c r="Y32" i="6"/>
  <c r="Z32" i="6" s="1"/>
  <c r="Y33" i="6"/>
  <c r="Z33" i="6" s="1"/>
  <c r="Y34" i="6"/>
  <c r="Z34" i="6" s="1"/>
  <c r="Y35" i="6"/>
  <c r="Z35" i="6" s="1"/>
  <c r="Y36" i="6"/>
  <c r="Z36" i="6" s="1"/>
  <c r="Y37" i="6"/>
  <c r="Z37" i="6" s="1"/>
  <c r="Y38" i="6"/>
  <c r="Z38" i="6" s="1"/>
  <c r="Y39" i="6"/>
  <c r="Z39" i="6" s="1"/>
  <c r="Y40" i="6"/>
  <c r="Z40" i="6" s="1"/>
  <c r="Y41" i="6"/>
  <c r="Z41" i="6" s="1"/>
  <c r="Y42" i="6"/>
  <c r="Z42" i="6" s="1"/>
  <c r="Y43" i="6"/>
  <c r="Z43" i="6" s="1"/>
  <c r="Y44" i="6"/>
  <c r="Z44" i="6" s="1"/>
  <c r="Y45" i="6"/>
  <c r="Z45" i="6" s="1"/>
  <c r="Y46" i="6"/>
  <c r="Z46" i="6" s="1"/>
  <c r="Y47" i="6"/>
  <c r="Z47" i="6" s="1"/>
  <c r="Y48" i="6"/>
  <c r="Z48" i="6" s="1"/>
  <c r="Y49" i="6"/>
  <c r="Z49" i="6" s="1"/>
  <c r="Y50" i="6"/>
  <c r="Z50" i="6" s="1"/>
  <c r="Y51" i="6"/>
  <c r="Z51" i="6" s="1"/>
  <c r="Y52" i="6"/>
  <c r="Z52" i="6" s="1"/>
  <c r="Y53" i="6"/>
  <c r="Z53" i="6" s="1"/>
  <c r="Y54" i="6"/>
  <c r="Z54" i="6" s="1"/>
  <c r="Y55" i="6"/>
  <c r="Z55" i="6" s="1"/>
  <c r="Y56" i="6"/>
  <c r="Z56" i="6" s="1"/>
  <c r="Y57" i="6"/>
  <c r="Z57" i="6" s="1"/>
  <c r="Y58" i="6"/>
  <c r="Z58" i="6" s="1"/>
  <c r="Y59" i="6"/>
  <c r="Z59" i="6" s="1"/>
  <c r="Y60" i="6"/>
  <c r="Z60" i="6" s="1"/>
  <c r="Y61" i="6"/>
  <c r="Z61" i="6" s="1"/>
  <c r="Y62" i="6"/>
  <c r="Z62" i="6" s="1"/>
  <c r="Y63" i="6"/>
  <c r="Z63" i="6" s="1"/>
  <c r="Y64" i="6"/>
  <c r="Z64" i="6" s="1"/>
  <c r="Y65" i="6"/>
  <c r="Z65" i="6" s="1"/>
  <c r="Y66" i="6"/>
  <c r="Z66" i="6" s="1"/>
  <c r="Y67" i="6"/>
  <c r="Z67" i="6" s="1"/>
  <c r="Y68" i="6"/>
  <c r="Z68" i="6" s="1"/>
  <c r="Y69" i="6"/>
  <c r="Z69" i="6" s="1"/>
  <c r="Y70" i="6"/>
  <c r="Z70" i="6" s="1"/>
  <c r="Y71" i="6"/>
  <c r="Z71" i="6" s="1"/>
  <c r="Y72" i="6"/>
  <c r="Z72" i="6" s="1"/>
  <c r="Y73" i="6"/>
  <c r="Z73" i="6" s="1"/>
  <c r="Y74" i="6"/>
  <c r="Z74" i="6" s="1"/>
  <c r="Y75" i="6"/>
  <c r="Z75" i="6" s="1"/>
  <c r="Y76" i="6"/>
  <c r="Z76" i="6" s="1"/>
  <c r="Y77" i="6"/>
  <c r="Z77" i="6" s="1"/>
  <c r="Y78" i="6"/>
  <c r="Z78" i="6" s="1"/>
  <c r="Y79" i="6"/>
  <c r="Z79" i="6" s="1"/>
  <c r="Y80" i="6"/>
  <c r="Z80" i="6" s="1"/>
  <c r="Y81" i="6"/>
  <c r="Z81" i="6" s="1"/>
  <c r="Y82" i="6"/>
  <c r="Z82" i="6" s="1"/>
  <c r="Y83" i="6"/>
  <c r="Z83" i="6" s="1"/>
  <c r="Y84" i="6"/>
  <c r="Z84" i="6" s="1"/>
  <c r="Y85" i="6"/>
  <c r="Z85" i="6" s="1"/>
  <c r="Y86" i="6"/>
  <c r="Z86" i="6" s="1"/>
  <c r="Y87" i="6"/>
  <c r="Z87" i="6" s="1"/>
  <c r="Y88" i="6"/>
  <c r="Z88" i="6" s="1"/>
  <c r="Y89" i="6"/>
  <c r="Z89" i="6" s="1"/>
  <c r="Y90" i="6"/>
  <c r="Z90" i="6" s="1"/>
  <c r="Y91" i="6"/>
  <c r="Z91" i="6" s="1"/>
  <c r="Y92" i="6"/>
  <c r="Z92" i="6" s="1"/>
  <c r="Y93" i="6"/>
  <c r="Z93" i="6" s="1"/>
  <c r="Y94" i="6"/>
  <c r="Z94" i="6" s="1"/>
  <c r="Y95" i="6"/>
  <c r="Z95" i="6" s="1"/>
  <c r="Y96" i="6"/>
  <c r="Z96" i="6" s="1"/>
  <c r="Y97" i="6"/>
  <c r="Z97" i="6" s="1"/>
  <c r="Y98" i="6"/>
  <c r="Z98" i="6" s="1"/>
  <c r="Y99" i="6"/>
  <c r="Z99" i="6" s="1"/>
  <c r="Y100" i="6"/>
  <c r="Z100" i="6" s="1"/>
  <c r="Y101" i="6"/>
  <c r="Z101" i="6" s="1"/>
  <c r="Y102" i="6"/>
  <c r="Z102" i="6" s="1"/>
  <c r="Y103" i="6"/>
  <c r="Z103" i="6" s="1"/>
  <c r="Y104" i="6"/>
  <c r="Z104" i="6" s="1"/>
  <c r="Y105" i="6"/>
  <c r="Z105" i="6" s="1"/>
  <c r="Y106" i="6"/>
  <c r="Z106" i="6" s="1"/>
  <c r="Y107" i="6"/>
  <c r="Z107" i="6" s="1"/>
  <c r="Y108" i="6"/>
  <c r="Z108" i="6" s="1"/>
  <c r="Y109" i="6"/>
  <c r="Z109" i="6" s="1"/>
  <c r="Y110" i="6"/>
  <c r="Z110" i="6" s="1"/>
  <c r="Y111" i="6"/>
  <c r="Z111" i="6" s="1"/>
  <c r="Y112" i="6"/>
  <c r="Z112" i="6" s="1"/>
  <c r="Y113" i="6"/>
  <c r="Z113" i="6" s="1"/>
  <c r="Y114" i="6"/>
  <c r="Z114" i="6" s="1"/>
  <c r="Y115" i="6"/>
  <c r="Z115" i="6" s="1"/>
  <c r="Y116" i="6"/>
  <c r="Z116" i="6" s="1"/>
  <c r="Y117" i="6"/>
  <c r="Z117" i="6" s="1"/>
  <c r="Y118" i="6"/>
  <c r="Z118" i="6" s="1"/>
  <c r="Y119" i="6"/>
  <c r="Z119" i="6" s="1"/>
  <c r="Y120" i="6"/>
  <c r="Z120" i="6" s="1"/>
  <c r="Y121" i="6"/>
  <c r="Z121" i="6" s="1"/>
  <c r="Y122" i="6"/>
  <c r="Z122" i="6" s="1"/>
  <c r="Y123" i="6"/>
  <c r="Z123" i="6" s="1"/>
  <c r="Y124" i="6"/>
  <c r="Z124" i="6" s="1"/>
  <c r="Y125" i="6"/>
  <c r="Z125" i="6" s="1"/>
  <c r="Y126" i="6"/>
  <c r="Z126" i="6" s="1"/>
  <c r="Y127" i="6"/>
  <c r="Z127" i="6" s="1"/>
  <c r="Y128" i="6"/>
  <c r="Z128" i="6" s="1"/>
  <c r="Y129" i="6"/>
  <c r="Z129" i="6" s="1"/>
  <c r="Y130" i="6"/>
  <c r="Z130" i="6" s="1"/>
  <c r="Y131" i="6"/>
  <c r="Z131" i="6" s="1"/>
  <c r="Y132" i="6"/>
  <c r="Z132" i="6" s="1"/>
  <c r="Y133" i="6"/>
  <c r="Z133" i="6" s="1"/>
  <c r="Y134" i="6"/>
  <c r="Z134" i="6" s="1"/>
  <c r="Y135" i="6"/>
  <c r="Z135" i="6" s="1"/>
  <c r="Y136" i="6"/>
  <c r="Z136" i="6" s="1"/>
  <c r="Y137" i="6"/>
  <c r="Z137" i="6" s="1"/>
  <c r="Y138" i="6"/>
  <c r="Z138" i="6" s="1"/>
  <c r="Y139" i="6"/>
  <c r="Z139" i="6" s="1"/>
  <c r="Y140" i="6"/>
  <c r="Z140" i="6" s="1"/>
  <c r="Y141" i="6"/>
  <c r="Z141" i="6" s="1"/>
  <c r="Y142" i="6"/>
  <c r="Z142" i="6" s="1"/>
  <c r="Y143" i="6"/>
  <c r="Z143" i="6" s="1"/>
  <c r="Y144" i="6"/>
  <c r="Z144" i="6" s="1"/>
  <c r="Y145" i="6"/>
  <c r="Z145" i="6" s="1"/>
  <c r="Y146" i="6"/>
  <c r="Z146" i="6" s="1"/>
  <c r="Y147" i="6"/>
  <c r="Z147" i="6" s="1"/>
  <c r="Y148" i="6"/>
  <c r="Z148" i="6" s="1"/>
  <c r="Y149" i="6"/>
  <c r="Z149" i="6" s="1"/>
  <c r="Y150" i="6"/>
  <c r="Z150" i="6" s="1"/>
  <c r="Y151" i="6"/>
  <c r="Z151" i="6" s="1"/>
  <c r="Y152" i="6"/>
  <c r="Z152" i="6" s="1"/>
  <c r="Y153" i="6"/>
  <c r="Z153" i="6" s="1"/>
  <c r="Y154" i="6"/>
  <c r="Z154" i="6" s="1"/>
  <c r="Y155" i="6"/>
  <c r="Z155" i="6" s="1"/>
  <c r="Y156" i="6"/>
  <c r="Z156" i="6" s="1"/>
  <c r="Y157" i="6"/>
  <c r="Z157" i="6" s="1"/>
  <c r="Y158" i="6"/>
  <c r="Z158" i="6" s="1"/>
  <c r="Y159" i="6"/>
  <c r="Z159" i="6" s="1"/>
  <c r="Y160" i="6"/>
  <c r="Z160" i="6" s="1"/>
  <c r="Y161" i="6"/>
  <c r="Z161" i="6" s="1"/>
  <c r="Y162" i="6"/>
  <c r="Z162" i="6" s="1"/>
  <c r="Y163" i="6"/>
  <c r="Z163" i="6" s="1"/>
  <c r="Y164" i="6"/>
  <c r="Z164" i="6" s="1"/>
  <c r="Y165" i="6"/>
  <c r="Z165" i="6" s="1"/>
  <c r="Y166" i="6"/>
  <c r="Z166" i="6" s="1"/>
  <c r="Y167" i="6"/>
  <c r="Z167" i="6" s="1"/>
  <c r="Y168" i="6"/>
  <c r="Z168" i="6" s="1"/>
  <c r="Y169" i="6"/>
  <c r="Z169" i="6" s="1"/>
  <c r="Y170" i="6"/>
  <c r="Z170" i="6" s="1"/>
  <c r="Y171" i="6"/>
  <c r="Z171" i="6" s="1"/>
  <c r="Y172" i="6"/>
  <c r="Z172" i="6" s="1"/>
  <c r="Y173" i="6"/>
  <c r="Z173" i="6" s="1"/>
  <c r="Y174" i="6"/>
  <c r="Z174" i="6" s="1"/>
  <c r="Y175" i="6"/>
  <c r="Z175" i="6" s="1"/>
  <c r="Y176" i="6"/>
  <c r="Z176" i="6" s="1"/>
  <c r="Y177" i="6"/>
  <c r="Z177" i="6" s="1"/>
  <c r="Y178" i="6"/>
  <c r="Z178" i="6" s="1"/>
  <c r="Y179" i="6"/>
  <c r="Z179" i="6" s="1"/>
  <c r="Y180" i="6"/>
  <c r="Z180" i="6" s="1"/>
  <c r="Y181" i="6"/>
  <c r="Z181" i="6" s="1"/>
  <c r="Y182" i="6"/>
  <c r="Z182" i="6" s="1"/>
  <c r="Y183" i="6"/>
  <c r="Z183" i="6" s="1"/>
  <c r="Y184" i="6"/>
  <c r="Z184" i="6" s="1"/>
  <c r="Y185" i="6"/>
  <c r="Z185" i="6" s="1"/>
  <c r="Y186" i="6"/>
  <c r="Z186" i="6" s="1"/>
  <c r="Y187" i="6"/>
  <c r="Z187" i="6" s="1"/>
  <c r="Y188" i="6"/>
  <c r="Z188" i="6" s="1"/>
  <c r="Y189" i="6"/>
  <c r="Z189" i="6" s="1"/>
  <c r="Y190" i="6"/>
  <c r="Z190" i="6" s="1"/>
  <c r="Y191" i="6"/>
  <c r="Z191" i="6" s="1"/>
  <c r="Y192" i="6"/>
  <c r="Z192" i="6" s="1"/>
  <c r="Y193" i="6"/>
  <c r="Z193" i="6" s="1"/>
  <c r="Y194" i="6"/>
  <c r="Z194" i="6" s="1"/>
  <c r="Y195" i="6"/>
  <c r="Z195" i="6" s="1"/>
  <c r="Y196" i="6"/>
  <c r="Z196" i="6" s="1"/>
  <c r="Y197" i="6"/>
  <c r="Z197" i="6" s="1"/>
  <c r="Y198" i="6"/>
  <c r="Z198" i="6" s="1"/>
  <c r="Y199" i="6"/>
  <c r="Z199" i="6" s="1"/>
  <c r="Y200" i="6"/>
  <c r="Z200" i="6" s="1"/>
  <c r="Y201" i="6"/>
  <c r="Z201" i="6" s="1"/>
  <c r="Y202" i="6"/>
  <c r="Z202" i="6" s="1"/>
  <c r="Y203" i="6"/>
  <c r="Z203" i="6" s="1"/>
  <c r="Y204" i="6"/>
  <c r="Z204" i="6" s="1"/>
  <c r="Y205" i="6"/>
  <c r="Z205" i="6" s="1"/>
  <c r="Y206" i="6"/>
  <c r="Z206" i="6" s="1"/>
  <c r="Y207" i="6"/>
  <c r="Z207" i="6" s="1"/>
  <c r="Y208" i="6"/>
  <c r="Z208" i="6" s="1"/>
  <c r="Y209" i="6"/>
  <c r="Z209" i="6" s="1"/>
  <c r="Y210" i="6"/>
  <c r="Z210" i="6" s="1"/>
  <c r="Y211" i="6"/>
  <c r="Z211" i="6" s="1"/>
  <c r="Y212" i="6"/>
  <c r="Z212" i="6" s="1"/>
  <c r="Y213" i="6"/>
  <c r="Z213" i="6" s="1"/>
  <c r="Y214" i="6"/>
  <c r="Z214" i="6" s="1"/>
  <c r="Y215" i="6"/>
  <c r="Z215" i="6" s="1"/>
  <c r="Y216" i="6"/>
  <c r="Z216" i="6" s="1"/>
  <c r="Y217" i="6"/>
  <c r="Z217" i="6" s="1"/>
  <c r="Y218" i="6"/>
  <c r="Z218" i="6" s="1"/>
  <c r="Y219" i="6"/>
  <c r="Z219" i="6" s="1"/>
  <c r="Y220" i="6"/>
  <c r="Z220" i="6" s="1"/>
  <c r="Y221" i="6"/>
  <c r="Z221" i="6" s="1"/>
  <c r="Y222" i="6"/>
  <c r="Z222" i="6" s="1"/>
  <c r="Y223" i="6"/>
  <c r="Z223" i="6" s="1"/>
  <c r="Y224" i="6"/>
  <c r="Z224" i="6" s="1"/>
  <c r="Y225" i="6"/>
  <c r="Z225" i="6" s="1"/>
  <c r="Y226" i="6"/>
  <c r="Z226" i="6" s="1"/>
  <c r="Y227" i="6"/>
  <c r="Z227" i="6" s="1"/>
  <c r="Y228" i="6"/>
  <c r="Z228" i="6" s="1"/>
  <c r="Y229" i="6"/>
  <c r="Z229" i="6" s="1"/>
  <c r="Y230" i="6"/>
  <c r="Z230" i="6" s="1"/>
  <c r="Y231" i="6"/>
  <c r="Z231" i="6" s="1"/>
  <c r="Y232" i="6"/>
  <c r="Z232" i="6" s="1"/>
  <c r="Y233" i="6"/>
  <c r="Z233" i="6" s="1"/>
  <c r="Y234" i="6"/>
  <c r="Z234" i="6" s="1"/>
  <c r="Y235" i="6"/>
  <c r="Z235" i="6" s="1"/>
  <c r="Y236" i="6"/>
  <c r="Z236" i="6" s="1"/>
  <c r="Y237" i="6"/>
  <c r="Z237" i="6" s="1"/>
  <c r="Y238" i="6"/>
  <c r="Z238" i="6" s="1"/>
  <c r="Y239" i="6"/>
  <c r="Z239" i="6" s="1"/>
  <c r="Y240" i="6"/>
  <c r="Z240" i="6" s="1"/>
  <c r="Y241" i="6"/>
  <c r="Z241" i="6" s="1"/>
  <c r="Y242" i="6"/>
  <c r="Z242" i="6" s="1"/>
  <c r="Y243" i="6"/>
  <c r="Z243" i="6" s="1"/>
  <c r="Y244" i="6"/>
  <c r="Z244" i="6" s="1"/>
  <c r="Y245" i="6"/>
  <c r="Z245" i="6" s="1"/>
  <c r="Y246" i="6"/>
  <c r="Z246" i="6" s="1"/>
  <c r="Y247" i="6"/>
  <c r="Z247" i="6" s="1"/>
  <c r="Y248" i="6"/>
  <c r="Z248" i="6" s="1"/>
  <c r="Y249" i="6"/>
  <c r="Z249" i="6" s="1"/>
  <c r="Y250" i="6"/>
  <c r="Z250" i="6" s="1"/>
  <c r="Y251" i="6"/>
  <c r="Z251" i="6" s="1"/>
  <c r="Y252" i="6"/>
  <c r="Z252" i="6" s="1"/>
  <c r="Y253" i="6"/>
  <c r="Z253" i="6" s="1"/>
  <c r="Y254" i="6"/>
  <c r="Z254" i="6" s="1"/>
  <c r="Y255" i="6"/>
  <c r="Z255" i="6" s="1"/>
  <c r="Y256" i="6"/>
  <c r="Z256" i="6" s="1"/>
  <c r="Y257" i="6"/>
  <c r="Z257" i="6" s="1"/>
  <c r="Y258" i="6"/>
  <c r="Z258" i="6" s="1"/>
  <c r="Y259" i="6"/>
  <c r="Z259" i="6" s="1"/>
  <c r="Y260" i="6"/>
  <c r="Z260" i="6" s="1"/>
  <c r="Y261" i="6"/>
  <c r="Z261" i="6" s="1"/>
  <c r="Y262" i="6"/>
  <c r="Z262" i="6" s="1"/>
  <c r="Y263" i="6"/>
  <c r="Z263" i="6" s="1"/>
  <c r="Y264" i="6"/>
  <c r="Z264" i="6" s="1"/>
  <c r="Y265" i="6"/>
  <c r="Z265" i="6" s="1"/>
  <c r="Y266" i="6"/>
  <c r="Z266" i="6" s="1"/>
  <c r="Y267" i="6"/>
  <c r="Z267" i="6" s="1"/>
  <c r="Y268" i="6"/>
  <c r="Z268" i="6" s="1"/>
  <c r="Y269" i="6"/>
  <c r="Z269" i="6" s="1"/>
  <c r="Y270" i="6"/>
  <c r="Z270" i="6"/>
  <c r="Y271" i="6"/>
  <c r="Z271" i="6" s="1"/>
  <c r="Y272" i="6"/>
  <c r="Z272" i="6" s="1"/>
  <c r="Y273" i="6"/>
  <c r="Z273" i="6" s="1"/>
  <c r="Y274" i="6"/>
  <c r="Z274" i="6" s="1"/>
  <c r="Y275" i="6"/>
  <c r="Z275" i="6" s="1"/>
  <c r="Y276" i="6"/>
  <c r="Z276" i="6" s="1"/>
  <c r="Y277" i="6"/>
  <c r="Z277" i="6" s="1"/>
  <c r="Y278" i="6"/>
  <c r="Z278" i="6" s="1"/>
  <c r="Y279" i="6"/>
  <c r="Z279" i="6" s="1"/>
  <c r="Y280" i="6"/>
  <c r="Z280" i="6" s="1"/>
  <c r="Y281" i="6"/>
  <c r="Z281" i="6" s="1"/>
  <c r="Y282" i="6"/>
  <c r="Z282" i="6" s="1"/>
  <c r="Y283" i="6"/>
  <c r="Z283" i="6" s="1"/>
  <c r="Y284" i="6"/>
  <c r="Z284" i="6" s="1"/>
  <c r="Y285" i="6"/>
  <c r="Z285" i="6" s="1"/>
  <c r="Y286" i="6"/>
  <c r="Z286" i="6" s="1"/>
  <c r="Y287" i="6"/>
  <c r="Z287" i="6" s="1"/>
  <c r="Y288" i="6"/>
  <c r="Z288" i="6" s="1"/>
  <c r="Y289" i="6"/>
  <c r="Z289" i="6" s="1"/>
  <c r="Y290" i="6"/>
  <c r="Z290" i="6" s="1"/>
  <c r="Y291" i="6"/>
  <c r="Z291" i="6" s="1"/>
  <c r="Y292" i="6"/>
  <c r="Z292" i="6" s="1"/>
  <c r="Y293" i="6"/>
  <c r="Z293" i="6" s="1"/>
  <c r="Y294" i="6"/>
  <c r="Z294" i="6"/>
  <c r="Y295" i="6"/>
  <c r="Z295" i="6" s="1"/>
  <c r="Y296" i="6"/>
  <c r="Z296" i="6" s="1"/>
  <c r="Y297" i="6"/>
  <c r="Z297" i="6" s="1"/>
  <c r="Y298" i="6"/>
  <c r="Z298" i="6" s="1"/>
  <c r="Y299" i="6"/>
  <c r="Z299" i="6" s="1"/>
  <c r="Y300" i="6"/>
  <c r="Z300" i="6" s="1"/>
  <c r="Z9" i="6"/>
  <c r="Z10" i="6"/>
  <c r="Z11" i="6"/>
  <c r="Z16" i="6"/>
  <c r="Z17" i="6"/>
  <c r="Z18" i="6"/>
  <c r="Z19" i="6"/>
  <c r="Y5" i="6"/>
  <c r="Z5" i="6" s="1"/>
  <c r="Y6" i="6"/>
  <c r="Z6" i="6" s="1"/>
  <c r="Y7" i="6"/>
  <c r="Z7" i="6" s="1"/>
  <c r="Y8" i="6"/>
  <c r="Z8" i="6" s="1"/>
  <c r="Y9" i="6"/>
  <c r="Y10" i="6"/>
  <c r="Y11" i="6"/>
  <c r="Y12" i="6"/>
  <c r="Z12" i="6" s="1"/>
  <c r="Y13" i="6"/>
  <c r="Z13" i="6" s="1"/>
  <c r="Y14" i="6"/>
  <c r="Z14" i="6" s="1"/>
  <c r="Y15" i="6"/>
  <c r="Z15" i="6" s="1"/>
  <c r="Y16" i="6"/>
  <c r="Y17" i="6"/>
  <c r="Y18" i="6"/>
  <c r="Y19" i="6"/>
  <c r="Y20" i="6"/>
  <c r="Z20" i="6" s="1"/>
  <c r="Y21" i="6"/>
  <c r="Z21" i="6" s="1"/>
  <c r="Y22" i="6"/>
  <c r="Z22" i="6" s="1"/>
  <c r="Y23" i="6"/>
  <c r="Z23" i="6" s="1"/>
  <c r="Y4" i="6"/>
  <c r="Z4" i="6" s="1"/>
  <c r="D28" i="16" l="1"/>
  <c r="B29" i="16"/>
  <c r="E28" i="16"/>
  <c r="F28" i="16" s="1"/>
  <c r="A29" i="16"/>
  <c r="H28" i="16"/>
  <c r="S105" i="15"/>
  <c r="R105" i="15"/>
  <c r="G105" i="15"/>
  <c r="H105" i="15" s="1"/>
  <c r="J105" i="15" s="1"/>
  <c r="Q105" i="15"/>
  <c r="T105" i="15" s="1"/>
  <c r="A106" i="15"/>
  <c r="C106" i="15"/>
  <c r="K105" i="15"/>
  <c r="L105" i="15" s="1"/>
  <c r="Q32" i="15"/>
  <c r="S32" i="15"/>
  <c r="A33" i="15"/>
  <c r="R32" i="15"/>
  <c r="G32" i="15"/>
  <c r="H32" i="15" s="1"/>
  <c r="J32" i="15" s="1"/>
  <c r="K29" i="15"/>
  <c r="L29" i="15" s="1"/>
  <c r="T29" i="15"/>
  <c r="C30" i="15"/>
  <c r="B108" i="15"/>
  <c r="B30" i="15"/>
  <c r="M29" i="15"/>
  <c r="M104" i="15"/>
  <c r="N104" i="15" s="1"/>
  <c r="M28" i="15"/>
  <c r="N28" i="15" s="1"/>
  <c r="M300" i="6"/>
  <c r="N300" i="6" s="1"/>
  <c r="M299" i="6"/>
  <c r="O299" i="6" s="1"/>
  <c r="M298" i="6"/>
  <c r="N298" i="6" s="1"/>
  <c r="M297" i="6"/>
  <c r="N297" i="6" s="1"/>
  <c r="O296" i="6"/>
  <c r="N296" i="6"/>
  <c r="M296" i="6"/>
  <c r="M295" i="6"/>
  <c r="O295" i="6" s="1"/>
  <c r="M294" i="6"/>
  <c r="N294" i="6" s="1"/>
  <c r="M293" i="6"/>
  <c r="O293" i="6" s="1"/>
  <c r="M292" i="6"/>
  <c r="N292" i="6" s="1"/>
  <c r="M291" i="6"/>
  <c r="O291" i="6" s="1"/>
  <c r="M290" i="6"/>
  <c r="N290" i="6" s="1"/>
  <c r="M289" i="6"/>
  <c r="N289" i="6" s="1"/>
  <c r="M288" i="6"/>
  <c r="O288" i="6" s="1"/>
  <c r="N287" i="6"/>
  <c r="M287" i="6"/>
  <c r="O287" i="6" s="1"/>
  <c r="M286" i="6"/>
  <c r="N286" i="6" s="1"/>
  <c r="O285" i="6"/>
  <c r="N285" i="6"/>
  <c r="M285" i="6"/>
  <c r="M284" i="6"/>
  <c r="N284" i="6" s="1"/>
  <c r="M283" i="6"/>
  <c r="O283" i="6" s="1"/>
  <c r="M282" i="6"/>
  <c r="N282" i="6" s="1"/>
  <c r="M281" i="6"/>
  <c r="N281" i="6" s="1"/>
  <c r="O280" i="6"/>
  <c r="N280" i="6"/>
  <c r="M280" i="6"/>
  <c r="M279" i="6"/>
  <c r="O279" i="6" s="1"/>
  <c r="M278" i="6"/>
  <c r="N278" i="6" s="1"/>
  <c r="M277" i="6"/>
  <c r="O277" i="6" s="1"/>
  <c r="M276" i="6"/>
  <c r="N276" i="6" s="1"/>
  <c r="M275" i="6"/>
  <c r="O275" i="6" s="1"/>
  <c r="M274" i="6"/>
  <c r="N274" i="6" s="1"/>
  <c r="M273" i="6"/>
  <c r="N273" i="6" s="1"/>
  <c r="M272" i="6"/>
  <c r="O272" i="6" s="1"/>
  <c r="N271" i="6"/>
  <c r="M271" i="6"/>
  <c r="O271" i="6" s="1"/>
  <c r="M270" i="6"/>
  <c r="N270" i="6" s="1"/>
  <c r="M269" i="6"/>
  <c r="O269" i="6" s="1"/>
  <c r="M268" i="6"/>
  <c r="N268" i="6" s="1"/>
  <c r="M267" i="6"/>
  <c r="O267" i="6" s="1"/>
  <c r="M266" i="6"/>
  <c r="N266" i="6" s="1"/>
  <c r="O265" i="6"/>
  <c r="M265" i="6"/>
  <c r="N265" i="6" s="1"/>
  <c r="M264" i="6"/>
  <c r="O264" i="6" s="1"/>
  <c r="M263" i="6"/>
  <c r="O263" i="6" s="1"/>
  <c r="M262" i="6"/>
  <c r="N262" i="6" s="1"/>
  <c r="M261" i="6"/>
  <c r="O261" i="6" s="1"/>
  <c r="O260" i="6"/>
  <c r="M260" i="6"/>
  <c r="N260" i="6" s="1"/>
  <c r="M259" i="6"/>
  <c r="O259" i="6" s="1"/>
  <c r="M258" i="6"/>
  <c r="N258" i="6" s="1"/>
  <c r="M257" i="6"/>
  <c r="N257" i="6" s="1"/>
  <c r="M256" i="6"/>
  <c r="O256" i="6" s="1"/>
  <c r="M255" i="6"/>
  <c r="M254" i="6"/>
  <c r="N254" i="6" s="1"/>
  <c r="M253" i="6"/>
  <c r="M252" i="6"/>
  <c r="N252" i="6" s="1"/>
  <c r="M251" i="6"/>
  <c r="O251" i="6" s="1"/>
  <c r="M250" i="6"/>
  <c r="N250" i="6" s="1"/>
  <c r="M249" i="6"/>
  <c r="M248" i="6"/>
  <c r="O248" i="6" s="1"/>
  <c r="M247" i="6"/>
  <c r="O247" i="6" s="1"/>
  <c r="M246" i="6"/>
  <c r="N246" i="6" s="1"/>
  <c r="M245" i="6"/>
  <c r="O245" i="6" s="1"/>
  <c r="M244" i="6"/>
  <c r="N244" i="6" s="1"/>
  <c r="M243" i="6"/>
  <c r="O243" i="6" s="1"/>
  <c r="M242" i="6"/>
  <c r="N242" i="6" s="1"/>
  <c r="M241" i="6"/>
  <c r="N241" i="6" s="1"/>
  <c r="M240" i="6"/>
  <c r="O240" i="6" s="1"/>
  <c r="N239" i="6"/>
  <c r="M239" i="6"/>
  <c r="O239" i="6" s="1"/>
  <c r="M238" i="6"/>
  <c r="N238" i="6" s="1"/>
  <c r="M237" i="6"/>
  <c r="M236" i="6"/>
  <c r="N236" i="6" s="1"/>
  <c r="M235" i="6"/>
  <c r="O235" i="6" s="1"/>
  <c r="M234" i="6"/>
  <c r="N234" i="6" s="1"/>
  <c r="O233" i="6"/>
  <c r="M233" i="6"/>
  <c r="N233" i="6" s="1"/>
  <c r="M232" i="6"/>
  <c r="N232" i="6" s="1"/>
  <c r="M231" i="6"/>
  <c r="O231" i="6" s="1"/>
  <c r="M230" i="6"/>
  <c r="N230" i="6" s="1"/>
  <c r="M229" i="6"/>
  <c r="O229" i="6" s="1"/>
  <c r="O228" i="6"/>
  <c r="M228" i="6"/>
  <c r="N228" i="6" s="1"/>
  <c r="M227" i="6"/>
  <c r="O227" i="6" s="1"/>
  <c r="M226" i="6"/>
  <c r="N226" i="6" s="1"/>
  <c r="M225" i="6"/>
  <c r="N225" i="6" s="1"/>
  <c r="M224" i="6"/>
  <c r="O224" i="6" s="1"/>
  <c r="M223" i="6"/>
  <c r="O223" i="6" s="1"/>
  <c r="M222" i="6"/>
  <c r="N222" i="6" s="1"/>
  <c r="O221" i="6"/>
  <c r="M221" i="6"/>
  <c r="N221" i="6" s="1"/>
  <c r="M220" i="6"/>
  <c r="N220" i="6" s="1"/>
  <c r="N219" i="6"/>
  <c r="M219" i="6"/>
  <c r="O219" i="6" s="1"/>
  <c r="M218" i="6"/>
  <c r="N218" i="6" s="1"/>
  <c r="O217" i="6"/>
  <c r="N217" i="6"/>
  <c r="M217" i="6"/>
  <c r="M216" i="6"/>
  <c r="O216" i="6" s="1"/>
  <c r="M215" i="6"/>
  <c r="O215" i="6" s="1"/>
  <c r="M214" i="6"/>
  <c r="N214" i="6" s="1"/>
  <c r="M213" i="6"/>
  <c r="O213" i="6" s="1"/>
  <c r="O212" i="6"/>
  <c r="N212" i="6"/>
  <c r="M212" i="6"/>
  <c r="M211" i="6"/>
  <c r="O211" i="6" s="1"/>
  <c r="M210" i="6"/>
  <c r="N210" i="6" s="1"/>
  <c r="M209" i="6"/>
  <c r="N209" i="6" s="1"/>
  <c r="M208" i="6"/>
  <c r="N208" i="6" s="1"/>
  <c r="N207" i="6"/>
  <c r="M207" i="6"/>
  <c r="O207" i="6" s="1"/>
  <c r="M206" i="6"/>
  <c r="N206" i="6" s="1"/>
  <c r="M205" i="6"/>
  <c r="O205" i="6" s="1"/>
  <c r="M204" i="6"/>
  <c r="N204" i="6" s="1"/>
  <c r="M203" i="6"/>
  <c r="O203" i="6" s="1"/>
  <c r="M202" i="6"/>
  <c r="N202" i="6" s="1"/>
  <c r="O201" i="6"/>
  <c r="M201" i="6"/>
  <c r="N201" i="6" s="1"/>
  <c r="M200" i="6"/>
  <c r="M199" i="6"/>
  <c r="O199" i="6" s="1"/>
  <c r="M198" i="6"/>
  <c r="N198" i="6" s="1"/>
  <c r="O197" i="6"/>
  <c r="M197" i="6"/>
  <c r="N197" i="6" s="1"/>
  <c r="O196" i="6"/>
  <c r="N196" i="6"/>
  <c r="M196" i="6"/>
  <c r="M195" i="6"/>
  <c r="O195" i="6" s="1"/>
  <c r="M194" i="6"/>
  <c r="N194" i="6" s="1"/>
  <c r="M193" i="6"/>
  <c r="N193" i="6" s="1"/>
  <c r="M192" i="6"/>
  <c r="O192" i="6" s="1"/>
  <c r="N191" i="6"/>
  <c r="M191" i="6"/>
  <c r="O191" i="6" s="1"/>
  <c r="M190" i="6"/>
  <c r="N190" i="6" s="1"/>
  <c r="N189" i="6"/>
  <c r="M189" i="6"/>
  <c r="O189" i="6" s="1"/>
  <c r="M188" i="6"/>
  <c r="N188" i="6" s="1"/>
  <c r="M187" i="6"/>
  <c r="O187" i="6" s="1"/>
  <c r="M186" i="6"/>
  <c r="N186" i="6" s="1"/>
  <c r="M185" i="6"/>
  <c r="N184" i="6"/>
  <c r="M184" i="6"/>
  <c r="O184" i="6" s="1"/>
  <c r="M183" i="6"/>
  <c r="O183" i="6" s="1"/>
  <c r="M182" i="6"/>
  <c r="N182" i="6" s="1"/>
  <c r="M181" i="6"/>
  <c r="O180" i="6"/>
  <c r="N180" i="6"/>
  <c r="M180" i="6"/>
  <c r="M179" i="6"/>
  <c r="O179" i="6" s="1"/>
  <c r="M178" i="6"/>
  <c r="N178" i="6" s="1"/>
  <c r="M177" i="6"/>
  <c r="N177" i="6" s="1"/>
  <c r="O176" i="6"/>
  <c r="N176" i="6"/>
  <c r="M176" i="6"/>
  <c r="N175" i="6"/>
  <c r="M175" i="6"/>
  <c r="O175" i="6" s="1"/>
  <c r="M174" i="6"/>
  <c r="N174" i="6" s="1"/>
  <c r="N173" i="6"/>
  <c r="M173" i="6"/>
  <c r="O173" i="6" s="1"/>
  <c r="M172" i="6"/>
  <c r="N172" i="6" s="1"/>
  <c r="N171" i="6"/>
  <c r="M171" i="6"/>
  <c r="O171" i="6" s="1"/>
  <c r="M170" i="6"/>
  <c r="N170" i="6" s="1"/>
  <c r="M169" i="6"/>
  <c r="M168" i="6"/>
  <c r="O168" i="6" s="1"/>
  <c r="N167" i="6"/>
  <c r="M167" i="6"/>
  <c r="O167" i="6" s="1"/>
  <c r="M166" i="6"/>
  <c r="N166" i="6" s="1"/>
  <c r="M165" i="6"/>
  <c r="M164" i="6"/>
  <c r="M163" i="6"/>
  <c r="O163" i="6" s="1"/>
  <c r="M162" i="6"/>
  <c r="N162" i="6" s="1"/>
  <c r="M161" i="6"/>
  <c r="N161" i="6" s="1"/>
  <c r="O160" i="6"/>
  <c r="N160" i="6"/>
  <c r="M160" i="6"/>
  <c r="M159" i="6"/>
  <c r="M158" i="6"/>
  <c r="N158" i="6" s="1"/>
  <c r="N157" i="6"/>
  <c r="M157" i="6"/>
  <c r="O157" i="6" s="1"/>
  <c r="M156" i="6"/>
  <c r="N156" i="6" s="1"/>
  <c r="N155" i="6"/>
  <c r="M155" i="6"/>
  <c r="O155" i="6" s="1"/>
  <c r="M154" i="6"/>
  <c r="N154" i="6" s="1"/>
  <c r="O153" i="6"/>
  <c r="N153" i="6"/>
  <c r="M153" i="6"/>
  <c r="M152" i="6"/>
  <c r="O152" i="6" s="1"/>
  <c r="N151" i="6"/>
  <c r="M151" i="6"/>
  <c r="O151" i="6" s="1"/>
  <c r="M150" i="6"/>
  <c r="N150" i="6" s="1"/>
  <c r="O149" i="6"/>
  <c r="N149" i="6"/>
  <c r="M149" i="6"/>
  <c r="M148" i="6"/>
  <c r="M147" i="6"/>
  <c r="O147" i="6" s="1"/>
  <c r="M146" i="6"/>
  <c r="N146" i="6" s="1"/>
  <c r="M145" i="6"/>
  <c r="N145" i="6" s="1"/>
  <c r="O144" i="6"/>
  <c r="N144" i="6"/>
  <c r="M144" i="6"/>
  <c r="M143" i="6"/>
  <c r="M142" i="6"/>
  <c r="N142" i="6" s="1"/>
  <c r="M141" i="6"/>
  <c r="M140" i="6"/>
  <c r="N140" i="6" s="1"/>
  <c r="N139" i="6"/>
  <c r="M139" i="6"/>
  <c r="O139" i="6" s="1"/>
  <c r="M138" i="6"/>
  <c r="N138" i="6" s="1"/>
  <c r="O137" i="6"/>
  <c r="M137" i="6"/>
  <c r="N137" i="6" s="1"/>
  <c r="N136" i="6"/>
  <c r="M136" i="6"/>
  <c r="O136" i="6" s="1"/>
  <c r="N135" i="6"/>
  <c r="M135" i="6"/>
  <c r="O135" i="6" s="1"/>
  <c r="M134" i="6"/>
  <c r="N134" i="6" s="1"/>
  <c r="O133" i="6"/>
  <c r="M133" i="6"/>
  <c r="N133" i="6" s="1"/>
  <c r="O132" i="6"/>
  <c r="N132" i="6"/>
  <c r="M132" i="6"/>
  <c r="M131" i="6"/>
  <c r="O131" i="6" s="1"/>
  <c r="M130" i="6"/>
  <c r="N130" i="6" s="1"/>
  <c r="M129" i="6"/>
  <c r="N129" i="6" s="1"/>
  <c r="M128" i="6"/>
  <c r="N127" i="6"/>
  <c r="M127" i="6"/>
  <c r="O127" i="6" s="1"/>
  <c r="M126" i="6"/>
  <c r="N126" i="6" s="1"/>
  <c r="M125" i="6"/>
  <c r="M124" i="6"/>
  <c r="N124" i="6" s="1"/>
  <c r="M123" i="6"/>
  <c r="M122" i="6"/>
  <c r="N122" i="6" s="1"/>
  <c r="M121" i="6"/>
  <c r="O121" i="6" s="1"/>
  <c r="N120" i="6"/>
  <c r="M120" i="6"/>
  <c r="O120" i="6" s="1"/>
  <c r="M119" i="6"/>
  <c r="M118" i="6"/>
  <c r="N118" i="6" s="1"/>
  <c r="M117" i="6"/>
  <c r="O117" i="6" s="1"/>
  <c r="O116" i="6"/>
  <c r="M116" i="6"/>
  <c r="N116" i="6" s="1"/>
  <c r="M115" i="6"/>
  <c r="O115" i="6" s="1"/>
  <c r="M114" i="6"/>
  <c r="N114" i="6" s="1"/>
  <c r="M113" i="6"/>
  <c r="N113" i="6" s="1"/>
  <c r="M112" i="6"/>
  <c r="M111" i="6"/>
  <c r="O111" i="6" s="1"/>
  <c r="M110" i="6"/>
  <c r="N110" i="6" s="1"/>
  <c r="N109" i="6"/>
  <c r="M109" i="6"/>
  <c r="O109" i="6" s="1"/>
  <c r="M108" i="6"/>
  <c r="N108" i="6" s="1"/>
  <c r="M107" i="6"/>
  <c r="M106" i="6"/>
  <c r="N106" i="6" s="1"/>
  <c r="N105" i="6"/>
  <c r="M105" i="6"/>
  <c r="O105" i="6" s="1"/>
  <c r="N104" i="6"/>
  <c r="M104" i="6"/>
  <c r="O104" i="6" s="1"/>
  <c r="M103" i="6"/>
  <c r="M102" i="6"/>
  <c r="N102" i="6" s="1"/>
  <c r="N101" i="6"/>
  <c r="M101" i="6"/>
  <c r="O101" i="6" s="1"/>
  <c r="M100" i="6"/>
  <c r="O100" i="6" s="1"/>
  <c r="M99" i="6"/>
  <c r="O99" i="6" s="1"/>
  <c r="M98" i="6"/>
  <c r="N98" i="6" s="1"/>
  <c r="M97" i="6"/>
  <c r="N97" i="6" s="1"/>
  <c r="O96" i="6"/>
  <c r="N96" i="6"/>
  <c r="M96" i="6"/>
  <c r="M95" i="6"/>
  <c r="O95" i="6" s="1"/>
  <c r="M94" i="6"/>
  <c r="N94" i="6" s="1"/>
  <c r="M93" i="6"/>
  <c r="O93" i="6" s="1"/>
  <c r="M92" i="6"/>
  <c r="N92" i="6" s="1"/>
  <c r="N91" i="6"/>
  <c r="M91" i="6"/>
  <c r="O91" i="6" s="1"/>
  <c r="M90" i="6"/>
  <c r="N90" i="6" s="1"/>
  <c r="O89" i="6"/>
  <c r="N89" i="6"/>
  <c r="M89" i="6"/>
  <c r="M88" i="6"/>
  <c r="N87" i="6"/>
  <c r="M87" i="6"/>
  <c r="O87" i="6" s="1"/>
  <c r="M86" i="6"/>
  <c r="N86" i="6" s="1"/>
  <c r="O85" i="6"/>
  <c r="N85" i="6"/>
  <c r="M85" i="6"/>
  <c r="N84" i="6"/>
  <c r="M84" i="6"/>
  <c r="O84" i="6" s="1"/>
  <c r="M83" i="6"/>
  <c r="O83" i="6" s="1"/>
  <c r="M82" i="6"/>
  <c r="N82" i="6" s="1"/>
  <c r="M81" i="6"/>
  <c r="N81" i="6" s="1"/>
  <c r="O80" i="6"/>
  <c r="M80" i="6"/>
  <c r="N80" i="6" s="1"/>
  <c r="N79" i="6"/>
  <c r="M79" i="6"/>
  <c r="O79" i="6" s="1"/>
  <c r="M78" i="6"/>
  <c r="N78" i="6" s="1"/>
  <c r="M77" i="6"/>
  <c r="O77" i="6" s="1"/>
  <c r="M76" i="6"/>
  <c r="N76" i="6" s="1"/>
  <c r="M75" i="6"/>
  <c r="O75" i="6" s="1"/>
  <c r="M74" i="6"/>
  <c r="N74" i="6" s="1"/>
  <c r="O73" i="6"/>
  <c r="N73" i="6"/>
  <c r="M73" i="6"/>
  <c r="M72" i="6"/>
  <c r="M71" i="6"/>
  <c r="O71" i="6" s="1"/>
  <c r="M70" i="6"/>
  <c r="N70" i="6" s="1"/>
  <c r="O69" i="6"/>
  <c r="N69" i="6"/>
  <c r="M69" i="6"/>
  <c r="O68" i="6"/>
  <c r="N68" i="6"/>
  <c r="M68" i="6"/>
  <c r="M67" i="6"/>
  <c r="O67" i="6" s="1"/>
  <c r="M66" i="6"/>
  <c r="N66" i="6" s="1"/>
  <c r="M65" i="6"/>
  <c r="N65" i="6" s="1"/>
  <c r="M64" i="6"/>
  <c r="O64" i="6" s="1"/>
  <c r="N63" i="6"/>
  <c r="M63" i="6"/>
  <c r="O63" i="6" s="1"/>
  <c r="M62" i="6"/>
  <c r="N62" i="6" s="1"/>
  <c r="N61" i="6"/>
  <c r="M61" i="6"/>
  <c r="O61" i="6" s="1"/>
  <c r="M60" i="6"/>
  <c r="N60" i="6" s="1"/>
  <c r="M59" i="6"/>
  <c r="O59" i="6" s="1"/>
  <c r="M58" i="6"/>
  <c r="N58" i="6" s="1"/>
  <c r="M57" i="6"/>
  <c r="N56" i="6"/>
  <c r="M56" i="6"/>
  <c r="O56" i="6" s="1"/>
  <c r="M55" i="6"/>
  <c r="O55" i="6" s="1"/>
  <c r="M54" i="6"/>
  <c r="N54" i="6" s="1"/>
  <c r="M53" i="6"/>
  <c r="O52" i="6"/>
  <c r="N52" i="6"/>
  <c r="M52" i="6"/>
  <c r="M51" i="6"/>
  <c r="O51" i="6" s="1"/>
  <c r="M50" i="6"/>
  <c r="N50" i="6" s="1"/>
  <c r="M49" i="6"/>
  <c r="N49" i="6" s="1"/>
  <c r="N48" i="6"/>
  <c r="M48" i="6"/>
  <c r="O48" i="6" s="1"/>
  <c r="N47" i="6"/>
  <c r="M47" i="6"/>
  <c r="O47" i="6" s="1"/>
  <c r="M46" i="6"/>
  <c r="N46" i="6" s="1"/>
  <c r="N45" i="6"/>
  <c r="M45" i="6"/>
  <c r="O45" i="6" s="1"/>
  <c r="M44" i="6"/>
  <c r="N44" i="6" s="1"/>
  <c r="N43" i="6"/>
  <c r="M43" i="6"/>
  <c r="O43" i="6" s="1"/>
  <c r="M42" i="6"/>
  <c r="N42" i="6" s="1"/>
  <c r="M41" i="6"/>
  <c r="M40" i="6"/>
  <c r="O40" i="6" s="1"/>
  <c r="N39" i="6"/>
  <c r="M39" i="6"/>
  <c r="O39" i="6" s="1"/>
  <c r="M38" i="6"/>
  <c r="N38" i="6" s="1"/>
  <c r="M37" i="6"/>
  <c r="M36" i="6"/>
  <c r="M35" i="6"/>
  <c r="O35" i="6" s="1"/>
  <c r="M34" i="6"/>
  <c r="N34" i="6" s="1"/>
  <c r="M33" i="6"/>
  <c r="N33" i="6" s="1"/>
  <c r="O32" i="6"/>
  <c r="N32" i="6"/>
  <c r="M32" i="6"/>
  <c r="M31" i="6"/>
  <c r="M30" i="6"/>
  <c r="N30" i="6" s="1"/>
  <c r="N29" i="6"/>
  <c r="M29" i="6"/>
  <c r="O29" i="6" s="1"/>
  <c r="M28" i="6"/>
  <c r="N28" i="6" s="1"/>
  <c r="N27" i="6"/>
  <c r="M27" i="6"/>
  <c r="O27" i="6" s="1"/>
  <c r="M26" i="6"/>
  <c r="N26" i="6" s="1"/>
  <c r="O25" i="6"/>
  <c r="N25" i="6"/>
  <c r="M25" i="6"/>
  <c r="M24" i="6"/>
  <c r="O24" i="6" s="1"/>
  <c r="N23" i="6"/>
  <c r="M23" i="6"/>
  <c r="O23" i="6" s="1"/>
  <c r="M22" i="6"/>
  <c r="N22" i="6" s="1"/>
  <c r="O21" i="6"/>
  <c r="N21" i="6"/>
  <c r="M21" i="6"/>
  <c r="M20" i="6"/>
  <c r="M19" i="6"/>
  <c r="O19" i="6" s="1"/>
  <c r="M18" i="6"/>
  <c r="N18" i="6" s="1"/>
  <c r="M17" i="6"/>
  <c r="N17" i="6" s="1"/>
  <c r="O16" i="6"/>
  <c r="N16" i="6"/>
  <c r="M16" i="6"/>
  <c r="M15" i="6"/>
  <c r="M14" i="6"/>
  <c r="N14" i="6" s="1"/>
  <c r="M13" i="6"/>
  <c r="M12" i="6"/>
  <c r="N12" i="6" s="1"/>
  <c r="N11" i="6"/>
  <c r="M11" i="6"/>
  <c r="O11" i="6" s="1"/>
  <c r="M10" i="6"/>
  <c r="N10" i="6" s="1"/>
  <c r="O9" i="6"/>
  <c r="M9" i="6"/>
  <c r="N9" i="6" s="1"/>
  <c r="N8" i="6"/>
  <c r="M8" i="6"/>
  <c r="O8" i="6" s="1"/>
  <c r="N7" i="6"/>
  <c r="M7" i="6"/>
  <c r="O7" i="6" s="1"/>
  <c r="M6" i="6"/>
  <c r="N6" i="6" s="1"/>
  <c r="O5" i="6"/>
  <c r="M5" i="6"/>
  <c r="N5" i="6" s="1"/>
  <c r="O4" i="6"/>
  <c r="N4" i="6"/>
  <c r="M4" i="6"/>
  <c r="E174" i="1"/>
  <c r="A87" i="1"/>
  <c r="A119" i="1"/>
  <c r="A151" i="1"/>
  <c r="A183" i="1"/>
  <c r="A207" i="1"/>
  <c r="A228" i="1"/>
  <c r="A243" i="1"/>
  <c r="A254" i="1"/>
  <c r="A264" i="1"/>
  <c r="A272" i="1"/>
  <c r="A280" i="1"/>
  <c r="A288" i="1"/>
  <c r="A296" i="1"/>
  <c r="A19" i="1"/>
  <c r="A13" i="1"/>
  <c r="A3" i="1"/>
  <c r="W300" i="5"/>
  <c r="V300" i="5"/>
  <c r="M300" i="5"/>
  <c r="L300" i="5"/>
  <c r="W299" i="5"/>
  <c r="V299" i="5"/>
  <c r="M299" i="5"/>
  <c r="L299" i="5"/>
  <c r="W298" i="5"/>
  <c r="V298" i="5"/>
  <c r="M298" i="5"/>
  <c r="L298" i="5"/>
  <c r="W297" i="5"/>
  <c r="V297" i="5"/>
  <c r="M297" i="5"/>
  <c r="L297" i="5"/>
  <c r="W296" i="5"/>
  <c r="V296" i="5"/>
  <c r="M296" i="5"/>
  <c r="L296" i="5"/>
  <c r="W295" i="5"/>
  <c r="V295" i="5"/>
  <c r="M295" i="5"/>
  <c r="L295" i="5"/>
  <c r="W294" i="5"/>
  <c r="V294" i="5"/>
  <c r="M294" i="5"/>
  <c r="L294" i="5"/>
  <c r="W293" i="5"/>
  <c r="V293" i="5"/>
  <c r="M293" i="5"/>
  <c r="L293" i="5"/>
  <c r="W292" i="5"/>
  <c r="V292" i="5"/>
  <c r="M292" i="5"/>
  <c r="L292" i="5"/>
  <c r="W291" i="5"/>
  <c r="V291" i="5"/>
  <c r="M291" i="5"/>
  <c r="L291" i="5"/>
  <c r="W290" i="5"/>
  <c r="V290" i="5"/>
  <c r="M290" i="5"/>
  <c r="L290" i="5"/>
  <c r="W289" i="5"/>
  <c r="V289" i="5"/>
  <c r="M289" i="5"/>
  <c r="L289" i="5"/>
  <c r="W288" i="5"/>
  <c r="V288" i="5"/>
  <c r="M288" i="5"/>
  <c r="L288" i="5"/>
  <c r="W287" i="5"/>
  <c r="V287" i="5"/>
  <c r="M287" i="5"/>
  <c r="L287" i="5"/>
  <c r="W286" i="5"/>
  <c r="V286" i="5"/>
  <c r="M286" i="5"/>
  <c r="L286" i="5"/>
  <c r="W285" i="5"/>
  <c r="V285" i="5"/>
  <c r="M285" i="5"/>
  <c r="L285" i="5"/>
  <c r="W284" i="5"/>
  <c r="V284" i="5"/>
  <c r="M284" i="5"/>
  <c r="L284" i="5"/>
  <c r="W283" i="5"/>
  <c r="V283" i="5"/>
  <c r="M283" i="5"/>
  <c r="L283" i="5"/>
  <c r="W282" i="5"/>
  <c r="V282" i="5"/>
  <c r="M282" i="5"/>
  <c r="L282" i="5"/>
  <c r="W281" i="5"/>
  <c r="V281" i="5"/>
  <c r="M281" i="5"/>
  <c r="L281" i="5"/>
  <c r="W280" i="5"/>
  <c r="V280" i="5"/>
  <c r="M280" i="5"/>
  <c r="L280" i="5"/>
  <c r="W279" i="5"/>
  <c r="V279" i="5"/>
  <c r="M279" i="5"/>
  <c r="L279" i="5"/>
  <c r="W278" i="5"/>
  <c r="V278" i="5"/>
  <c r="M278" i="5"/>
  <c r="L278" i="5"/>
  <c r="W277" i="5"/>
  <c r="V277" i="5"/>
  <c r="M277" i="5"/>
  <c r="L277" i="5"/>
  <c r="W276" i="5"/>
  <c r="V276" i="5"/>
  <c r="M276" i="5"/>
  <c r="L276" i="5"/>
  <c r="W275" i="5"/>
  <c r="V275" i="5"/>
  <c r="M275" i="5"/>
  <c r="L275" i="5"/>
  <c r="W274" i="5"/>
  <c r="V274" i="5"/>
  <c r="M274" i="5"/>
  <c r="L274" i="5"/>
  <c r="W273" i="5"/>
  <c r="V273" i="5"/>
  <c r="M273" i="5"/>
  <c r="L273" i="5"/>
  <c r="W272" i="5"/>
  <c r="V272" i="5"/>
  <c r="M272" i="5"/>
  <c r="L272" i="5"/>
  <c r="W271" i="5"/>
  <c r="V271" i="5"/>
  <c r="M271" i="5"/>
  <c r="L271" i="5"/>
  <c r="W270" i="5"/>
  <c r="V270" i="5"/>
  <c r="M270" i="5"/>
  <c r="E270" i="1" s="1"/>
  <c r="L270" i="5"/>
  <c r="W269" i="5"/>
  <c r="V269" i="5"/>
  <c r="M269" i="5"/>
  <c r="L269" i="5"/>
  <c r="W268" i="5"/>
  <c r="V268" i="5"/>
  <c r="M268" i="5"/>
  <c r="L268" i="5"/>
  <c r="W267" i="5"/>
  <c r="V267" i="5"/>
  <c r="M267" i="5"/>
  <c r="L267" i="5"/>
  <c r="W266" i="5"/>
  <c r="V266" i="5"/>
  <c r="M266" i="5"/>
  <c r="L266" i="5"/>
  <c r="W265" i="5"/>
  <c r="V265" i="5"/>
  <c r="M265" i="5"/>
  <c r="L265" i="5"/>
  <c r="W264" i="5"/>
  <c r="V264" i="5"/>
  <c r="M264" i="5"/>
  <c r="L264" i="5"/>
  <c r="W263" i="5"/>
  <c r="V263" i="5"/>
  <c r="M263" i="5"/>
  <c r="L263" i="5"/>
  <c r="W262" i="5"/>
  <c r="V262" i="5"/>
  <c r="M262" i="5"/>
  <c r="L262" i="5"/>
  <c r="W261" i="5"/>
  <c r="V261" i="5"/>
  <c r="M261" i="5"/>
  <c r="L261" i="5"/>
  <c r="W260" i="5"/>
  <c r="V260" i="5"/>
  <c r="M260" i="5"/>
  <c r="L260" i="5"/>
  <c r="W259" i="5"/>
  <c r="V259" i="5"/>
  <c r="M259" i="5"/>
  <c r="L259" i="5"/>
  <c r="W258" i="5"/>
  <c r="V258" i="5"/>
  <c r="M258" i="5"/>
  <c r="L258" i="5"/>
  <c r="W257" i="5"/>
  <c r="V257" i="5"/>
  <c r="M257" i="5"/>
  <c r="L257" i="5"/>
  <c r="W256" i="5"/>
  <c r="V256" i="5"/>
  <c r="M256" i="5"/>
  <c r="L256" i="5"/>
  <c r="W255" i="5"/>
  <c r="V255" i="5"/>
  <c r="M255" i="5"/>
  <c r="L255" i="5"/>
  <c r="W254" i="5"/>
  <c r="V254" i="5"/>
  <c r="M254" i="5"/>
  <c r="E254" i="1" s="1"/>
  <c r="L254" i="5"/>
  <c r="W253" i="5"/>
  <c r="V253" i="5"/>
  <c r="M253" i="5"/>
  <c r="L253" i="5"/>
  <c r="W252" i="5"/>
  <c r="V252" i="5"/>
  <c r="M252" i="5"/>
  <c r="L252" i="5"/>
  <c r="W251" i="5"/>
  <c r="V251" i="5"/>
  <c r="M251" i="5"/>
  <c r="L251" i="5"/>
  <c r="W250" i="5"/>
  <c r="V250" i="5"/>
  <c r="M250" i="5"/>
  <c r="L250" i="5"/>
  <c r="W249" i="5"/>
  <c r="V249" i="5"/>
  <c r="M249" i="5"/>
  <c r="L249" i="5"/>
  <c r="W248" i="5"/>
  <c r="V248" i="5"/>
  <c r="M248" i="5"/>
  <c r="L248" i="5"/>
  <c r="W247" i="5"/>
  <c r="V247" i="5"/>
  <c r="M247" i="5"/>
  <c r="L247" i="5"/>
  <c r="W246" i="5"/>
  <c r="V246" i="5"/>
  <c r="M246" i="5"/>
  <c r="L246" i="5"/>
  <c r="W245" i="5"/>
  <c r="V245" i="5"/>
  <c r="M245" i="5"/>
  <c r="L245" i="5"/>
  <c r="W244" i="5"/>
  <c r="V244" i="5"/>
  <c r="M244" i="5"/>
  <c r="L244" i="5"/>
  <c r="W243" i="5"/>
  <c r="V243" i="5"/>
  <c r="M243" i="5"/>
  <c r="L243" i="5"/>
  <c r="W242" i="5"/>
  <c r="V242" i="5"/>
  <c r="M242" i="5"/>
  <c r="L242" i="5"/>
  <c r="W241" i="5"/>
  <c r="V241" i="5"/>
  <c r="M241" i="5"/>
  <c r="L241" i="5"/>
  <c r="W240" i="5"/>
  <c r="V240" i="5"/>
  <c r="M240" i="5"/>
  <c r="L240" i="5"/>
  <c r="W239" i="5"/>
  <c r="V239" i="5"/>
  <c r="M239" i="5"/>
  <c r="L239" i="5"/>
  <c r="W238" i="5"/>
  <c r="V238" i="5"/>
  <c r="M238" i="5"/>
  <c r="L238" i="5"/>
  <c r="W237" i="5"/>
  <c r="V237" i="5"/>
  <c r="M237" i="5"/>
  <c r="L237" i="5"/>
  <c r="W236" i="5"/>
  <c r="V236" i="5"/>
  <c r="M236" i="5"/>
  <c r="L236" i="5"/>
  <c r="W235" i="5"/>
  <c r="V235" i="5"/>
  <c r="M235" i="5"/>
  <c r="L235" i="5"/>
  <c r="W234" i="5"/>
  <c r="V234" i="5"/>
  <c r="M234" i="5"/>
  <c r="L234" i="5"/>
  <c r="W233" i="5"/>
  <c r="V233" i="5"/>
  <c r="M233" i="5"/>
  <c r="L233" i="5"/>
  <c r="W232" i="5"/>
  <c r="V232" i="5"/>
  <c r="M232" i="5"/>
  <c r="L232" i="5"/>
  <c r="W231" i="5"/>
  <c r="V231" i="5"/>
  <c r="M231" i="5"/>
  <c r="L231" i="5"/>
  <c r="W230" i="5"/>
  <c r="V230" i="5"/>
  <c r="M230" i="5"/>
  <c r="L230" i="5"/>
  <c r="W229" i="5"/>
  <c r="V229" i="5"/>
  <c r="M229" i="5"/>
  <c r="L229" i="5"/>
  <c r="W228" i="5"/>
  <c r="V228" i="5"/>
  <c r="M228" i="5"/>
  <c r="L228" i="5"/>
  <c r="W227" i="5"/>
  <c r="V227" i="5"/>
  <c r="M227" i="5"/>
  <c r="L227" i="5"/>
  <c r="W226" i="5"/>
  <c r="V226" i="5"/>
  <c r="M226" i="5"/>
  <c r="L226" i="5"/>
  <c r="W225" i="5"/>
  <c r="V225" i="5"/>
  <c r="M225" i="5"/>
  <c r="L225" i="5"/>
  <c r="W224" i="5"/>
  <c r="V224" i="5"/>
  <c r="M224" i="5"/>
  <c r="L224" i="5"/>
  <c r="W223" i="5"/>
  <c r="V223" i="5"/>
  <c r="M223" i="5"/>
  <c r="L223" i="5"/>
  <c r="W222" i="5"/>
  <c r="V222" i="5"/>
  <c r="M222" i="5"/>
  <c r="L222" i="5"/>
  <c r="W221" i="5"/>
  <c r="V221" i="5"/>
  <c r="M221" i="5"/>
  <c r="L221" i="5"/>
  <c r="W220" i="5"/>
  <c r="V220" i="5"/>
  <c r="M220" i="5"/>
  <c r="L220" i="5"/>
  <c r="W219" i="5"/>
  <c r="V219" i="5"/>
  <c r="M219" i="5"/>
  <c r="L219" i="5"/>
  <c r="W218" i="5"/>
  <c r="V218" i="5"/>
  <c r="M218" i="5"/>
  <c r="L218" i="5"/>
  <c r="W217" i="5"/>
  <c r="V217" i="5"/>
  <c r="M217" i="5"/>
  <c r="L217" i="5"/>
  <c r="W216" i="5"/>
  <c r="V216" i="5"/>
  <c r="M216" i="5"/>
  <c r="L216" i="5"/>
  <c r="W215" i="5"/>
  <c r="V215" i="5"/>
  <c r="M215" i="5"/>
  <c r="L215" i="5"/>
  <c r="W214" i="5"/>
  <c r="V214" i="5"/>
  <c r="M214" i="5"/>
  <c r="L214" i="5"/>
  <c r="W213" i="5"/>
  <c r="V213" i="5"/>
  <c r="M213" i="5"/>
  <c r="L213" i="5"/>
  <c r="W212" i="5"/>
  <c r="V212" i="5"/>
  <c r="M212" i="5"/>
  <c r="L212" i="5"/>
  <c r="W211" i="5"/>
  <c r="V211" i="5"/>
  <c r="M211" i="5"/>
  <c r="L211" i="5"/>
  <c r="W210" i="5"/>
  <c r="V210" i="5"/>
  <c r="M210" i="5"/>
  <c r="L210" i="5"/>
  <c r="W209" i="5"/>
  <c r="V209" i="5"/>
  <c r="M209" i="5"/>
  <c r="L209" i="5"/>
  <c r="W208" i="5"/>
  <c r="V208" i="5"/>
  <c r="M208" i="5"/>
  <c r="L208" i="5"/>
  <c r="W207" i="5"/>
  <c r="V207" i="5"/>
  <c r="M207" i="5"/>
  <c r="L207" i="5"/>
  <c r="W206" i="5"/>
  <c r="V206" i="5"/>
  <c r="M206" i="5"/>
  <c r="L206" i="5"/>
  <c r="W205" i="5"/>
  <c r="V205" i="5"/>
  <c r="M205" i="5"/>
  <c r="L205" i="5"/>
  <c r="W204" i="5"/>
  <c r="V204" i="5"/>
  <c r="M204" i="5"/>
  <c r="L204" i="5"/>
  <c r="W203" i="5"/>
  <c r="V203" i="5"/>
  <c r="M203" i="5"/>
  <c r="L203" i="5"/>
  <c r="W202" i="5"/>
  <c r="V202" i="5"/>
  <c r="M202" i="5"/>
  <c r="L202" i="5"/>
  <c r="W201" i="5"/>
  <c r="V201" i="5"/>
  <c r="M201" i="5"/>
  <c r="L201" i="5"/>
  <c r="W200" i="5"/>
  <c r="V200" i="5"/>
  <c r="M200" i="5"/>
  <c r="L200" i="5"/>
  <c r="W199" i="5"/>
  <c r="V199" i="5"/>
  <c r="M199" i="5"/>
  <c r="L199" i="5"/>
  <c r="W198" i="5"/>
  <c r="V198" i="5"/>
  <c r="M198" i="5"/>
  <c r="L198" i="5"/>
  <c r="W197" i="5"/>
  <c r="V197" i="5"/>
  <c r="M197" i="5"/>
  <c r="L197" i="5"/>
  <c r="W196" i="5"/>
  <c r="V196" i="5"/>
  <c r="M196" i="5"/>
  <c r="L196" i="5"/>
  <c r="W195" i="5"/>
  <c r="V195" i="5"/>
  <c r="M195" i="5"/>
  <c r="L195" i="5"/>
  <c r="W194" i="5"/>
  <c r="V194" i="5"/>
  <c r="M194" i="5"/>
  <c r="L194" i="5"/>
  <c r="W193" i="5"/>
  <c r="V193" i="5"/>
  <c r="M193" i="5"/>
  <c r="L193" i="5"/>
  <c r="W192" i="5"/>
  <c r="V192" i="5"/>
  <c r="M192" i="5"/>
  <c r="L192" i="5"/>
  <c r="W191" i="5"/>
  <c r="V191" i="5"/>
  <c r="M191" i="5"/>
  <c r="L191" i="5"/>
  <c r="W190" i="5"/>
  <c r="V190" i="5"/>
  <c r="M190" i="5"/>
  <c r="L190" i="5"/>
  <c r="W189" i="5"/>
  <c r="V189" i="5"/>
  <c r="M189" i="5"/>
  <c r="L189" i="5"/>
  <c r="W188" i="5"/>
  <c r="V188" i="5"/>
  <c r="M188" i="5"/>
  <c r="L188" i="5"/>
  <c r="W187" i="5"/>
  <c r="V187" i="5"/>
  <c r="M187" i="5"/>
  <c r="L187" i="5"/>
  <c r="W186" i="5"/>
  <c r="V186" i="5"/>
  <c r="M186" i="5"/>
  <c r="L186" i="5"/>
  <c r="W185" i="5"/>
  <c r="V185" i="5"/>
  <c r="M185" i="5"/>
  <c r="L185" i="5"/>
  <c r="W184" i="5"/>
  <c r="V184" i="5"/>
  <c r="M184" i="5"/>
  <c r="L184" i="5"/>
  <c r="W183" i="5"/>
  <c r="V183" i="5"/>
  <c r="M183" i="5"/>
  <c r="L183" i="5"/>
  <c r="W182" i="5"/>
  <c r="V182" i="5"/>
  <c r="M182" i="5"/>
  <c r="L182" i="5"/>
  <c r="W181" i="5"/>
  <c r="V181" i="5"/>
  <c r="M181" i="5"/>
  <c r="L181" i="5"/>
  <c r="W180" i="5"/>
  <c r="V180" i="5"/>
  <c r="M180" i="5"/>
  <c r="L180" i="5"/>
  <c r="W179" i="5"/>
  <c r="V179" i="5"/>
  <c r="M179" i="5"/>
  <c r="L179" i="5"/>
  <c r="W178" i="5"/>
  <c r="V178" i="5"/>
  <c r="M178" i="5"/>
  <c r="L178" i="5"/>
  <c r="W177" i="5"/>
  <c r="V177" i="5"/>
  <c r="M177" i="5"/>
  <c r="L177" i="5"/>
  <c r="W176" i="5"/>
  <c r="V176" i="5"/>
  <c r="M176" i="5"/>
  <c r="L176" i="5"/>
  <c r="W175" i="5"/>
  <c r="V175" i="5"/>
  <c r="M175" i="5"/>
  <c r="L175" i="5"/>
  <c r="W174" i="5"/>
  <c r="V174" i="5"/>
  <c r="M174" i="5"/>
  <c r="L174" i="5"/>
  <c r="W173" i="5"/>
  <c r="V173" i="5"/>
  <c r="M173" i="5"/>
  <c r="L173" i="5"/>
  <c r="W172" i="5"/>
  <c r="V172" i="5"/>
  <c r="M172" i="5"/>
  <c r="L172" i="5"/>
  <c r="W171" i="5"/>
  <c r="V171" i="5"/>
  <c r="M171" i="5"/>
  <c r="L171" i="5"/>
  <c r="W170" i="5"/>
  <c r="V170" i="5"/>
  <c r="M170" i="5"/>
  <c r="L170" i="5"/>
  <c r="W169" i="5"/>
  <c r="V169" i="5"/>
  <c r="M169" i="5"/>
  <c r="L169" i="5"/>
  <c r="W168" i="5"/>
  <c r="V168" i="5"/>
  <c r="M168" i="5"/>
  <c r="L168" i="5"/>
  <c r="W167" i="5"/>
  <c r="V167" i="5"/>
  <c r="M167" i="5"/>
  <c r="L167" i="5"/>
  <c r="W166" i="5"/>
  <c r="V166" i="5"/>
  <c r="M166" i="5"/>
  <c r="L166" i="5"/>
  <c r="W165" i="5"/>
  <c r="V165" i="5"/>
  <c r="M165" i="5"/>
  <c r="L165" i="5"/>
  <c r="W164" i="5"/>
  <c r="V164" i="5"/>
  <c r="M164" i="5"/>
  <c r="L164" i="5"/>
  <c r="W163" i="5"/>
  <c r="V163" i="5"/>
  <c r="M163" i="5"/>
  <c r="L163" i="5"/>
  <c r="W162" i="5"/>
  <c r="V162" i="5"/>
  <c r="M162" i="5"/>
  <c r="L162" i="5"/>
  <c r="W161" i="5"/>
  <c r="V161" i="5"/>
  <c r="M161" i="5"/>
  <c r="L161" i="5"/>
  <c r="W160" i="5"/>
  <c r="V160" i="5"/>
  <c r="M160" i="5"/>
  <c r="L160" i="5"/>
  <c r="W159" i="5"/>
  <c r="V159" i="5"/>
  <c r="M159" i="5"/>
  <c r="L159" i="5"/>
  <c r="W158" i="5"/>
  <c r="V158" i="5"/>
  <c r="M158" i="5"/>
  <c r="E158" i="1" s="1"/>
  <c r="L158" i="5"/>
  <c r="W157" i="5"/>
  <c r="V157" i="5"/>
  <c r="M157" i="5"/>
  <c r="L157" i="5"/>
  <c r="W156" i="5"/>
  <c r="V156" i="5"/>
  <c r="M156" i="5"/>
  <c r="L156" i="5"/>
  <c r="W155" i="5"/>
  <c r="V155" i="5"/>
  <c r="M155" i="5"/>
  <c r="L155" i="5"/>
  <c r="W154" i="5"/>
  <c r="V154" i="5"/>
  <c r="M154" i="5"/>
  <c r="L154" i="5"/>
  <c r="W153" i="5"/>
  <c r="V153" i="5"/>
  <c r="M153" i="5"/>
  <c r="L153" i="5"/>
  <c r="W152" i="5"/>
  <c r="V152" i="5"/>
  <c r="M152" i="5"/>
  <c r="L152" i="5"/>
  <c r="W151" i="5"/>
  <c r="V151" i="5"/>
  <c r="M151" i="5"/>
  <c r="L151" i="5"/>
  <c r="W150" i="5"/>
  <c r="V150" i="5"/>
  <c r="M150" i="5"/>
  <c r="L150" i="5"/>
  <c r="W149" i="5"/>
  <c r="V149" i="5"/>
  <c r="M149" i="5"/>
  <c r="L149" i="5"/>
  <c r="W148" i="5"/>
  <c r="V148" i="5"/>
  <c r="M148" i="5"/>
  <c r="L148" i="5"/>
  <c r="W147" i="5"/>
  <c r="V147" i="5"/>
  <c r="M147" i="5"/>
  <c r="L147" i="5"/>
  <c r="W146" i="5"/>
  <c r="V146" i="5"/>
  <c r="M146" i="5"/>
  <c r="L146" i="5"/>
  <c r="W145" i="5"/>
  <c r="V145" i="5"/>
  <c r="M145" i="5"/>
  <c r="L145" i="5"/>
  <c r="W144" i="5"/>
  <c r="V144" i="5"/>
  <c r="M144" i="5"/>
  <c r="L144" i="5"/>
  <c r="W143" i="5"/>
  <c r="V143" i="5"/>
  <c r="M143" i="5"/>
  <c r="L143" i="5"/>
  <c r="W142" i="5"/>
  <c r="V142" i="5"/>
  <c r="M142" i="5"/>
  <c r="E142" i="1" s="1"/>
  <c r="L142" i="5"/>
  <c r="W141" i="5"/>
  <c r="V141" i="5"/>
  <c r="M141" i="5"/>
  <c r="L141" i="5"/>
  <c r="W140" i="5"/>
  <c r="V140" i="5"/>
  <c r="M140" i="5"/>
  <c r="L140" i="5"/>
  <c r="W139" i="5"/>
  <c r="V139" i="5"/>
  <c r="M139" i="5"/>
  <c r="L139" i="5"/>
  <c r="W138" i="5"/>
  <c r="V138" i="5"/>
  <c r="M138" i="5"/>
  <c r="L138" i="5"/>
  <c r="W137" i="5"/>
  <c r="V137" i="5"/>
  <c r="M137" i="5"/>
  <c r="L137" i="5"/>
  <c r="W136" i="5"/>
  <c r="V136" i="5"/>
  <c r="M136" i="5"/>
  <c r="L136" i="5"/>
  <c r="W135" i="5"/>
  <c r="V135" i="5"/>
  <c r="M135" i="5"/>
  <c r="L135" i="5"/>
  <c r="W134" i="5"/>
  <c r="V134" i="5"/>
  <c r="M134" i="5"/>
  <c r="L134" i="5"/>
  <c r="W133" i="5"/>
  <c r="V133" i="5"/>
  <c r="M133" i="5"/>
  <c r="L133" i="5"/>
  <c r="W132" i="5"/>
  <c r="V132" i="5"/>
  <c r="M132" i="5"/>
  <c r="L132" i="5"/>
  <c r="W131" i="5"/>
  <c r="V131" i="5"/>
  <c r="M131" i="5"/>
  <c r="L131" i="5"/>
  <c r="W130" i="5"/>
  <c r="V130" i="5"/>
  <c r="M130" i="5"/>
  <c r="L130" i="5"/>
  <c r="W129" i="5"/>
  <c r="V129" i="5"/>
  <c r="M129" i="5"/>
  <c r="L129" i="5"/>
  <c r="W128" i="5"/>
  <c r="V128" i="5"/>
  <c r="M128" i="5"/>
  <c r="L128" i="5"/>
  <c r="W127" i="5"/>
  <c r="V127" i="5"/>
  <c r="M127" i="5"/>
  <c r="L127" i="5"/>
  <c r="W126" i="5"/>
  <c r="V126" i="5"/>
  <c r="M126" i="5"/>
  <c r="E126" i="1" s="1"/>
  <c r="L126" i="5"/>
  <c r="W125" i="5"/>
  <c r="V125" i="5"/>
  <c r="M125" i="5"/>
  <c r="L125" i="5"/>
  <c r="W124" i="5"/>
  <c r="V124" i="5"/>
  <c r="M124" i="5"/>
  <c r="L124" i="5"/>
  <c r="W123" i="5"/>
  <c r="V123" i="5"/>
  <c r="M123" i="5"/>
  <c r="L123" i="5"/>
  <c r="W122" i="5"/>
  <c r="V122" i="5"/>
  <c r="M122" i="5"/>
  <c r="L122" i="5"/>
  <c r="W121" i="5"/>
  <c r="V121" i="5"/>
  <c r="M121" i="5"/>
  <c r="L121" i="5"/>
  <c r="W120" i="5"/>
  <c r="V120" i="5"/>
  <c r="M120" i="5"/>
  <c r="L120" i="5"/>
  <c r="W119" i="5"/>
  <c r="V119" i="5"/>
  <c r="M119" i="5"/>
  <c r="L119" i="5"/>
  <c r="W118" i="5"/>
  <c r="V118" i="5"/>
  <c r="M118" i="5"/>
  <c r="L118" i="5"/>
  <c r="W117" i="5"/>
  <c r="V117" i="5"/>
  <c r="M117" i="5"/>
  <c r="L117" i="5"/>
  <c r="W116" i="5"/>
  <c r="V116" i="5"/>
  <c r="M116" i="5"/>
  <c r="L116" i="5"/>
  <c r="W115" i="5"/>
  <c r="V115" i="5"/>
  <c r="M115" i="5"/>
  <c r="L115" i="5"/>
  <c r="W114" i="5"/>
  <c r="V114" i="5"/>
  <c r="M114" i="5"/>
  <c r="L114" i="5"/>
  <c r="W113" i="5"/>
  <c r="V113" i="5"/>
  <c r="M113" i="5"/>
  <c r="L113" i="5"/>
  <c r="W112" i="5"/>
  <c r="V112" i="5"/>
  <c r="M112" i="5"/>
  <c r="L112" i="5"/>
  <c r="W111" i="5"/>
  <c r="V111" i="5"/>
  <c r="M111" i="5"/>
  <c r="L111" i="5"/>
  <c r="W110" i="5"/>
  <c r="V110" i="5"/>
  <c r="M110" i="5"/>
  <c r="L110" i="5"/>
  <c r="W109" i="5"/>
  <c r="V109" i="5"/>
  <c r="M109" i="5"/>
  <c r="L109" i="5"/>
  <c r="W108" i="5"/>
  <c r="V108" i="5"/>
  <c r="M108" i="5"/>
  <c r="L108" i="5"/>
  <c r="W107" i="5"/>
  <c r="V107" i="5"/>
  <c r="M107" i="5"/>
  <c r="L107" i="5"/>
  <c r="W106" i="5"/>
  <c r="V106" i="5"/>
  <c r="M106" i="5"/>
  <c r="L106" i="5"/>
  <c r="W105" i="5"/>
  <c r="V105" i="5"/>
  <c r="M105" i="5"/>
  <c r="L105" i="5"/>
  <c r="W104" i="5"/>
  <c r="V104" i="5"/>
  <c r="M104" i="5"/>
  <c r="L104" i="5"/>
  <c r="W103" i="5"/>
  <c r="V103" i="5"/>
  <c r="M103" i="5"/>
  <c r="L103" i="5"/>
  <c r="W102" i="5"/>
  <c r="V102" i="5"/>
  <c r="M102" i="5"/>
  <c r="L102" i="5"/>
  <c r="W101" i="5"/>
  <c r="V101" i="5"/>
  <c r="M101" i="5"/>
  <c r="L101" i="5"/>
  <c r="W100" i="5"/>
  <c r="V100" i="5"/>
  <c r="M100" i="5"/>
  <c r="L100" i="5"/>
  <c r="W99" i="5"/>
  <c r="V99" i="5"/>
  <c r="M99" i="5"/>
  <c r="L99" i="5"/>
  <c r="W98" i="5"/>
  <c r="V98" i="5"/>
  <c r="M98" i="5"/>
  <c r="L98" i="5"/>
  <c r="W97" i="5"/>
  <c r="V97" i="5"/>
  <c r="M97" i="5"/>
  <c r="L97" i="5"/>
  <c r="W96" i="5"/>
  <c r="V96" i="5"/>
  <c r="M96" i="5"/>
  <c r="L96" i="5"/>
  <c r="W95" i="5"/>
  <c r="V95" i="5"/>
  <c r="M95" i="5"/>
  <c r="L95" i="5"/>
  <c r="W94" i="5"/>
  <c r="V94" i="5"/>
  <c r="M94" i="5"/>
  <c r="L94" i="5"/>
  <c r="W93" i="5"/>
  <c r="V93" i="5"/>
  <c r="M93" i="5"/>
  <c r="L93" i="5"/>
  <c r="W92" i="5"/>
  <c r="V92" i="5"/>
  <c r="M92" i="5"/>
  <c r="L92" i="5"/>
  <c r="W91" i="5"/>
  <c r="V91" i="5"/>
  <c r="M91" i="5"/>
  <c r="L91" i="5"/>
  <c r="W90" i="5"/>
  <c r="V90" i="5"/>
  <c r="M90" i="5"/>
  <c r="L90" i="5"/>
  <c r="W89" i="5"/>
  <c r="V89" i="5"/>
  <c r="M89" i="5"/>
  <c r="L89" i="5"/>
  <c r="W88" i="5"/>
  <c r="V88" i="5"/>
  <c r="M88" i="5"/>
  <c r="L88" i="5"/>
  <c r="W87" i="5"/>
  <c r="V87" i="5"/>
  <c r="M87" i="5"/>
  <c r="L87" i="5"/>
  <c r="W86" i="5"/>
  <c r="V86" i="5"/>
  <c r="M86" i="5"/>
  <c r="L86" i="5"/>
  <c r="W85" i="5"/>
  <c r="V85" i="5"/>
  <c r="M85" i="5"/>
  <c r="L85" i="5"/>
  <c r="W84" i="5"/>
  <c r="V84" i="5"/>
  <c r="M84" i="5"/>
  <c r="L84" i="5"/>
  <c r="W83" i="5"/>
  <c r="V83" i="5"/>
  <c r="M83" i="5"/>
  <c r="L83" i="5"/>
  <c r="W82" i="5"/>
  <c r="V82" i="5"/>
  <c r="M82" i="5"/>
  <c r="L82" i="5"/>
  <c r="W81" i="5"/>
  <c r="V81" i="5"/>
  <c r="M81" i="5"/>
  <c r="L81" i="5"/>
  <c r="W80" i="5"/>
  <c r="V80" i="5"/>
  <c r="M80" i="5"/>
  <c r="L80" i="5"/>
  <c r="W79" i="5"/>
  <c r="V79" i="5"/>
  <c r="M79" i="5"/>
  <c r="L79" i="5"/>
  <c r="W78" i="5"/>
  <c r="V78" i="5"/>
  <c r="M78" i="5"/>
  <c r="L78" i="5"/>
  <c r="W77" i="5"/>
  <c r="V77" i="5"/>
  <c r="M77" i="5"/>
  <c r="L77" i="5"/>
  <c r="W76" i="5"/>
  <c r="V76" i="5"/>
  <c r="M76" i="5"/>
  <c r="L76" i="5"/>
  <c r="W75" i="5"/>
  <c r="V75" i="5"/>
  <c r="M75" i="5"/>
  <c r="L75" i="5"/>
  <c r="W74" i="5"/>
  <c r="V74" i="5"/>
  <c r="M74" i="5"/>
  <c r="L74" i="5"/>
  <c r="W73" i="5"/>
  <c r="V73" i="5"/>
  <c r="M73" i="5"/>
  <c r="L73" i="5"/>
  <c r="W72" i="5"/>
  <c r="V72" i="5"/>
  <c r="M72" i="5"/>
  <c r="L72" i="5"/>
  <c r="W71" i="5"/>
  <c r="V71" i="5"/>
  <c r="M71" i="5"/>
  <c r="L71" i="5"/>
  <c r="W70" i="5"/>
  <c r="V70" i="5"/>
  <c r="M70" i="5"/>
  <c r="L70" i="5"/>
  <c r="W69" i="5"/>
  <c r="V69" i="5"/>
  <c r="M69" i="5"/>
  <c r="L69" i="5"/>
  <c r="W68" i="5"/>
  <c r="V68" i="5"/>
  <c r="M68" i="5"/>
  <c r="L68" i="5"/>
  <c r="W67" i="5"/>
  <c r="V67" i="5"/>
  <c r="M67" i="5"/>
  <c r="L67" i="5"/>
  <c r="W66" i="5"/>
  <c r="V66" i="5"/>
  <c r="M66" i="5"/>
  <c r="L66" i="5"/>
  <c r="W65" i="5"/>
  <c r="V65" i="5"/>
  <c r="M65" i="5"/>
  <c r="L65" i="5"/>
  <c r="W64" i="5"/>
  <c r="V64" i="5"/>
  <c r="M64" i="5"/>
  <c r="L64" i="5"/>
  <c r="W63" i="5"/>
  <c r="V63" i="5"/>
  <c r="M63" i="5"/>
  <c r="L63" i="5"/>
  <c r="W62" i="5"/>
  <c r="V62" i="5"/>
  <c r="M62" i="5"/>
  <c r="L62" i="5"/>
  <c r="W61" i="5"/>
  <c r="V61" i="5"/>
  <c r="M61" i="5"/>
  <c r="L61" i="5"/>
  <c r="W60" i="5"/>
  <c r="V60" i="5"/>
  <c r="M60" i="5"/>
  <c r="L60" i="5"/>
  <c r="W59" i="5"/>
  <c r="V59" i="5"/>
  <c r="M59" i="5"/>
  <c r="L59" i="5"/>
  <c r="W58" i="5"/>
  <c r="V58" i="5"/>
  <c r="M58" i="5"/>
  <c r="L58" i="5"/>
  <c r="W57" i="5"/>
  <c r="V57" i="5"/>
  <c r="M57" i="5"/>
  <c r="L57" i="5"/>
  <c r="W56" i="5"/>
  <c r="V56" i="5"/>
  <c r="M56" i="5"/>
  <c r="L56" i="5"/>
  <c r="W55" i="5"/>
  <c r="V55" i="5"/>
  <c r="M55" i="5"/>
  <c r="L55" i="5"/>
  <c r="W54" i="5"/>
  <c r="V54" i="5"/>
  <c r="M54" i="5"/>
  <c r="L54" i="5"/>
  <c r="W53" i="5"/>
  <c r="V53" i="5"/>
  <c r="M53" i="5"/>
  <c r="L53" i="5"/>
  <c r="W52" i="5"/>
  <c r="V52" i="5"/>
  <c r="M52" i="5"/>
  <c r="L52" i="5"/>
  <c r="W51" i="5"/>
  <c r="V51" i="5"/>
  <c r="M51" i="5"/>
  <c r="L51" i="5"/>
  <c r="W50" i="5"/>
  <c r="V50" i="5"/>
  <c r="M50" i="5"/>
  <c r="L50" i="5"/>
  <c r="W49" i="5"/>
  <c r="V49" i="5"/>
  <c r="M49" i="5"/>
  <c r="L49" i="5"/>
  <c r="W48" i="5"/>
  <c r="V48" i="5"/>
  <c r="M48" i="5"/>
  <c r="L48" i="5"/>
  <c r="W47" i="5"/>
  <c r="V47" i="5"/>
  <c r="M47" i="5"/>
  <c r="L47" i="5"/>
  <c r="W46" i="5"/>
  <c r="V46" i="5"/>
  <c r="M46" i="5"/>
  <c r="E46" i="1" s="1"/>
  <c r="L46" i="5"/>
  <c r="W45" i="5"/>
  <c r="V45" i="5"/>
  <c r="M45" i="5"/>
  <c r="L45" i="5"/>
  <c r="W44" i="5"/>
  <c r="V44" i="5"/>
  <c r="M44" i="5"/>
  <c r="L44" i="5"/>
  <c r="W43" i="5"/>
  <c r="V43" i="5"/>
  <c r="M43" i="5"/>
  <c r="L43" i="5"/>
  <c r="W42" i="5"/>
  <c r="V42" i="5"/>
  <c r="M42" i="5"/>
  <c r="L42" i="5"/>
  <c r="W41" i="5"/>
  <c r="V41" i="5"/>
  <c r="M41" i="5"/>
  <c r="L41" i="5"/>
  <c r="W40" i="5"/>
  <c r="V40" i="5"/>
  <c r="M40" i="5"/>
  <c r="L40" i="5"/>
  <c r="W39" i="5"/>
  <c r="V39" i="5"/>
  <c r="M39" i="5"/>
  <c r="L39" i="5"/>
  <c r="W38" i="5"/>
  <c r="V38" i="5"/>
  <c r="M38" i="5"/>
  <c r="L38" i="5"/>
  <c r="W37" i="5"/>
  <c r="V37" i="5"/>
  <c r="M37" i="5"/>
  <c r="L37" i="5"/>
  <c r="W36" i="5"/>
  <c r="V36" i="5"/>
  <c r="M36" i="5"/>
  <c r="L36" i="5"/>
  <c r="W35" i="5"/>
  <c r="V35" i="5"/>
  <c r="M35" i="5"/>
  <c r="L35" i="5"/>
  <c r="W34" i="5"/>
  <c r="V34" i="5"/>
  <c r="M34" i="5"/>
  <c r="L34" i="5"/>
  <c r="W33" i="5"/>
  <c r="V33" i="5"/>
  <c r="M33" i="5"/>
  <c r="L33" i="5"/>
  <c r="W32" i="5"/>
  <c r="V32" i="5"/>
  <c r="M32" i="5"/>
  <c r="L32" i="5"/>
  <c r="W31" i="5"/>
  <c r="V31" i="5"/>
  <c r="M31" i="5"/>
  <c r="L31" i="5"/>
  <c r="W30" i="5"/>
  <c r="V30" i="5"/>
  <c r="M30" i="5"/>
  <c r="E30" i="1" s="1"/>
  <c r="L30" i="5"/>
  <c r="W29" i="5"/>
  <c r="V29" i="5"/>
  <c r="M29" i="5"/>
  <c r="L29" i="5"/>
  <c r="W28" i="5"/>
  <c r="V28" i="5"/>
  <c r="M28" i="5"/>
  <c r="L28" i="5"/>
  <c r="W27" i="5"/>
  <c r="V27" i="5"/>
  <c r="M27" i="5"/>
  <c r="L27" i="5"/>
  <c r="W26" i="5"/>
  <c r="V26" i="5"/>
  <c r="M26" i="5"/>
  <c r="L26" i="5"/>
  <c r="W25" i="5"/>
  <c r="V25" i="5"/>
  <c r="M25" i="5"/>
  <c r="L25" i="5"/>
  <c r="W24" i="5"/>
  <c r="V24" i="5"/>
  <c r="M24" i="5"/>
  <c r="L24" i="5"/>
  <c r="W23" i="5"/>
  <c r="V23" i="5"/>
  <c r="M23" i="5"/>
  <c r="L23" i="5"/>
  <c r="W22" i="5"/>
  <c r="V22" i="5"/>
  <c r="M22" i="5"/>
  <c r="E22" i="1" s="1"/>
  <c r="L22" i="5"/>
  <c r="W21" i="5"/>
  <c r="V21" i="5"/>
  <c r="M21" i="5"/>
  <c r="L21" i="5"/>
  <c r="W20" i="5"/>
  <c r="V20" i="5"/>
  <c r="M20" i="5"/>
  <c r="E20" i="1" s="1"/>
  <c r="L20" i="5"/>
  <c r="W19" i="5"/>
  <c r="V19" i="5"/>
  <c r="M19" i="5"/>
  <c r="L19" i="5"/>
  <c r="W18" i="5"/>
  <c r="V18" i="5"/>
  <c r="M18" i="5"/>
  <c r="L18" i="5"/>
  <c r="W17" i="5"/>
  <c r="V17" i="5"/>
  <c r="M17" i="5"/>
  <c r="L17" i="5"/>
  <c r="W16" i="5"/>
  <c r="V16" i="5"/>
  <c r="M16" i="5"/>
  <c r="L16" i="5"/>
  <c r="W15" i="5"/>
  <c r="V15" i="5"/>
  <c r="M15" i="5"/>
  <c r="L15" i="5"/>
  <c r="W14" i="5"/>
  <c r="V14" i="5"/>
  <c r="M14" i="5"/>
  <c r="E14" i="1" s="1"/>
  <c r="L14" i="5"/>
  <c r="W13" i="5"/>
  <c r="V13" i="5"/>
  <c r="M13" i="5"/>
  <c r="L13" i="5"/>
  <c r="W12" i="5"/>
  <c r="V12" i="5"/>
  <c r="M12" i="5"/>
  <c r="E12" i="1" s="1"/>
  <c r="L12" i="5"/>
  <c r="W11" i="5"/>
  <c r="V11" i="5"/>
  <c r="M11" i="5"/>
  <c r="L11" i="5"/>
  <c r="W10" i="5"/>
  <c r="V10" i="5"/>
  <c r="M10" i="5"/>
  <c r="L10" i="5"/>
  <c r="W9" i="5"/>
  <c r="V9" i="5"/>
  <c r="M9" i="5"/>
  <c r="L9" i="5"/>
  <c r="W8" i="5"/>
  <c r="V8" i="5"/>
  <c r="M8" i="5"/>
  <c r="L8" i="5"/>
  <c r="W7" i="5"/>
  <c r="V7" i="5"/>
  <c r="M7" i="5"/>
  <c r="L7" i="5"/>
  <c r="W6" i="5"/>
  <c r="V6" i="5"/>
  <c r="M6" i="5"/>
  <c r="E6" i="1" s="1"/>
  <c r="L6" i="5"/>
  <c r="W5" i="5"/>
  <c r="V5" i="5"/>
  <c r="M5" i="5"/>
  <c r="L5" i="5"/>
  <c r="W4" i="5"/>
  <c r="V4" i="5"/>
  <c r="M4" i="5"/>
  <c r="E4" i="1" s="1"/>
  <c r="L4" i="5"/>
  <c r="V300" i="4"/>
  <c r="U300" i="4"/>
  <c r="G300" i="4"/>
  <c r="F300" i="4"/>
  <c r="V299" i="4"/>
  <c r="U299" i="4"/>
  <c r="G299" i="4"/>
  <c r="F299" i="4"/>
  <c r="V298" i="4"/>
  <c r="U298" i="4"/>
  <c r="G298" i="4"/>
  <c r="F298" i="4"/>
  <c r="V297" i="4"/>
  <c r="U297" i="4"/>
  <c r="G297" i="4"/>
  <c r="F297" i="4"/>
  <c r="V296" i="4"/>
  <c r="U296" i="4"/>
  <c r="G296" i="4"/>
  <c r="F296" i="4"/>
  <c r="V295" i="4"/>
  <c r="U295" i="4"/>
  <c r="A295" i="1" s="1"/>
  <c r="G295" i="4"/>
  <c r="F295" i="4"/>
  <c r="V294" i="4"/>
  <c r="U294" i="4"/>
  <c r="G294" i="4"/>
  <c r="F294" i="4"/>
  <c r="V293" i="4"/>
  <c r="U293" i="4"/>
  <c r="A293" i="1" s="1"/>
  <c r="G293" i="4"/>
  <c r="F293" i="4"/>
  <c r="V292" i="4"/>
  <c r="U292" i="4"/>
  <c r="G292" i="4"/>
  <c r="F292" i="4"/>
  <c r="V291" i="4"/>
  <c r="U291" i="4"/>
  <c r="G291" i="4"/>
  <c r="F291" i="4"/>
  <c r="V290" i="4"/>
  <c r="U290" i="4"/>
  <c r="G290" i="4"/>
  <c r="F290" i="4"/>
  <c r="V289" i="4"/>
  <c r="U289" i="4"/>
  <c r="G289" i="4"/>
  <c r="F289" i="4"/>
  <c r="V288" i="4"/>
  <c r="U288" i="4"/>
  <c r="G288" i="4"/>
  <c r="F288" i="4"/>
  <c r="V287" i="4"/>
  <c r="U287" i="4"/>
  <c r="A287" i="1" s="1"/>
  <c r="G287" i="4"/>
  <c r="F287" i="4"/>
  <c r="V286" i="4"/>
  <c r="U286" i="4"/>
  <c r="G286" i="4"/>
  <c r="F286" i="4"/>
  <c r="V285" i="4"/>
  <c r="U285" i="4"/>
  <c r="A285" i="1" s="1"/>
  <c r="G285" i="4"/>
  <c r="F285" i="4"/>
  <c r="V284" i="4"/>
  <c r="U284" i="4"/>
  <c r="G284" i="4"/>
  <c r="F284" i="4"/>
  <c r="V283" i="4"/>
  <c r="U283" i="4"/>
  <c r="G283" i="4"/>
  <c r="F283" i="4"/>
  <c r="V282" i="4"/>
  <c r="U282" i="4"/>
  <c r="G282" i="4"/>
  <c r="F282" i="4"/>
  <c r="V281" i="4"/>
  <c r="U281" i="4"/>
  <c r="G281" i="4"/>
  <c r="F281" i="4"/>
  <c r="V280" i="4"/>
  <c r="U280" i="4"/>
  <c r="G280" i="4"/>
  <c r="F280" i="4"/>
  <c r="V279" i="4"/>
  <c r="U279" i="4"/>
  <c r="A279" i="1" s="1"/>
  <c r="G279" i="4"/>
  <c r="F279" i="4"/>
  <c r="V278" i="4"/>
  <c r="U278" i="4"/>
  <c r="G278" i="4"/>
  <c r="F278" i="4"/>
  <c r="V277" i="4"/>
  <c r="U277" i="4"/>
  <c r="A277" i="1" s="1"/>
  <c r="G277" i="4"/>
  <c r="F277" i="4"/>
  <c r="V276" i="4"/>
  <c r="U276" i="4"/>
  <c r="G276" i="4"/>
  <c r="F276" i="4"/>
  <c r="V275" i="4"/>
  <c r="U275" i="4"/>
  <c r="G275" i="4"/>
  <c r="F275" i="4"/>
  <c r="V274" i="4"/>
  <c r="U274" i="4"/>
  <c r="G274" i="4"/>
  <c r="F274" i="4"/>
  <c r="V273" i="4"/>
  <c r="U273" i="4"/>
  <c r="G273" i="4"/>
  <c r="F273" i="4"/>
  <c r="V272" i="4"/>
  <c r="U272" i="4"/>
  <c r="G272" i="4"/>
  <c r="F272" i="4"/>
  <c r="V271" i="4"/>
  <c r="U271" i="4"/>
  <c r="A271" i="1" s="1"/>
  <c r="G271" i="4"/>
  <c r="F271" i="4"/>
  <c r="V270" i="4"/>
  <c r="U270" i="4"/>
  <c r="G270" i="4"/>
  <c r="F270" i="4"/>
  <c r="V269" i="4"/>
  <c r="U269" i="4"/>
  <c r="A269" i="1" s="1"/>
  <c r="G269" i="4"/>
  <c r="F269" i="4"/>
  <c r="V268" i="4"/>
  <c r="U268" i="4"/>
  <c r="G268" i="4"/>
  <c r="F268" i="4"/>
  <c r="V267" i="4"/>
  <c r="U267" i="4"/>
  <c r="G267" i="4"/>
  <c r="F267" i="4"/>
  <c r="V266" i="4"/>
  <c r="U266" i="4"/>
  <c r="G266" i="4"/>
  <c r="F266" i="4"/>
  <c r="V265" i="4"/>
  <c r="U265" i="4"/>
  <c r="G265" i="4"/>
  <c r="F265" i="4"/>
  <c r="V264" i="4"/>
  <c r="U264" i="4"/>
  <c r="G264" i="4"/>
  <c r="F264" i="4"/>
  <c r="V263" i="4"/>
  <c r="U263" i="4"/>
  <c r="A263" i="1" s="1"/>
  <c r="G263" i="4"/>
  <c r="F263" i="4"/>
  <c r="V262" i="4"/>
  <c r="U262" i="4"/>
  <c r="G262" i="4"/>
  <c r="F262" i="4"/>
  <c r="V261" i="4"/>
  <c r="U261" i="4"/>
  <c r="G261" i="4"/>
  <c r="F261" i="4"/>
  <c r="V260" i="4"/>
  <c r="U260" i="4"/>
  <c r="G260" i="4"/>
  <c r="F260" i="4"/>
  <c r="V259" i="4"/>
  <c r="U259" i="4"/>
  <c r="A259" i="1" s="1"/>
  <c r="G259" i="4"/>
  <c r="F259" i="4"/>
  <c r="V258" i="4"/>
  <c r="U258" i="4"/>
  <c r="G258" i="4"/>
  <c r="F258" i="4"/>
  <c r="V257" i="4"/>
  <c r="U257" i="4"/>
  <c r="G257" i="4"/>
  <c r="F257" i="4"/>
  <c r="V256" i="4"/>
  <c r="U256" i="4"/>
  <c r="G256" i="4"/>
  <c r="F256" i="4"/>
  <c r="V255" i="4"/>
  <c r="U255" i="4"/>
  <c r="G255" i="4"/>
  <c r="F255" i="4"/>
  <c r="V254" i="4"/>
  <c r="U254" i="4"/>
  <c r="G254" i="4"/>
  <c r="F254" i="4"/>
  <c r="V253" i="4"/>
  <c r="U253" i="4"/>
  <c r="G253" i="4"/>
  <c r="F253" i="4"/>
  <c r="V252" i="4"/>
  <c r="U252" i="4"/>
  <c r="G252" i="4"/>
  <c r="F252" i="4"/>
  <c r="V251" i="4"/>
  <c r="U251" i="4"/>
  <c r="A251" i="1" s="1"/>
  <c r="G251" i="4"/>
  <c r="F251" i="4"/>
  <c r="V250" i="4"/>
  <c r="U250" i="4"/>
  <c r="G250" i="4"/>
  <c r="F250" i="4"/>
  <c r="V249" i="4"/>
  <c r="U249" i="4"/>
  <c r="A249" i="1" s="1"/>
  <c r="G249" i="4"/>
  <c r="F249" i="4"/>
  <c r="V248" i="4"/>
  <c r="U248" i="4"/>
  <c r="G248" i="4"/>
  <c r="F248" i="4"/>
  <c r="V247" i="4"/>
  <c r="U247" i="4"/>
  <c r="G247" i="4"/>
  <c r="F247" i="4"/>
  <c r="V246" i="4"/>
  <c r="U246" i="4"/>
  <c r="G246" i="4"/>
  <c r="F246" i="4"/>
  <c r="V245" i="4"/>
  <c r="U245" i="4"/>
  <c r="G245" i="4"/>
  <c r="F245" i="4"/>
  <c r="V244" i="4"/>
  <c r="U244" i="4"/>
  <c r="G244" i="4"/>
  <c r="F244" i="4"/>
  <c r="V243" i="4"/>
  <c r="U243" i="4"/>
  <c r="G243" i="4"/>
  <c r="F243" i="4"/>
  <c r="V242" i="4"/>
  <c r="U242" i="4"/>
  <c r="G242" i="4"/>
  <c r="F242" i="4"/>
  <c r="V241" i="4"/>
  <c r="U241" i="4"/>
  <c r="A241" i="1" s="1"/>
  <c r="G241" i="4"/>
  <c r="F241" i="4"/>
  <c r="V240" i="4"/>
  <c r="U240" i="4"/>
  <c r="G240" i="4"/>
  <c r="F240" i="4"/>
  <c r="V239" i="4"/>
  <c r="U239" i="4"/>
  <c r="A239" i="1" s="1"/>
  <c r="G239" i="4"/>
  <c r="F239" i="4"/>
  <c r="V238" i="4"/>
  <c r="U238" i="4"/>
  <c r="G238" i="4"/>
  <c r="F238" i="4"/>
  <c r="V237" i="4"/>
  <c r="U237" i="4"/>
  <c r="G237" i="4"/>
  <c r="F237" i="4"/>
  <c r="V236" i="4"/>
  <c r="U236" i="4"/>
  <c r="G236" i="4"/>
  <c r="F236" i="4"/>
  <c r="V235" i="4"/>
  <c r="U235" i="4"/>
  <c r="G235" i="4"/>
  <c r="F235" i="4"/>
  <c r="V234" i="4"/>
  <c r="U234" i="4"/>
  <c r="G234" i="4"/>
  <c r="F234" i="4"/>
  <c r="V233" i="4"/>
  <c r="U233" i="4"/>
  <c r="G233" i="4"/>
  <c r="F233" i="4"/>
  <c r="V232" i="4"/>
  <c r="U232" i="4"/>
  <c r="G232" i="4"/>
  <c r="F232" i="4"/>
  <c r="V231" i="4"/>
  <c r="U231" i="4"/>
  <c r="G231" i="4"/>
  <c r="F231" i="4"/>
  <c r="V230" i="4"/>
  <c r="U230" i="4"/>
  <c r="G230" i="4"/>
  <c r="F230" i="4"/>
  <c r="V229" i="4"/>
  <c r="U229" i="4"/>
  <c r="G229" i="4"/>
  <c r="F229" i="4"/>
  <c r="V228" i="4"/>
  <c r="U228" i="4"/>
  <c r="G228" i="4"/>
  <c r="F228" i="4"/>
  <c r="V227" i="4"/>
  <c r="U227" i="4"/>
  <c r="G227" i="4"/>
  <c r="F227" i="4"/>
  <c r="V226" i="4"/>
  <c r="U226" i="4"/>
  <c r="G226" i="4"/>
  <c r="F226" i="4"/>
  <c r="V225" i="4"/>
  <c r="U225" i="4"/>
  <c r="G225" i="4"/>
  <c r="F225" i="4"/>
  <c r="V224" i="4"/>
  <c r="U224" i="4"/>
  <c r="G224" i="4"/>
  <c r="F224" i="4"/>
  <c r="V223" i="4"/>
  <c r="U223" i="4"/>
  <c r="A223" i="1" s="1"/>
  <c r="G223" i="4"/>
  <c r="F223" i="4"/>
  <c r="V222" i="4"/>
  <c r="U222" i="4"/>
  <c r="G222" i="4"/>
  <c r="F222" i="4"/>
  <c r="V221" i="4"/>
  <c r="U221" i="4"/>
  <c r="G221" i="4"/>
  <c r="F221" i="4"/>
  <c r="V220" i="4"/>
  <c r="U220" i="4"/>
  <c r="G220" i="4"/>
  <c r="F220" i="4"/>
  <c r="V219" i="4"/>
  <c r="U219" i="4"/>
  <c r="A219" i="1" s="1"/>
  <c r="G219" i="4"/>
  <c r="F219" i="4"/>
  <c r="V218" i="4"/>
  <c r="U218" i="4"/>
  <c r="G218" i="4"/>
  <c r="F218" i="4"/>
  <c r="V217" i="4"/>
  <c r="U217" i="4"/>
  <c r="G217" i="4"/>
  <c r="F217" i="4"/>
  <c r="V216" i="4"/>
  <c r="U216" i="4"/>
  <c r="G216" i="4"/>
  <c r="F216" i="4"/>
  <c r="V215" i="4"/>
  <c r="U215" i="4"/>
  <c r="G215" i="4"/>
  <c r="F215" i="4"/>
  <c r="V214" i="4"/>
  <c r="U214" i="4"/>
  <c r="G214" i="4"/>
  <c r="F214" i="4"/>
  <c r="V213" i="4"/>
  <c r="U213" i="4"/>
  <c r="G213" i="4"/>
  <c r="F213" i="4"/>
  <c r="V212" i="4"/>
  <c r="U212" i="4"/>
  <c r="G212" i="4"/>
  <c r="F212" i="4"/>
  <c r="V211" i="4"/>
  <c r="U211" i="4"/>
  <c r="G211" i="4"/>
  <c r="F211" i="4"/>
  <c r="V210" i="4"/>
  <c r="U210" i="4"/>
  <c r="G210" i="4"/>
  <c r="F210" i="4"/>
  <c r="V209" i="4"/>
  <c r="U209" i="4"/>
  <c r="G209" i="4"/>
  <c r="F209" i="4"/>
  <c r="V208" i="4"/>
  <c r="U208" i="4"/>
  <c r="G208" i="4"/>
  <c r="F208" i="4"/>
  <c r="V207" i="4"/>
  <c r="U207" i="4"/>
  <c r="G207" i="4"/>
  <c r="F207" i="4"/>
  <c r="V206" i="4"/>
  <c r="U206" i="4"/>
  <c r="G206" i="4"/>
  <c r="F206" i="4"/>
  <c r="V205" i="4"/>
  <c r="U205" i="4"/>
  <c r="G205" i="4"/>
  <c r="F205" i="4"/>
  <c r="V204" i="4"/>
  <c r="U204" i="4"/>
  <c r="G204" i="4"/>
  <c r="F204" i="4"/>
  <c r="V203" i="4"/>
  <c r="U203" i="4"/>
  <c r="A203" i="1" s="1"/>
  <c r="G203" i="4"/>
  <c r="F203" i="4"/>
  <c r="V202" i="4"/>
  <c r="U202" i="4"/>
  <c r="G202" i="4"/>
  <c r="F202" i="4"/>
  <c r="V201" i="4"/>
  <c r="U201" i="4"/>
  <c r="G201" i="4"/>
  <c r="F201" i="4"/>
  <c r="V200" i="4"/>
  <c r="U200" i="4"/>
  <c r="G200" i="4"/>
  <c r="F200" i="4"/>
  <c r="V199" i="4"/>
  <c r="U199" i="4"/>
  <c r="A199" i="1" s="1"/>
  <c r="G199" i="4"/>
  <c r="F199" i="4"/>
  <c r="V198" i="4"/>
  <c r="U198" i="4"/>
  <c r="G198" i="4"/>
  <c r="F198" i="4"/>
  <c r="V197" i="4"/>
  <c r="U197" i="4"/>
  <c r="G197" i="4"/>
  <c r="F197" i="4"/>
  <c r="V196" i="4"/>
  <c r="U196" i="4"/>
  <c r="G196" i="4"/>
  <c r="F196" i="4"/>
  <c r="V195" i="4"/>
  <c r="U195" i="4"/>
  <c r="G195" i="4"/>
  <c r="F195" i="4"/>
  <c r="V194" i="4"/>
  <c r="B194" i="1" s="1"/>
  <c r="U194" i="4"/>
  <c r="G194" i="4"/>
  <c r="F194" i="4"/>
  <c r="V193" i="4"/>
  <c r="U193" i="4"/>
  <c r="G193" i="4"/>
  <c r="F193" i="4"/>
  <c r="V192" i="4"/>
  <c r="U192" i="4"/>
  <c r="G192" i="4"/>
  <c r="F192" i="4"/>
  <c r="V191" i="4"/>
  <c r="U191" i="4"/>
  <c r="G191" i="4"/>
  <c r="F191" i="4"/>
  <c r="V190" i="4"/>
  <c r="U190" i="4"/>
  <c r="G190" i="4"/>
  <c r="F190" i="4"/>
  <c r="V189" i="4"/>
  <c r="U189" i="4"/>
  <c r="G189" i="4"/>
  <c r="F189" i="4"/>
  <c r="V188" i="4"/>
  <c r="U188" i="4"/>
  <c r="G188" i="4"/>
  <c r="F188" i="4"/>
  <c r="V187" i="4"/>
  <c r="U187" i="4"/>
  <c r="G187" i="4"/>
  <c r="F187" i="4"/>
  <c r="V186" i="4"/>
  <c r="U186" i="4"/>
  <c r="G186" i="4"/>
  <c r="F186" i="4"/>
  <c r="V185" i="4"/>
  <c r="U185" i="4"/>
  <c r="G185" i="4"/>
  <c r="F185" i="4"/>
  <c r="V184" i="4"/>
  <c r="U184" i="4"/>
  <c r="G184" i="4"/>
  <c r="F184" i="4"/>
  <c r="V183" i="4"/>
  <c r="U183" i="4"/>
  <c r="G183" i="4"/>
  <c r="F183" i="4"/>
  <c r="V182" i="4"/>
  <c r="U182" i="4"/>
  <c r="G182" i="4"/>
  <c r="F182" i="4"/>
  <c r="V181" i="4"/>
  <c r="U181" i="4"/>
  <c r="G181" i="4"/>
  <c r="F181" i="4"/>
  <c r="V180" i="4"/>
  <c r="U180" i="4"/>
  <c r="G180" i="4"/>
  <c r="F180" i="4"/>
  <c r="V179" i="4"/>
  <c r="U179" i="4"/>
  <c r="A179" i="1" s="1"/>
  <c r="G179" i="4"/>
  <c r="F179" i="4"/>
  <c r="V178" i="4"/>
  <c r="B178" i="1" s="1"/>
  <c r="U178" i="4"/>
  <c r="G178" i="4"/>
  <c r="F178" i="4"/>
  <c r="V177" i="4"/>
  <c r="U177" i="4"/>
  <c r="G177" i="4"/>
  <c r="F177" i="4"/>
  <c r="V176" i="4"/>
  <c r="U176" i="4"/>
  <c r="G176" i="4"/>
  <c r="F176" i="4"/>
  <c r="V175" i="4"/>
  <c r="U175" i="4"/>
  <c r="A175" i="1" s="1"/>
  <c r="G175" i="4"/>
  <c r="F175" i="4"/>
  <c r="V174" i="4"/>
  <c r="U174" i="4"/>
  <c r="G174" i="4"/>
  <c r="F174" i="4"/>
  <c r="V173" i="4"/>
  <c r="U173" i="4"/>
  <c r="G173" i="4"/>
  <c r="F173" i="4"/>
  <c r="V172" i="4"/>
  <c r="U172" i="4"/>
  <c r="G172" i="4"/>
  <c r="F172" i="4"/>
  <c r="V171" i="4"/>
  <c r="U171" i="4"/>
  <c r="A171" i="1" s="1"/>
  <c r="G171" i="4"/>
  <c r="F171" i="4"/>
  <c r="V170" i="4"/>
  <c r="U170" i="4"/>
  <c r="G170" i="4"/>
  <c r="F170" i="4"/>
  <c r="V169" i="4"/>
  <c r="U169" i="4"/>
  <c r="G169" i="4"/>
  <c r="F169" i="4"/>
  <c r="V168" i="4"/>
  <c r="U168" i="4"/>
  <c r="G168" i="4"/>
  <c r="F168" i="4"/>
  <c r="V167" i="4"/>
  <c r="U167" i="4"/>
  <c r="A167" i="1" s="1"/>
  <c r="G167" i="4"/>
  <c r="F167" i="4"/>
  <c r="V166" i="4"/>
  <c r="U166" i="4"/>
  <c r="G166" i="4"/>
  <c r="F166" i="4"/>
  <c r="V165" i="4"/>
  <c r="U165" i="4"/>
  <c r="G165" i="4"/>
  <c r="F165" i="4"/>
  <c r="V164" i="4"/>
  <c r="U164" i="4"/>
  <c r="G164" i="4"/>
  <c r="F164" i="4"/>
  <c r="V163" i="4"/>
  <c r="U163" i="4"/>
  <c r="G163" i="4"/>
  <c r="F163" i="4"/>
  <c r="V162" i="4"/>
  <c r="U162" i="4"/>
  <c r="G162" i="4"/>
  <c r="F162" i="4"/>
  <c r="V161" i="4"/>
  <c r="U161" i="4"/>
  <c r="G161" i="4"/>
  <c r="F161" i="4"/>
  <c r="V160" i="4"/>
  <c r="U160" i="4"/>
  <c r="G160" i="4"/>
  <c r="F160" i="4"/>
  <c r="V159" i="4"/>
  <c r="B159" i="1" s="1"/>
  <c r="U159" i="4"/>
  <c r="G159" i="4"/>
  <c r="F159" i="4"/>
  <c r="V158" i="4"/>
  <c r="U158" i="4"/>
  <c r="G158" i="4"/>
  <c r="F158" i="4"/>
  <c r="V157" i="4"/>
  <c r="U157" i="4"/>
  <c r="G157" i="4"/>
  <c r="F157" i="4"/>
  <c r="V156" i="4"/>
  <c r="U156" i="4"/>
  <c r="G156" i="4"/>
  <c r="F156" i="4"/>
  <c r="V155" i="4"/>
  <c r="U155" i="4"/>
  <c r="G155" i="4"/>
  <c r="F155" i="4"/>
  <c r="V154" i="4"/>
  <c r="U154" i="4"/>
  <c r="G154" i="4"/>
  <c r="F154" i="4"/>
  <c r="V153" i="4"/>
  <c r="U153" i="4"/>
  <c r="G153" i="4"/>
  <c r="F153" i="4"/>
  <c r="V152" i="4"/>
  <c r="U152" i="4"/>
  <c r="G152" i="4"/>
  <c r="F152" i="4"/>
  <c r="V151" i="4"/>
  <c r="U151" i="4"/>
  <c r="G151" i="4"/>
  <c r="F151" i="4"/>
  <c r="V150" i="4"/>
  <c r="U150" i="4"/>
  <c r="G150" i="4"/>
  <c r="F150" i="4"/>
  <c r="V149" i="4"/>
  <c r="U149" i="4"/>
  <c r="G149" i="4"/>
  <c r="F149" i="4"/>
  <c r="V148" i="4"/>
  <c r="U148" i="4"/>
  <c r="G148" i="4"/>
  <c r="F148" i="4"/>
  <c r="V147" i="4"/>
  <c r="U147" i="4"/>
  <c r="A147" i="1" s="1"/>
  <c r="G147" i="4"/>
  <c r="F147" i="4"/>
  <c r="V146" i="4"/>
  <c r="U146" i="4"/>
  <c r="G146" i="4"/>
  <c r="F146" i="4"/>
  <c r="V145" i="4"/>
  <c r="U145" i="4"/>
  <c r="G145" i="4"/>
  <c r="F145" i="4"/>
  <c r="V144" i="4"/>
  <c r="U144" i="4"/>
  <c r="G144" i="4"/>
  <c r="F144" i="4"/>
  <c r="V143" i="4"/>
  <c r="U143" i="4"/>
  <c r="A143" i="1" s="1"/>
  <c r="G143" i="4"/>
  <c r="F143" i="4"/>
  <c r="V142" i="4"/>
  <c r="U142" i="4"/>
  <c r="G142" i="4"/>
  <c r="F142" i="4"/>
  <c r="V141" i="4"/>
  <c r="U141" i="4"/>
  <c r="G141" i="4"/>
  <c r="F141" i="4"/>
  <c r="V140" i="4"/>
  <c r="U140" i="4"/>
  <c r="G140" i="4"/>
  <c r="F140" i="4"/>
  <c r="V139" i="4"/>
  <c r="U139" i="4"/>
  <c r="A139" i="1" s="1"/>
  <c r="G139" i="4"/>
  <c r="F139" i="4"/>
  <c r="V138" i="4"/>
  <c r="U138" i="4"/>
  <c r="G138" i="4"/>
  <c r="F138" i="4"/>
  <c r="V137" i="4"/>
  <c r="U137" i="4"/>
  <c r="G137" i="4"/>
  <c r="F137" i="4"/>
  <c r="V136" i="4"/>
  <c r="U136" i="4"/>
  <c r="G136" i="4"/>
  <c r="F136" i="4"/>
  <c r="V135" i="4"/>
  <c r="U135" i="4"/>
  <c r="A135" i="1" s="1"/>
  <c r="G135" i="4"/>
  <c r="F135" i="4"/>
  <c r="V134" i="4"/>
  <c r="U134" i="4"/>
  <c r="G134" i="4"/>
  <c r="F134" i="4"/>
  <c r="V133" i="4"/>
  <c r="U133" i="4"/>
  <c r="G133" i="4"/>
  <c r="F133" i="4"/>
  <c r="V132" i="4"/>
  <c r="U132" i="4"/>
  <c r="G132" i="4"/>
  <c r="F132" i="4"/>
  <c r="V131" i="4"/>
  <c r="U131" i="4"/>
  <c r="G131" i="4"/>
  <c r="F131" i="4"/>
  <c r="V130" i="4"/>
  <c r="U130" i="4"/>
  <c r="G130" i="4"/>
  <c r="F130" i="4"/>
  <c r="V129" i="4"/>
  <c r="U129" i="4"/>
  <c r="G129" i="4"/>
  <c r="F129" i="4"/>
  <c r="V128" i="4"/>
  <c r="U128" i="4"/>
  <c r="G128" i="4"/>
  <c r="F128" i="4"/>
  <c r="V127" i="4"/>
  <c r="U127" i="4"/>
  <c r="G127" i="4"/>
  <c r="F127" i="4"/>
  <c r="V126" i="4"/>
  <c r="U126" i="4"/>
  <c r="G126" i="4"/>
  <c r="F126" i="4"/>
  <c r="V125" i="4"/>
  <c r="U125" i="4"/>
  <c r="G125" i="4"/>
  <c r="F125" i="4"/>
  <c r="V124" i="4"/>
  <c r="U124" i="4"/>
  <c r="G124" i="4"/>
  <c r="F124" i="4"/>
  <c r="V123" i="4"/>
  <c r="U123" i="4"/>
  <c r="G123" i="4"/>
  <c r="F123" i="4"/>
  <c r="V122" i="4"/>
  <c r="U122" i="4"/>
  <c r="G122" i="4"/>
  <c r="F122" i="4"/>
  <c r="V121" i="4"/>
  <c r="U121" i="4"/>
  <c r="G121" i="4"/>
  <c r="F121" i="4"/>
  <c r="V120" i="4"/>
  <c r="U120" i="4"/>
  <c r="G120" i="4"/>
  <c r="F120" i="4"/>
  <c r="V119" i="4"/>
  <c r="U119" i="4"/>
  <c r="G119" i="4"/>
  <c r="F119" i="4"/>
  <c r="V118" i="4"/>
  <c r="U118" i="4"/>
  <c r="G118" i="4"/>
  <c r="F118" i="4"/>
  <c r="V117" i="4"/>
  <c r="U117" i="4"/>
  <c r="G117" i="4"/>
  <c r="F117" i="4"/>
  <c r="V116" i="4"/>
  <c r="U116" i="4"/>
  <c r="G116" i="4"/>
  <c r="F116" i="4"/>
  <c r="V115" i="4"/>
  <c r="B115" i="1" s="1"/>
  <c r="U115" i="4"/>
  <c r="A115" i="1" s="1"/>
  <c r="G115" i="4"/>
  <c r="F115" i="4"/>
  <c r="V114" i="4"/>
  <c r="U114" i="4"/>
  <c r="G114" i="4"/>
  <c r="F114" i="4"/>
  <c r="V113" i="4"/>
  <c r="U113" i="4"/>
  <c r="G113" i="4"/>
  <c r="F113" i="4"/>
  <c r="V112" i="4"/>
  <c r="U112" i="4"/>
  <c r="G112" i="4"/>
  <c r="F112" i="4"/>
  <c r="V111" i="4"/>
  <c r="U111" i="4"/>
  <c r="A111" i="1" s="1"/>
  <c r="G111" i="4"/>
  <c r="F111" i="4"/>
  <c r="V110" i="4"/>
  <c r="U110" i="4"/>
  <c r="G110" i="4"/>
  <c r="F110" i="4"/>
  <c r="V109" i="4"/>
  <c r="U109" i="4"/>
  <c r="G109" i="4"/>
  <c r="F109" i="4"/>
  <c r="V108" i="4"/>
  <c r="U108" i="4"/>
  <c r="G108" i="4"/>
  <c r="F108" i="4"/>
  <c r="V107" i="4"/>
  <c r="U107" i="4"/>
  <c r="A107" i="1" s="1"/>
  <c r="G107" i="4"/>
  <c r="F107" i="4"/>
  <c r="V106" i="4"/>
  <c r="U106" i="4"/>
  <c r="G106" i="4"/>
  <c r="F106" i="4"/>
  <c r="V105" i="4"/>
  <c r="U105" i="4"/>
  <c r="G105" i="4"/>
  <c r="F105" i="4"/>
  <c r="V104" i="4"/>
  <c r="U104" i="4"/>
  <c r="G104" i="4"/>
  <c r="F104" i="4"/>
  <c r="V103" i="4"/>
  <c r="U103" i="4"/>
  <c r="A103" i="1" s="1"/>
  <c r="G103" i="4"/>
  <c r="F103" i="4"/>
  <c r="V102" i="4"/>
  <c r="U102" i="4"/>
  <c r="G102" i="4"/>
  <c r="F102" i="4"/>
  <c r="V101" i="4"/>
  <c r="U101" i="4"/>
  <c r="G101" i="4"/>
  <c r="F101" i="4"/>
  <c r="V100" i="4"/>
  <c r="U100" i="4"/>
  <c r="G100" i="4"/>
  <c r="F100" i="4"/>
  <c r="V99" i="4"/>
  <c r="U99" i="4"/>
  <c r="G99" i="4"/>
  <c r="F99" i="4"/>
  <c r="V98" i="4"/>
  <c r="U98" i="4"/>
  <c r="G98" i="4"/>
  <c r="F98" i="4"/>
  <c r="V97" i="4"/>
  <c r="U97" i="4"/>
  <c r="G97" i="4"/>
  <c r="F97" i="4"/>
  <c r="V96" i="4"/>
  <c r="U96" i="4"/>
  <c r="G96" i="4"/>
  <c r="F96" i="4"/>
  <c r="V95" i="4"/>
  <c r="B95" i="1" s="1"/>
  <c r="U95" i="4"/>
  <c r="G95" i="4"/>
  <c r="F95" i="4"/>
  <c r="V94" i="4"/>
  <c r="U94" i="4"/>
  <c r="G94" i="4"/>
  <c r="F94" i="4"/>
  <c r="V93" i="4"/>
  <c r="U93" i="4"/>
  <c r="G93" i="4"/>
  <c r="F93" i="4"/>
  <c r="V92" i="4"/>
  <c r="U92" i="4"/>
  <c r="G92" i="4"/>
  <c r="F92" i="4"/>
  <c r="V91" i="4"/>
  <c r="U91" i="4"/>
  <c r="G91" i="4"/>
  <c r="F91" i="4"/>
  <c r="V90" i="4"/>
  <c r="U90" i="4"/>
  <c r="G90" i="4"/>
  <c r="F90" i="4"/>
  <c r="V89" i="4"/>
  <c r="U89" i="4"/>
  <c r="G89" i="4"/>
  <c r="F89" i="4"/>
  <c r="V88" i="4"/>
  <c r="U88" i="4"/>
  <c r="G88" i="4"/>
  <c r="F88" i="4"/>
  <c r="V87" i="4"/>
  <c r="U87" i="4"/>
  <c r="G87" i="4"/>
  <c r="F87" i="4"/>
  <c r="V86" i="4"/>
  <c r="U86" i="4"/>
  <c r="G86" i="4"/>
  <c r="F86" i="4"/>
  <c r="V85" i="4"/>
  <c r="U85" i="4"/>
  <c r="G85" i="4"/>
  <c r="F85" i="4"/>
  <c r="V84" i="4"/>
  <c r="U84" i="4"/>
  <c r="G84" i="4"/>
  <c r="F84" i="4"/>
  <c r="V83" i="4"/>
  <c r="U83" i="4"/>
  <c r="A83" i="1" s="1"/>
  <c r="G83" i="4"/>
  <c r="F83" i="4"/>
  <c r="V82" i="4"/>
  <c r="U82" i="4"/>
  <c r="G82" i="4"/>
  <c r="F82" i="4"/>
  <c r="V81" i="4"/>
  <c r="U81" i="4"/>
  <c r="G81" i="4"/>
  <c r="F81" i="4"/>
  <c r="V80" i="4"/>
  <c r="U80" i="4"/>
  <c r="G80" i="4"/>
  <c r="F80" i="4"/>
  <c r="V79" i="4"/>
  <c r="U79" i="4"/>
  <c r="G79" i="4"/>
  <c r="F79" i="4"/>
  <c r="V78" i="4"/>
  <c r="U78" i="4"/>
  <c r="G78" i="4"/>
  <c r="F78" i="4"/>
  <c r="V77" i="4"/>
  <c r="U77" i="4"/>
  <c r="G77" i="4"/>
  <c r="F77" i="4"/>
  <c r="V76" i="4"/>
  <c r="U76" i="4"/>
  <c r="G76" i="4"/>
  <c r="F76" i="4"/>
  <c r="V75" i="4"/>
  <c r="U75" i="4"/>
  <c r="A75" i="1" s="1"/>
  <c r="G75" i="4"/>
  <c r="F75" i="4"/>
  <c r="V74" i="4"/>
  <c r="U74" i="4"/>
  <c r="G74" i="4"/>
  <c r="F74" i="4"/>
  <c r="V73" i="4"/>
  <c r="U73" i="4"/>
  <c r="G73" i="4"/>
  <c r="F73" i="4"/>
  <c r="V72" i="4"/>
  <c r="U72" i="4"/>
  <c r="G72" i="4"/>
  <c r="F72" i="4"/>
  <c r="V71" i="4"/>
  <c r="U71" i="4"/>
  <c r="G71" i="4"/>
  <c r="F71" i="4"/>
  <c r="V70" i="4"/>
  <c r="U70" i="4"/>
  <c r="G70" i="4"/>
  <c r="F70" i="4"/>
  <c r="V69" i="4"/>
  <c r="U69" i="4"/>
  <c r="G69" i="4"/>
  <c r="F69" i="4"/>
  <c r="V68" i="4"/>
  <c r="U68" i="4"/>
  <c r="G68" i="4"/>
  <c r="F68" i="4"/>
  <c r="V67" i="4"/>
  <c r="U67" i="4"/>
  <c r="A67" i="1" s="1"/>
  <c r="G67" i="4"/>
  <c r="F67" i="4"/>
  <c r="V66" i="4"/>
  <c r="U66" i="4"/>
  <c r="G66" i="4"/>
  <c r="F66" i="4"/>
  <c r="V65" i="4"/>
  <c r="U65" i="4"/>
  <c r="G65" i="4"/>
  <c r="F65" i="4"/>
  <c r="V64" i="4"/>
  <c r="U64" i="4"/>
  <c r="G64" i="4"/>
  <c r="F64" i="4"/>
  <c r="V63" i="4"/>
  <c r="U63" i="4"/>
  <c r="G63" i="4"/>
  <c r="F63" i="4"/>
  <c r="V62" i="4"/>
  <c r="U62" i="4"/>
  <c r="G62" i="4"/>
  <c r="F62" i="4"/>
  <c r="V61" i="4"/>
  <c r="U61" i="4"/>
  <c r="G61" i="4"/>
  <c r="F61" i="4"/>
  <c r="V60" i="4"/>
  <c r="U60" i="4"/>
  <c r="G60" i="4"/>
  <c r="F60" i="4"/>
  <c r="V59" i="4"/>
  <c r="U59" i="4"/>
  <c r="A59" i="1" s="1"/>
  <c r="G59" i="4"/>
  <c r="F59" i="4"/>
  <c r="V58" i="4"/>
  <c r="U58" i="4"/>
  <c r="G58" i="4"/>
  <c r="F58" i="4"/>
  <c r="V57" i="4"/>
  <c r="U57" i="4"/>
  <c r="G57" i="4"/>
  <c r="F57" i="4"/>
  <c r="V56" i="4"/>
  <c r="U56" i="4"/>
  <c r="G56" i="4"/>
  <c r="F56" i="4"/>
  <c r="V55" i="4"/>
  <c r="U55" i="4"/>
  <c r="G55" i="4"/>
  <c r="F55" i="4"/>
  <c r="V54" i="4"/>
  <c r="U54" i="4"/>
  <c r="G54" i="4"/>
  <c r="F54" i="4"/>
  <c r="V53" i="4"/>
  <c r="U53" i="4"/>
  <c r="G53" i="4"/>
  <c r="F53" i="4"/>
  <c r="V52" i="4"/>
  <c r="U52" i="4"/>
  <c r="G52" i="4"/>
  <c r="F52" i="4"/>
  <c r="V51" i="4"/>
  <c r="U51" i="4"/>
  <c r="G51" i="4"/>
  <c r="F51" i="4"/>
  <c r="V50" i="4"/>
  <c r="U50" i="4"/>
  <c r="G50" i="4"/>
  <c r="F50" i="4"/>
  <c r="V49" i="4"/>
  <c r="U49" i="4"/>
  <c r="G49" i="4"/>
  <c r="F49" i="4"/>
  <c r="V48" i="4"/>
  <c r="U48" i="4"/>
  <c r="G48" i="4"/>
  <c r="F48" i="4"/>
  <c r="V47" i="4"/>
  <c r="U47" i="4"/>
  <c r="G47" i="4"/>
  <c r="F47" i="4"/>
  <c r="V46" i="4"/>
  <c r="U46" i="4"/>
  <c r="G46" i="4"/>
  <c r="F46" i="4"/>
  <c r="V45" i="4"/>
  <c r="U45" i="4"/>
  <c r="G45" i="4"/>
  <c r="F45" i="4"/>
  <c r="V44" i="4"/>
  <c r="U44" i="4"/>
  <c r="G44" i="4"/>
  <c r="F44" i="4"/>
  <c r="V43" i="4"/>
  <c r="U43" i="4"/>
  <c r="G43" i="4"/>
  <c r="F43" i="4"/>
  <c r="V42" i="4"/>
  <c r="U42" i="4"/>
  <c r="G42" i="4"/>
  <c r="F42" i="4"/>
  <c r="V41" i="4"/>
  <c r="U41" i="4"/>
  <c r="G41" i="4"/>
  <c r="F41" i="4"/>
  <c r="V40" i="4"/>
  <c r="U40" i="4"/>
  <c r="G40" i="4"/>
  <c r="F40" i="4"/>
  <c r="V39" i="4"/>
  <c r="U39" i="4"/>
  <c r="G39" i="4"/>
  <c r="F39" i="4"/>
  <c r="V38" i="4"/>
  <c r="U38" i="4"/>
  <c r="G38" i="4"/>
  <c r="F38" i="4"/>
  <c r="V37" i="4"/>
  <c r="U37" i="4"/>
  <c r="G37" i="4"/>
  <c r="F37" i="4"/>
  <c r="V36" i="4"/>
  <c r="U36" i="4"/>
  <c r="G36" i="4"/>
  <c r="F36" i="4"/>
  <c r="V35" i="4"/>
  <c r="U35" i="4"/>
  <c r="G35" i="4"/>
  <c r="F35" i="4"/>
  <c r="V34" i="4"/>
  <c r="U34" i="4"/>
  <c r="G34" i="4"/>
  <c r="F34" i="4"/>
  <c r="V33" i="4"/>
  <c r="U33" i="4"/>
  <c r="G33" i="4"/>
  <c r="F33" i="4"/>
  <c r="V32" i="4"/>
  <c r="U32" i="4"/>
  <c r="G32" i="4"/>
  <c r="F32" i="4"/>
  <c r="V31" i="4"/>
  <c r="B31" i="1" s="1"/>
  <c r="U31" i="4"/>
  <c r="G31" i="4"/>
  <c r="F31" i="4"/>
  <c r="V30" i="4"/>
  <c r="U30" i="4"/>
  <c r="G30" i="4"/>
  <c r="F30" i="4"/>
  <c r="V29" i="4"/>
  <c r="U29" i="4"/>
  <c r="G29" i="4"/>
  <c r="F29" i="4"/>
  <c r="V28" i="4"/>
  <c r="U28" i="4"/>
  <c r="G28" i="4"/>
  <c r="F28" i="4"/>
  <c r="V27" i="4"/>
  <c r="U27" i="4"/>
  <c r="G27" i="4"/>
  <c r="F27" i="4"/>
  <c r="V26" i="4"/>
  <c r="U26" i="4"/>
  <c r="G26" i="4"/>
  <c r="F26" i="4"/>
  <c r="V25" i="4"/>
  <c r="U25" i="4"/>
  <c r="A25" i="1" s="1"/>
  <c r="G25" i="4"/>
  <c r="F25" i="4"/>
  <c r="V24" i="4"/>
  <c r="U24" i="4"/>
  <c r="G24" i="4"/>
  <c r="F24" i="4"/>
  <c r="V23" i="4"/>
  <c r="U23" i="4"/>
  <c r="A23" i="1" s="1"/>
  <c r="G23" i="4"/>
  <c r="F23" i="4"/>
  <c r="V22" i="4"/>
  <c r="U22" i="4"/>
  <c r="G22" i="4"/>
  <c r="F22" i="4"/>
  <c r="V21" i="4"/>
  <c r="U21" i="4"/>
  <c r="G21" i="4"/>
  <c r="F21" i="4"/>
  <c r="V20" i="4"/>
  <c r="U20" i="4"/>
  <c r="G20" i="4"/>
  <c r="F20" i="4"/>
  <c r="V19" i="4"/>
  <c r="U19" i="4"/>
  <c r="G19" i="4"/>
  <c r="F19" i="4"/>
  <c r="V18" i="4"/>
  <c r="U18" i="4"/>
  <c r="G18" i="4"/>
  <c r="F18" i="4"/>
  <c r="V17" i="4"/>
  <c r="U17" i="4"/>
  <c r="A17" i="1" s="1"/>
  <c r="G17" i="4"/>
  <c r="F17" i="4"/>
  <c r="V16" i="4"/>
  <c r="U16" i="4"/>
  <c r="G16" i="4"/>
  <c r="F16" i="4"/>
  <c r="V15" i="4"/>
  <c r="U15" i="4"/>
  <c r="A15" i="1" s="1"/>
  <c r="G15" i="4"/>
  <c r="F15" i="4"/>
  <c r="V14" i="4"/>
  <c r="U14" i="4"/>
  <c r="G14" i="4"/>
  <c r="F14" i="4"/>
  <c r="V13" i="4"/>
  <c r="U13" i="4"/>
  <c r="G13" i="4"/>
  <c r="F13" i="4"/>
  <c r="V12" i="4"/>
  <c r="U12" i="4"/>
  <c r="G12" i="4"/>
  <c r="F12" i="4"/>
  <c r="V11" i="4"/>
  <c r="U11" i="4"/>
  <c r="A11" i="1" s="1"/>
  <c r="G11" i="4"/>
  <c r="F11" i="4"/>
  <c r="V10" i="4"/>
  <c r="U10" i="4"/>
  <c r="G10" i="4"/>
  <c r="F10" i="4"/>
  <c r="V9" i="4"/>
  <c r="U9" i="4"/>
  <c r="A9" i="1" s="1"/>
  <c r="F9" i="4"/>
  <c r="V8" i="4"/>
  <c r="U8" i="4"/>
  <c r="G8" i="4"/>
  <c r="F8" i="4"/>
  <c r="V7" i="4"/>
  <c r="U7" i="4"/>
  <c r="G7" i="4"/>
  <c r="F7" i="4"/>
  <c r="V6" i="4"/>
  <c r="U6" i="4"/>
  <c r="G6" i="4"/>
  <c r="F6" i="4"/>
  <c r="V5" i="4"/>
  <c r="U5" i="4"/>
  <c r="A5" i="1" s="1"/>
  <c r="G5" i="4"/>
  <c r="F5" i="4"/>
  <c r="V4" i="4"/>
  <c r="U4" i="4"/>
  <c r="A4" i="1" s="1"/>
  <c r="G4" i="4"/>
  <c r="F4" i="4"/>
  <c r="H29" i="16" l="1"/>
  <c r="A30" i="16"/>
  <c r="D29" i="16"/>
  <c r="E29" i="16" s="1"/>
  <c r="F29" i="16" s="1"/>
  <c r="B30" i="16"/>
  <c r="K30" i="15"/>
  <c r="L30" i="15" s="1"/>
  <c r="T30" i="15"/>
  <c r="C31" i="15"/>
  <c r="K106" i="15"/>
  <c r="L106" i="15" s="1"/>
  <c r="C107" i="15"/>
  <c r="N29" i="15"/>
  <c r="N105" i="15"/>
  <c r="M105" i="15"/>
  <c r="A107" i="15"/>
  <c r="S106" i="15"/>
  <c r="R106" i="15"/>
  <c r="G106" i="15"/>
  <c r="H106" i="15" s="1"/>
  <c r="J106" i="15" s="1"/>
  <c r="Q106" i="15"/>
  <c r="T106" i="15" s="1"/>
  <c r="M30" i="15"/>
  <c r="B31" i="15"/>
  <c r="B109" i="15"/>
  <c r="S33" i="15"/>
  <c r="R33" i="15"/>
  <c r="G33" i="15"/>
  <c r="H33" i="15" s="1"/>
  <c r="J33" i="15" s="1"/>
  <c r="Q33" i="15"/>
  <c r="A34" i="15"/>
  <c r="E27" i="1"/>
  <c r="E31" i="1"/>
  <c r="E35" i="1"/>
  <c r="E39" i="1"/>
  <c r="E43" i="1"/>
  <c r="E47" i="1"/>
  <c r="E51" i="1"/>
  <c r="E55" i="1"/>
  <c r="E59" i="1"/>
  <c r="E63" i="1"/>
  <c r="E67" i="1"/>
  <c r="E69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1" i="1"/>
  <c r="E185" i="1"/>
  <c r="E189" i="1"/>
  <c r="E193" i="1"/>
  <c r="E197" i="1"/>
  <c r="E201" i="1"/>
  <c r="E205" i="1"/>
  <c r="E209" i="1"/>
  <c r="E213" i="1"/>
  <c r="E217" i="1"/>
  <c r="E219" i="1"/>
  <c r="E221" i="1"/>
  <c r="E223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5" i="1"/>
  <c r="E287" i="1"/>
  <c r="E289" i="1"/>
  <c r="E291" i="1"/>
  <c r="E293" i="1"/>
  <c r="E297" i="1"/>
  <c r="E299" i="1"/>
  <c r="E23" i="1"/>
  <c r="E15" i="1"/>
  <c r="E7" i="1"/>
  <c r="E295" i="1"/>
  <c r="A26" i="1"/>
  <c r="A28" i="1"/>
  <c r="A30" i="1"/>
  <c r="A32" i="1"/>
  <c r="A34" i="1"/>
  <c r="A36" i="1"/>
  <c r="A38" i="1"/>
  <c r="A40" i="1"/>
  <c r="A42" i="1"/>
  <c r="A44" i="1"/>
  <c r="A46" i="1"/>
  <c r="A48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8" i="1"/>
  <c r="A200" i="1"/>
  <c r="A202" i="1"/>
  <c r="A206" i="1"/>
  <c r="A208" i="1"/>
  <c r="A210" i="1"/>
  <c r="A214" i="1"/>
  <c r="A216" i="1"/>
  <c r="A218" i="1"/>
  <c r="A222" i="1"/>
  <c r="A224" i="1"/>
  <c r="A226" i="1"/>
  <c r="A230" i="1"/>
  <c r="A232" i="1"/>
  <c r="A238" i="1"/>
  <c r="A240" i="1"/>
  <c r="A248" i="1"/>
  <c r="A256" i="1"/>
  <c r="A12" i="1"/>
  <c r="A18" i="1"/>
  <c r="A252" i="1"/>
  <c r="A242" i="1"/>
  <c r="A227" i="1"/>
  <c r="A204" i="1"/>
  <c r="E283" i="1"/>
  <c r="B7" i="1"/>
  <c r="E29" i="1"/>
  <c r="E33" i="1"/>
  <c r="E37" i="1"/>
  <c r="E41" i="1"/>
  <c r="E45" i="1"/>
  <c r="E49" i="1"/>
  <c r="E53" i="1"/>
  <c r="E57" i="1"/>
  <c r="E61" i="1"/>
  <c r="E65" i="1"/>
  <c r="E71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3" i="1"/>
  <c r="E187" i="1"/>
  <c r="E191" i="1"/>
  <c r="E195" i="1"/>
  <c r="E199" i="1"/>
  <c r="E203" i="1"/>
  <c r="E207" i="1"/>
  <c r="E211" i="1"/>
  <c r="E215" i="1"/>
  <c r="E225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80" i="1"/>
  <c r="B182" i="1"/>
  <c r="B184" i="1"/>
  <c r="B186" i="1"/>
  <c r="B188" i="1"/>
  <c r="B190" i="1"/>
  <c r="B192" i="1"/>
  <c r="B196" i="1"/>
  <c r="B198" i="1"/>
  <c r="B200" i="1"/>
  <c r="B202" i="1"/>
  <c r="B204" i="1"/>
  <c r="B206" i="1"/>
  <c r="B208" i="1"/>
  <c r="B212" i="1"/>
  <c r="B214" i="1"/>
  <c r="B216" i="1"/>
  <c r="B218" i="1"/>
  <c r="B220" i="1"/>
  <c r="B222" i="1"/>
  <c r="B224" i="1"/>
  <c r="B228" i="1"/>
  <c r="B230" i="1"/>
  <c r="B232" i="1"/>
  <c r="B234" i="1"/>
  <c r="B236" i="1"/>
  <c r="B238" i="1"/>
  <c r="B240" i="1"/>
  <c r="B244" i="1"/>
  <c r="B246" i="1"/>
  <c r="B248" i="1"/>
  <c r="B250" i="1"/>
  <c r="B252" i="1"/>
  <c r="B254" i="1"/>
  <c r="B256" i="1"/>
  <c r="B260" i="1"/>
  <c r="B262" i="1"/>
  <c r="B264" i="1"/>
  <c r="B266" i="1"/>
  <c r="B268" i="1"/>
  <c r="B270" i="1"/>
  <c r="B272" i="1"/>
  <c r="B276" i="1"/>
  <c r="B278" i="1"/>
  <c r="B280" i="1"/>
  <c r="B282" i="1"/>
  <c r="B284" i="1"/>
  <c r="B286" i="1"/>
  <c r="B288" i="1"/>
  <c r="B292" i="1"/>
  <c r="B294" i="1"/>
  <c r="B296" i="1"/>
  <c r="B298" i="1"/>
  <c r="B300" i="1"/>
  <c r="E21" i="1"/>
  <c r="E13" i="1"/>
  <c r="E5" i="1"/>
  <c r="A294" i="1"/>
  <c r="A286" i="1"/>
  <c r="A278" i="1"/>
  <c r="A270" i="1"/>
  <c r="A262" i="1"/>
  <c r="B290" i="1"/>
  <c r="O20" i="6"/>
  <c r="N20" i="6"/>
  <c r="O103" i="6"/>
  <c r="N103" i="6"/>
  <c r="B8" i="1"/>
  <c r="A10" i="1"/>
  <c r="A24" i="1"/>
  <c r="A16" i="1"/>
  <c r="A260" i="1"/>
  <c r="A250" i="1"/>
  <c r="A220" i="1"/>
  <c r="B274" i="1"/>
  <c r="B138" i="1"/>
  <c r="B4" i="1"/>
  <c r="E26" i="1"/>
  <c r="E34" i="1"/>
  <c r="E38" i="1"/>
  <c r="E42" i="1"/>
  <c r="E50" i="1"/>
  <c r="E54" i="1"/>
  <c r="E58" i="1"/>
  <c r="E66" i="1"/>
  <c r="E70" i="1"/>
  <c r="E72" i="1"/>
  <c r="E76" i="1"/>
  <c r="E80" i="1"/>
  <c r="E84" i="1"/>
  <c r="E88" i="1"/>
  <c r="E90" i="1"/>
  <c r="E92" i="1"/>
  <c r="E96" i="1"/>
  <c r="E100" i="1"/>
  <c r="E102" i="1"/>
  <c r="E104" i="1"/>
  <c r="E106" i="1"/>
  <c r="E108" i="1"/>
  <c r="E112" i="1"/>
  <c r="E114" i="1"/>
  <c r="E116" i="1"/>
  <c r="E118" i="1"/>
  <c r="E120" i="1"/>
  <c r="E122" i="1"/>
  <c r="E124" i="1"/>
  <c r="E128" i="1"/>
  <c r="E130" i="1"/>
  <c r="E132" i="1"/>
  <c r="E134" i="1"/>
  <c r="E136" i="1"/>
  <c r="E138" i="1"/>
  <c r="E140" i="1"/>
  <c r="E144" i="1"/>
  <c r="E146" i="1"/>
  <c r="E148" i="1"/>
  <c r="E150" i="1"/>
  <c r="E152" i="1"/>
  <c r="E154" i="1"/>
  <c r="E156" i="1"/>
  <c r="E160" i="1"/>
  <c r="E162" i="1"/>
  <c r="E164" i="1"/>
  <c r="E166" i="1"/>
  <c r="E168" i="1"/>
  <c r="E170" i="1"/>
  <c r="E172" i="1"/>
  <c r="E176" i="1"/>
  <c r="E178" i="1"/>
  <c r="E180" i="1"/>
  <c r="E182" i="1"/>
  <c r="E184" i="1"/>
  <c r="E186" i="1"/>
  <c r="E188" i="1"/>
  <c r="E192" i="1"/>
  <c r="E194" i="1"/>
  <c r="E196" i="1"/>
  <c r="E198" i="1"/>
  <c r="E200" i="1"/>
  <c r="E202" i="1"/>
  <c r="E204" i="1"/>
  <c r="E208" i="1"/>
  <c r="E210" i="1"/>
  <c r="E212" i="1"/>
  <c r="E214" i="1"/>
  <c r="E216" i="1"/>
  <c r="E218" i="1"/>
  <c r="E220" i="1"/>
  <c r="E224" i="1"/>
  <c r="E226" i="1"/>
  <c r="E228" i="1"/>
  <c r="E230" i="1"/>
  <c r="E232" i="1"/>
  <c r="E234" i="1"/>
  <c r="E236" i="1"/>
  <c r="E240" i="1"/>
  <c r="E242" i="1"/>
  <c r="E244" i="1"/>
  <c r="E246" i="1"/>
  <c r="E248" i="1"/>
  <c r="E250" i="1"/>
  <c r="E252" i="1"/>
  <c r="E256" i="1"/>
  <c r="E258" i="1"/>
  <c r="E260" i="1"/>
  <c r="E262" i="1"/>
  <c r="E264" i="1"/>
  <c r="E266" i="1"/>
  <c r="E268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19" i="1"/>
  <c r="E11" i="1"/>
  <c r="A300" i="1"/>
  <c r="A292" i="1"/>
  <c r="A284" i="1"/>
  <c r="A276" i="1"/>
  <c r="A268" i="1"/>
  <c r="A236" i="1"/>
  <c r="A196" i="1"/>
  <c r="E238" i="1"/>
  <c r="E110" i="1"/>
  <c r="B258" i="1"/>
  <c r="B5" i="1"/>
  <c r="B6" i="1"/>
  <c r="J71" i="4"/>
  <c r="E28" i="1"/>
  <c r="E32" i="1"/>
  <c r="E36" i="1"/>
  <c r="E40" i="1"/>
  <c r="E44" i="1"/>
  <c r="E48" i="1"/>
  <c r="E52" i="1"/>
  <c r="E56" i="1"/>
  <c r="E60" i="1"/>
  <c r="E64" i="1"/>
  <c r="E68" i="1"/>
  <c r="E74" i="1"/>
  <c r="E82" i="1"/>
  <c r="E86" i="1"/>
  <c r="E98" i="1"/>
  <c r="A27" i="1"/>
  <c r="A29" i="1"/>
  <c r="A33" i="1"/>
  <c r="A35" i="1"/>
  <c r="A37" i="1"/>
  <c r="A39" i="1"/>
  <c r="A43" i="1"/>
  <c r="A45" i="1"/>
  <c r="A47" i="1"/>
  <c r="A49" i="1"/>
  <c r="A51" i="1"/>
  <c r="A53" i="1"/>
  <c r="A55" i="1"/>
  <c r="A57" i="1"/>
  <c r="A61" i="1"/>
  <c r="A63" i="1"/>
  <c r="A65" i="1"/>
  <c r="A69" i="1"/>
  <c r="A71" i="1"/>
  <c r="A73" i="1"/>
  <c r="A77" i="1"/>
  <c r="A79" i="1"/>
  <c r="A81" i="1"/>
  <c r="A85" i="1"/>
  <c r="A89" i="1"/>
  <c r="A93" i="1"/>
  <c r="A97" i="1"/>
  <c r="A101" i="1"/>
  <c r="A105" i="1"/>
  <c r="A109" i="1"/>
  <c r="A113" i="1"/>
  <c r="A117" i="1"/>
  <c r="A121" i="1"/>
  <c r="A125" i="1"/>
  <c r="A129" i="1"/>
  <c r="A133" i="1"/>
  <c r="A137" i="1"/>
  <c r="A141" i="1"/>
  <c r="A145" i="1"/>
  <c r="A149" i="1"/>
  <c r="A153" i="1"/>
  <c r="A157" i="1"/>
  <c r="A161" i="1"/>
  <c r="A165" i="1"/>
  <c r="A169" i="1"/>
  <c r="A173" i="1"/>
  <c r="A177" i="1"/>
  <c r="A181" i="1"/>
  <c r="A185" i="1"/>
  <c r="A189" i="1"/>
  <c r="A193" i="1"/>
  <c r="A197" i="1"/>
  <c r="A201" i="1"/>
  <c r="A205" i="1"/>
  <c r="A209" i="1"/>
  <c r="A213" i="1"/>
  <c r="A217" i="1"/>
  <c r="A221" i="1"/>
  <c r="A225" i="1"/>
  <c r="A229" i="1"/>
  <c r="A233" i="1"/>
  <c r="A237" i="1"/>
  <c r="A245" i="1"/>
  <c r="A253" i="1"/>
  <c r="A261" i="1"/>
  <c r="A8" i="1"/>
  <c r="A22" i="1"/>
  <c r="A14" i="1"/>
  <c r="E18" i="1"/>
  <c r="E10" i="1"/>
  <c r="A299" i="1"/>
  <c r="A291" i="1"/>
  <c r="A283" i="1"/>
  <c r="A275" i="1"/>
  <c r="A267" i="1"/>
  <c r="A258" i="1"/>
  <c r="A247" i="1"/>
  <c r="A235" i="1"/>
  <c r="A215" i="1"/>
  <c r="A195" i="1"/>
  <c r="A163" i="1"/>
  <c r="A131" i="1"/>
  <c r="A99" i="1"/>
  <c r="A50" i="1"/>
  <c r="E222" i="1"/>
  <c r="E94" i="1"/>
  <c r="B242" i="1"/>
  <c r="B9" i="1"/>
  <c r="B11" i="1"/>
  <c r="B13" i="1"/>
  <c r="B15" i="1"/>
  <c r="B17" i="1"/>
  <c r="B19" i="1"/>
  <c r="B21" i="1"/>
  <c r="B23" i="1"/>
  <c r="B25" i="1"/>
  <c r="B27" i="1"/>
  <c r="B29" i="1"/>
  <c r="B33" i="1"/>
  <c r="B35" i="1"/>
  <c r="B37" i="1"/>
  <c r="B39" i="1"/>
  <c r="B41" i="1"/>
  <c r="B43" i="1"/>
  <c r="B45" i="1"/>
  <c r="B47" i="1"/>
  <c r="B49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7" i="1"/>
  <c r="B99" i="1"/>
  <c r="B101" i="1"/>
  <c r="B103" i="1"/>
  <c r="B105" i="1"/>
  <c r="B107" i="1"/>
  <c r="B109" i="1"/>
  <c r="B111" i="1"/>
  <c r="B113" i="1"/>
  <c r="B117" i="1"/>
  <c r="B119" i="1"/>
  <c r="B121" i="1"/>
  <c r="B123" i="1"/>
  <c r="B125" i="1"/>
  <c r="B127" i="1"/>
  <c r="B129" i="1"/>
  <c r="B131" i="1"/>
  <c r="B133" i="1"/>
  <c r="B135" i="1"/>
  <c r="B137" i="1"/>
  <c r="B139" i="1"/>
  <c r="B141" i="1"/>
  <c r="B143" i="1"/>
  <c r="B145" i="1"/>
  <c r="B147" i="1"/>
  <c r="B149" i="1"/>
  <c r="B151" i="1"/>
  <c r="B153" i="1"/>
  <c r="B155" i="1"/>
  <c r="B157" i="1"/>
  <c r="B161" i="1"/>
  <c r="B163" i="1"/>
  <c r="B165" i="1"/>
  <c r="B167" i="1"/>
  <c r="B169" i="1"/>
  <c r="B171" i="1"/>
  <c r="B173" i="1"/>
  <c r="B175" i="1"/>
  <c r="B177" i="1"/>
  <c r="B179" i="1"/>
  <c r="B181" i="1"/>
  <c r="B183" i="1"/>
  <c r="B185" i="1"/>
  <c r="B187" i="1"/>
  <c r="B189" i="1"/>
  <c r="B191" i="1"/>
  <c r="B193" i="1"/>
  <c r="B195" i="1"/>
  <c r="B197" i="1"/>
  <c r="B199" i="1"/>
  <c r="B201" i="1"/>
  <c r="B203" i="1"/>
  <c r="B205" i="1"/>
  <c r="B207" i="1"/>
  <c r="B209" i="1"/>
  <c r="B211" i="1"/>
  <c r="B213" i="1"/>
  <c r="B215" i="1"/>
  <c r="B217" i="1"/>
  <c r="B219" i="1"/>
  <c r="B221" i="1"/>
  <c r="B223" i="1"/>
  <c r="B225" i="1"/>
  <c r="B227" i="1"/>
  <c r="B229" i="1"/>
  <c r="B231" i="1"/>
  <c r="B233" i="1"/>
  <c r="B235" i="1"/>
  <c r="B237" i="1"/>
  <c r="B239" i="1"/>
  <c r="B241" i="1"/>
  <c r="B243" i="1"/>
  <c r="B245" i="1"/>
  <c r="B247" i="1"/>
  <c r="B249" i="1"/>
  <c r="B251" i="1"/>
  <c r="B253" i="1"/>
  <c r="B255" i="1"/>
  <c r="B257" i="1"/>
  <c r="B259" i="1"/>
  <c r="B261" i="1"/>
  <c r="B263" i="1"/>
  <c r="B265" i="1"/>
  <c r="B267" i="1"/>
  <c r="B269" i="1"/>
  <c r="B271" i="1"/>
  <c r="B273" i="1"/>
  <c r="B275" i="1"/>
  <c r="B277" i="1"/>
  <c r="B279" i="1"/>
  <c r="B281" i="1"/>
  <c r="B283" i="1"/>
  <c r="B285" i="1"/>
  <c r="B287" i="1"/>
  <c r="B289" i="1"/>
  <c r="B291" i="1"/>
  <c r="B293" i="1"/>
  <c r="B295" i="1"/>
  <c r="B297" i="1"/>
  <c r="B299" i="1"/>
  <c r="A7" i="1"/>
  <c r="A21" i="1"/>
  <c r="E25" i="1"/>
  <c r="E17" i="1"/>
  <c r="E9" i="1"/>
  <c r="A298" i="1"/>
  <c r="A290" i="1"/>
  <c r="A282" i="1"/>
  <c r="A274" i="1"/>
  <c r="A266" i="1"/>
  <c r="A257" i="1"/>
  <c r="A246" i="1"/>
  <c r="A234" i="1"/>
  <c r="A212" i="1"/>
  <c r="A191" i="1"/>
  <c r="A159" i="1"/>
  <c r="A127" i="1"/>
  <c r="A95" i="1"/>
  <c r="A41" i="1"/>
  <c r="E206" i="1"/>
  <c r="E78" i="1"/>
  <c r="B226" i="1"/>
  <c r="B74" i="1"/>
  <c r="A6" i="1"/>
  <c r="A20" i="1"/>
  <c r="E24" i="1"/>
  <c r="E16" i="1"/>
  <c r="E8" i="1"/>
  <c r="A297" i="1"/>
  <c r="A289" i="1"/>
  <c r="A281" i="1"/>
  <c r="A273" i="1"/>
  <c r="A265" i="1"/>
  <c r="A255" i="1"/>
  <c r="A244" i="1"/>
  <c r="A231" i="1"/>
  <c r="A211" i="1"/>
  <c r="A187" i="1"/>
  <c r="A155" i="1"/>
  <c r="A123" i="1"/>
  <c r="A91" i="1"/>
  <c r="A31" i="1"/>
  <c r="E190" i="1"/>
  <c r="E62" i="1"/>
  <c r="B210" i="1"/>
  <c r="B51" i="1"/>
  <c r="O15" i="6"/>
  <c r="N15" i="6"/>
  <c r="O36" i="6"/>
  <c r="N36" i="6"/>
  <c r="O53" i="6"/>
  <c r="N53" i="6"/>
  <c r="O123" i="6"/>
  <c r="N123" i="6"/>
  <c r="O255" i="6"/>
  <c r="N255" i="6"/>
  <c r="O31" i="6"/>
  <c r="N31" i="6"/>
  <c r="O37" i="6"/>
  <c r="N37" i="6"/>
  <c r="O72" i="6"/>
  <c r="N72" i="6"/>
  <c r="O88" i="6"/>
  <c r="N88" i="6"/>
  <c r="O125" i="6"/>
  <c r="N125" i="6"/>
  <c r="O141" i="6"/>
  <c r="N141" i="6"/>
  <c r="O169" i="6"/>
  <c r="N169" i="6"/>
  <c r="O185" i="6"/>
  <c r="N185" i="6"/>
  <c r="N249" i="6"/>
  <c r="O249" i="6"/>
  <c r="O112" i="6"/>
  <c r="N112" i="6"/>
  <c r="O119" i="6"/>
  <c r="N119" i="6"/>
  <c r="O148" i="6"/>
  <c r="N148" i="6"/>
  <c r="O143" i="6"/>
  <c r="N143" i="6"/>
  <c r="O164" i="6"/>
  <c r="N164" i="6"/>
  <c r="O57" i="6"/>
  <c r="N57" i="6"/>
  <c r="O107" i="6"/>
  <c r="N107" i="6"/>
  <c r="O159" i="6"/>
  <c r="N159" i="6"/>
  <c r="O165" i="6"/>
  <c r="N165" i="6"/>
  <c r="O181" i="6"/>
  <c r="N181" i="6"/>
  <c r="N237" i="6"/>
  <c r="O237" i="6"/>
  <c r="O13" i="6"/>
  <c r="N13" i="6"/>
  <c r="O41" i="6"/>
  <c r="N41" i="6"/>
  <c r="O128" i="6"/>
  <c r="N128" i="6"/>
  <c r="O200" i="6"/>
  <c r="N200" i="6"/>
  <c r="O253" i="6"/>
  <c r="N253" i="6"/>
  <c r="N40" i="6"/>
  <c r="N71" i="6"/>
  <c r="N75" i="6"/>
  <c r="N93" i="6"/>
  <c r="N111" i="6"/>
  <c r="N168" i="6"/>
  <c r="N199" i="6"/>
  <c r="N203" i="6"/>
  <c r="O208" i="6"/>
  <c r="N223" i="6"/>
  <c r="N248" i="6"/>
  <c r="N24" i="6"/>
  <c r="N55" i="6"/>
  <c r="N59" i="6"/>
  <c r="N64" i="6"/>
  <c r="N77" i="6"/>
  <c r="N95" i="6"/>
  <c r="N100" i="6"/>
  <c r="N117" i="6"/>
  <c r="N121" i="6"/>
  <c r="N152" i="6"/>
  <c r="N183" i="6"/>
  <c r="N187" i="6"/>
  <c r="N192" i="6"/>
  <c r="N205" i="6"/>
  <c r="N216" i="6"/>
  <c r="O232" i="6"/>
  <c r="O244" i="6"/>
  <c r="N269" i="6"/>
  <c r="N264" i="6"/>
  <c r="O292" i="6"/>
  <c r="O297" i="6"/>
  <c r="O276" i="6"/>
  <c r="O281" i="6"/>
  <c r="O17" i="6"/>
  <c r="O28" i="6"/>
  <c r="O33" i="6"/>
  <c r="O44" i="6"/>
  <c r="O49" i="6"/>
  <c r="O60" i="6"/>
  <c r="O65" i="6"/>
  <c r="O76" i="6"/>
  <c r="O81" i="6"/>
  <c r="O92" i="6"/>
  <c r="O97" i="6"/>
  <c r="O108" i="6"/>
  <c r="O113" i="6"/>
  <c r="O124" i="6"/>
  <c r="O129" i="6"/>
  <c r="O140" i="6"/>
  <c r="O145" i="6"/>
  <c r="O156" i="6"/>
  <c r="O161" i="6"/>
  <c r="O172" i="6"/>
  <c r="O177" i="6"/>
  <c r="O188" i="6"/>
  <c r="O193" i="6"/>
  <c r="O204" i="6"/>
  <c r="O209" i="6"/>
  <c r="N213" i="6"/>
  <c r="N215" i="6"/>
  <c r="O220" i="6"/>
  <c r="N224" i="6"/>
  <c r="O225" i="6"/>
  <c r="N229" i="6"/>
  <c r="N231" i="6"/>
  <c r="O236" i="6"/>
  <c r="N240" i="6"/>
  <c r="O241" i="6"/>
  <c r="N245" i="6"/>
  <c r="N247" i="6"/>
  <c r="O252" i="6"/>
  <c r="N256" i="6"/>
  <c r="O257" i="6"/>
  <c r="N261" i="6"/>
  <c r="N263" i="6"/>
  <c r="O268" i="6"/>
  <c r="N272" i="6"/>
  <c r="O273" i="6"/>
  <c r="N277" i="6"/>
  <c r="N279" i="6"/>
  <c r="O284" i="6"/>
  <c r="N288" i="6"/>
  <c r="O289" i="6"/>
  <c r="N293" i="6"/>
  <c r="N295" i="6"/>
  <c r="O300" i="6"/>
  <c r="O12" i="6"/>
  <c r="N19" i="6"/>
  <c r="N35" i="6"/>
  <c r="N51" i="6"/>
  <c r="N67" i="6"/>
  <c r="N83" i="6"/>
  <c r="N99" i="6"/>
  <c r="N115" i="6"/>
  <c r="N131" i="6"/>
  <c r="N147" i="6"/>
  <c r="N163" i="6"/>
  <c r="N179" i="6"/>
  <c r="N195" i="6"/>
  <c r="N211" i="6"/>
  <c r="N227" i="6"/>
  <c r="N243" i="6"/>
  <c r="N259" i="6"/>
  <c r="N275" i="6"/>
  <c r="N291" i="6"/>
  <c r="N235" i="6"/>
  <c r="N251" i="6"/>
  <c r="N267" i="6"/>
  <c r="N283" i="6"/>
  <c r="N299" i="6"/>
  <c r="O6" i="6"/>
  <c r="O10" i="6"/>
  <c r="O14" i="6"/>
  <c r="O18" i="6"/>
  <c r="O22" i="6"/>
  <c r="O26" i="6"/>
  <c r="O30" i="6"/>
  <c r="O34" i="6"/>
  <c r="O38" i="6"/>
  <c r="O42" i="6"/>
  <c r="O46" i="6"/>
  <c r="O50" i="6"/>
  <c r="O54" i="6"/>
  <c r="O58" i="6"/>
  <c r="O62" i="6"/>
  <c r="O66" i="6"/>
  <c r="O70" i="6"/>
  <c r="O74" i="6"/>
  <c r="O78" i="6"/>
  <c r="O82" i="6"/>
  <c r="O86" i="6"/>
  <c r="O90" i="6"/>
  <c r="O94" i="6"/>
  <c r="O98" i="6"/>
  <c r="O102" i="6"/>
  <c r="O106" i="6"/>
  <c r="O110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O178" i="6"/>
  <c r="O182" i="6"/>
  <c r="O186" i="6"/>
  <c r="O190" i="6"/>
  <c r="O194" i="6"/>
  <c r="O198" i="6"/>
  <c r="O202" i="6"/>
  <c r="O206" i="6"/>
  <c r="O210" i="6"/>
  <c r="O214" i="6"/>
  <c r="O218" i="6"/>
  <c r="O222" i="6"/>
  <c r="O226" i="6"/>
  <c r="O230" i="6"/>
  <c r="O234" i="6"/>
  <c r="O238" i="6"/>
  <c r="O242" i="6"/>
  <c r="O246" i="6"/>
  <c r="O250" i="6"/>
  <c r="O254" i="6"/>
  <c r="O258" i="6"/>
  <c r="O262" i="6"/>
  <c r="O266" i="6"/>
  <c r="O270" i="6"/>
  <c r="O274" i="6"/>
  <c r="O278" i="6"/>
  <c r="O282" i="6"/>
  <c r="O286" i="6"/>
  <c r="O290" i="6"/>
  <c r="O294" i="6"/>
  <c r="O298" i="6"/>
  <c r="F5" i="1"/>
  <c r="D30" i="16" l="1"/>
  <c r="B31" i="16"/>
  <c r="A31" i="16"/>
  <c r="H30" i="16"/>
  <c r="E30" i="16"/>
  <c r="F30" i="16" s="1"/>
  <c r="C108" i="15"/>
  <c r="K107" i="15"/>
  <c r="L107" i="15" s="1"/>
  <c r="B32" i="15"/>
  <c r="A35" i="15"/>
  <c r="S34" i="15"/>
  <c r="G34" i="15"/>
  <c r="H34" i="15" s="1"/>
  <c r="J34" i="15" s="1"/>
  <c r="R34" i="15"/>
  <c r="Q34" i="15"/>
  <c r="M106" i="15"/>
  <c r="N106" i="15" s="1"/>
  <c r="C32" i="15"/>
  <c r="K31" i="15"/>
  <c r="L31" i="15" s="1"/>
  <c r="T31" i="15"/>
  <c r="B110" i="15"/>
  <c r="A108" i="15"/>
  <c r="R107" i="15"/>
  <c r="G107" i="15"/>
  <c r="H107" i="15" s="1"/>
  <c r="J107" i="15" s="1"/>
  <c r="S107" i="15"/>
  <c r="Q107" i="15"/>
  <c r="T107" i="15" s="1"/>
  <c r="N30" i="15"/>
  <c r="J72" i="4"/>
  <c r="K71" i="4"/>
  <c r="F6" i="1"/>
  <c r="F7" i="1"/>
  <c r="A32" i="16" l="1"/>
  <c r="H31" i="16"/>
  <c r="B32" i="16"/>
  <c r="D31" i="16"/>
  <c r="E31" i="16" s="1"/>
  <c r="F31" i="16" s="1"/>
  <c r="B111" i="15"/>
  <c r="M31" i="15"/>
  <c r="N31" i="15" s="1"/>
  <c r="M107" i="15"/>
  <c r="N107" i="15" s="1"/>
  <c r="A36" i="15"/>
  <c r="Q35" i="15"/>
  <c r="R35" i="15"/>
  <c r="G35" i="15"/>
  <c r="H35" i="15" s="1"/>
  <c r="J35" i="15" s="1"/>
  <c r="S35" i="15"/>
  <c r="C33" i="15"/>
  <c r="K32" i="15"/>
  <c r="L32" i="15" s="1"/>
  <c r="T32" i="15"/>
  <c r="B33" i="15"/>
  <c r="R108" i="15"/>
  <c r="G108" i="15"/>
  <c r="H108" i="15" s="1"/>
  <c r="J108" i="15" s="1"/>
  <c r="Q108" i="15"/>
  <c r="A109" i="15"/>
  <c r="S108" i="15"/>
  <c r="C109" i="15"/>
  <c r="T108" i="15"/>
  <c r="K108" i="15"/>
  <c r="L108" i="15" s="1"/>
  <c r="J73" i="4"/>
  <c r="K72" i="4"/>
  <c r="F8" i="1"/>
  <c r="B33" i="16" l="1"/>
  <c r="D32" i="16"/>
  <c r="A33" i="16"/>
  <c r="H32" i="16"/>
  <c r="E32" i="16"/>
  <c r="F32" i="16" s="1"/>
  <c r="B34" i="15"/>
  <c r="M32" i="15"/>
  <c r="N32" i="15" s="1"/>
  <c r="Q36" i="15"/>
  <c r="S36" i="15"/>
  <c r="A37" i="15"/>
  <c r="G36" i="15"/>
  <c r="H36" i="15" s="1"/>
  <c r="J36" i="15" s="1"/>
  <c r="R36" i="15"/>
  <c r="C110" i="15"/>
  <c r="K109" i="15"/>
  <c r="L109" i="15" s="1"/>
  <c r="S109" i="15"/>
  <c r="R109" i="15"/>
  <c r="G109" i="15"/>
  <c r="H109" i="15" s="1"/>
  <c r="J109" i="15" s="1"/>
  <c r="Q109" i="15"/>
  <c r="T109" i="15" s="1"/>
  <c r="A110" i="15"/>
  <c r="K33" i="15"/>
  <c r="L33" i="15" s="1"/>
  <c r="C34" i="15"/>
  <c r="T33" i="15"/>
  <c r="B112" i="15"/>
  <c r="M108" i="15"/>
  <c r="N108" i="15" s="1"/>
  <c r="J74" i="4"/>
  <c r="K73" i="4"/>
  <c r="F9" i="1"/>
  <c r="B34" i="16" l="1"/>
  <c r="D33" i="16"/>
  <c r="A34" i="16"/>
  <c r="H33" i="16"/>
  <c r="E33" i="16"/>
  <c r="F33" i="16" s="1"/>
  <c r="B113" i="15"/>
  <c r="S37" i="15"/>
  <c r="R37" i="15"/>
  <c r="G37" i="15"/>
  <c r="H37" i="15" s="1"/>
  <c r="J37" i="15" s="1"/>
  <c r="Q37" i="15"/>
  <c r="A38" i="15"/>
  <c r="N109" i="15"/>
  <c r="M109" i="15"/>
  <c r="K34" i="15"/>
  <c r="L34" i="15" s="1"/>
  <c r="T34" i="15"/>
  <c r="C35" i="15"/>
  <c r="K110" i="15"/>
  <c r="L110" i="15" s="1"/>
  <c r="C111" i="15"/>
  <c r="B35" i="15"/>
  <c r="A111" i="15"/>
  <c r="S110" i="15"/>
  <c r="R110" i="15"/>
  <c r="G110" i="15"/>
  <c r="H110" i="15" s="1"/>
  <c r="J110" i="15" s="1"/>
  <c r="Q110" i="15"/>
  <c r="T110" i="15" s="1"/>
  <c r="M33" i="15"/>
  <c r="N33" i="15" s="1"/>
  <c r="J75" i="4"/>
  <c r="K74" i="4"/>
  <c r="F10" i="1"/>
  <c r="A35" i="16" l="1"/>
  <c r="H34" i="16"/>
  <c r="D34" i="16"/>
  <c r="E34" i="16" s="1"/>
  <c r="F34" i="16" s="1"/>
  <c r="B35" i="16"/>
  <c r="M110" i="15"/>
  <c r="N110" i="15" s="1"/>
  <c r="C36" i="15"/>
  <c r="K35" i="15"/>
  <c r="L35" i="15" s="1"/>
  <c r="T35" i="15"/>
  <c r="M35" i="15"/>
  <c r="B36" i="15"/>
  <c r="C112" i="15"/>
  <c r="K111" i="15"/>
  <c r="L111" i="15" s="1"/>
  <c r="A39" i="15"/>
  <c r="S38" i="15"/>
  <c r="R38" i="15"/>
  <c r="Q38" i="15"/>
  <c r="G38" i="15"/>
  <c r="H38" i="15" s="1"/>
  <c r="J38" i="15" s="1"/>
  <c r="A112" i="15"/>
  <c r="R111" i="15"/>
  <c r="G111" i="15"/>
  <c r="H111" i="15" s="1"/>
  <c r="J111" i="15" s="1"/>
  <c r="Q111" i="15"/>
  <c r="T111" i="15" s="1"/>
  <c r="S111" i="15"/>
  <c r="B114" i="15"/>
  <c r="M34" i="15"/>
  <c r="N34" i="15" s="1"/>
  <c r="J76" i="4"/>
  <c r="K75" i="4"/>
  <c r="F11" i="1"/>
  <c r="D35" i="16" l="1"/>
  <c r="B36" i="16"/>
  <c r="E35" i="16"/>
  <c r="F35" i="16" s="1"/>
  <c r="A36" i="16"/>
  <c r="H35" i="16"/>
  <c r="B37" i="15"/>
  <c r="C113" i="15"/>
  <c r="T112" i="15"/>
  <c r="K112" i="15"/>
  <c r="L112" i="15" s="1"/>
  <c r="A40" i="15"/>
  <c r="Q39" i="15"/>
  <c r="S39" i="15"/>
  <c r="G39" i="15"/>
  <c r="H39" i="15" s="1"/>
  <c r="J39" i="15" s="1"/>
  <c r="R39" i="15"/>
  <c r="C37" i="15"/>
  <c r="K36" i="15"/>
  <c r="L36" i="15" s="1"/>
  <c r="T36" i="15"/>
  <c r="B115" i="15"/>
  <c r="N35" i="15"/>
  <c r="R112" i="15"/>
  <c r="G112" i="15"/>
  <c r="H112" i="15" s="1"/>
  <c r="J112" i="15" s="1"/>
  <c r="Q112" i="15"/>
  <c r="A113" i="15"/>
  <c r="S112" i="15"/>
  <c r="M111" i="15"/>
  <c r="N111" i="15" s="1"/>
  <c r="J77" i="4"/>
  <c r="K76" i="4"/>
  <c r="F12" i="1"/>
  <c r="H36" i="16" l="1"/>
  <c r="A37" i="16"/>
  <c r="D36" i="16"/>
  <c r="E36" i="16" s="1"/>
  <c r="F36" i="16" s="1"/>
  <c r="B37" i="16"/>
  <c r="Q40" i="15"/>
  <c r="S40" i="15"/>
  <c r="A41" i="15"/>
  <c r="G40" i="15"/>
  <c r="H40" i="15" s="1"/>
  <c r="J40" i="15" s="1"/>
  <c r="R40" i="15"/>
  <c r="S113" i="15"/>
  <c r="R113" i="15"/>
  <c r="G113" i="15"/>
  <c r="H113" i="15" s="1"/>
  <c r="J113" i="15" s="1"/>
  <c r="Q113" i="15"/>
  <c r="A114" i="15"/>
  <c r="B116" i="15"/>
  <c r="K37" i="15"/>
  <c r="L37" i="15" s="1"/>
  <c r="C38" i="15"/>
  <c r="T37" i="15"/>
  <c r="T113" i="15"/>
  <c r="K113" i="15"/>
  <c r="L113" i="15" s="1"/>
  <c r="C114" i="15"/>
  <c r="M112" i="15"/>
  <c r="N112" i="15" s="1"/>
  <c r="B38" i="15"/>
  <c r="M36" i="15"/>
  <c r="N36" i="15" s="1"/>
  <c r="J78" i="4"/>
  <c r="K77" i="4"/>
  <c r="F13" i="1"/>
  <c r="D37" i="16" l="1"/>
  <c r="B38" i="16"/>
  <c r="H37" i="16"/>
  <c r="E37" i="16"/>
  <c r="F37" i="16" s="1"/>
  <c r="A38" i="16"/>
  <c r="B39" i="15"/>
  <c r="B117" i="15"/>
  <c r="K114" i="15"/>
  <c r="L114" i="15" s="1"/>
  <c r="T114" i="15"/>
  <c r="C115" i="15"/>
  <c r="S41" i="15"/>
  <c r="R41" i="15"/>
  <c r="G41" i="15"/>
  <c r="H41" i="15" s="1"/>
  <c r="J41" i="15" s="1"/>
  <c r="Q41" i="15"/>
  <c r="A42" i="15"/>
  <c r="M113" i="15"/>
  <c r="N113" i="15" s="1"/>
  <c r="A115" i="15"/>
  <c r="S114" i="15"/>
  <c r="R114" i="15"/>
  <c r="G114" i="15"/>
  <c r="H114" i="15" s="1"/>
  <c r="J114" i="15" s="1"/>
  <c r="Q114" i="15"/>
  <c r="K38" i="15"/>
  <c r="L38" i="15" s="1"/>
  <c r="T38" i="15"/>
  <c r="C39" i="15"/>
  <c r="M37" i="15"/>
  <c r="N37" i="15" s="1"/>
  <c r="J79" i="4"/>
  <c r="K78" i="4"/>
  <c r="F14" i="1"/>
  <c r="A39" i="16" l="1"/>
  <c r="H38" i="16"/>
  <c r="B39" i="16"/>
  <c r="D38" i="16"/>
  <c r="E38" i="16" s="1"/>
  <c r="F38" i="16" s="1"/>
  <c r="A116" i="15"/>
  <c r="S115" i="15"/>
  <c r="R115" i="15"/>
  <c r="G115" i="15"/>
  <c r="H115" i="15" s="1"/>
  <c r="J115" i="15" s="1"/>
  <c r="Q115" i="15"/>
  <c r="A43" i="15"/>
  <c r="S42" i="15"/>
  <c r="G42" i="15"/>
  <c r="H42" i="15" s="1"/>
  <c r="J42" i="15" s="1"/>
  <c r="R42" i="15"/>
  <c r="Q42" i="15"/>
  <c r="M39" i="15"/>
  <c r="B40" i="15"/>
  <c r="C116" i="15"/>
  <c r="K115" i="15"/>
  <c r="L115" i="15" s="1"/>
  <c r="T115" i="15"/>
  <c r="C40" i="15"/>
  <c r="K39" i="15"/>
  <c r="L39" i="15" s="1"/>
  <c r="T39" i="15"/>
  <c r="M114" i="15"/>
  <c r="N114" i="15" s="1"/>
  <c r="M38" i="15"/>
  <c r="N38" i="15" s="1"/>
  <c r="J80" i="4"/>
  <c r="K79" i="4"/>
  <c r="F15" i="1"/>
  <c r="B40" i="16" l="1"/>
  <c r="D39" i="16"/>
  <c r="A40" i="16"/>
  <c r="H39" i="16"/>
  <c r="E39" i="16"/>
  <c r="F39" i="16" s="1"/>
  <c r="M115" i="15"/>
  <c r="N115" i="15" s="1"/>
  <c r="C117" i="15"/>
  <c r="K116" i="15"/>
  <c r="L116" i="15" s="1"/>
  <c r="T116" i="15"/>
  <c r="A44" i="15"/>
  <c r="Q43" i="15"/>
  <c r="S43" i="15"/>
  <c r="R43" i="15"/>
  <c r="G43" i="15"/>
  <c r="H43" i="15" s="1"/>
  <c r="J43" i="15" s="1"/>
  <c r="B41" i="15"/>
  <c r="N39" i="15"/>
  <c r="C41" i="15"/>
  <c r="K40" i="15"/>
  <c r="L40" i="15" s="1"/>
  <c r="T40" i="15"/>
  <c r="R116" i="15"/>
  <c r="G116" i="15"/>
  <c r="H116" i="15" s="1"/>
  <c r="J116" i="15" s="1"/>
  <c r="Q116" i="15"/>
  <c r="A117" i="15"/>
  <c r="S116" i="15"/>
  <c r="J81" i="4"/>
  <c r="K80" i="4"/>
  <c r="F16" i="1"/>
  <c r="A41" i="16" l="1"/>
  <c r="H40" i="16"/>
  <c r="B41" i="16"/>
  <c r="D40" i="16"/>
  <c r="E40" i="16" s="1"/>
  <c r="F40" i="16" s="1"/>
  <c r="Q44" i="15"/>
  <c r="S44" i="15"/>
  <c r="R44" i="15"/>
  <c r="G44" i="15"/>
  <c r="H44" i="15" s="1"/>
  <c r="J44" i="15" s="1"/>
  <c r="A45" i="15"/>
  <c r="M116" i="15"/>
  <c r="N116" i="15" s="1"/>
  <c r="M40" i="15"/>
  <c r="N40" i="15" s="1"/>
  <c r="K117" i="15"/>
  <c r="L117" i="15" s="1"/>
  <c r="S117" i="15"/>
  <c r="R117" i="15"/>
  <c r="G117" i="15"/>
  <c r="H117" i="15" s="1"/>
  <c r="J117" i="15" s="1"/>
  <c r="Q117" i="15"/>
  <c r="T117" i="15" s="1"/>
  <c r="B42" i="15"/>
  <c r="K41" i="15"/>
  <c r="L41" i="15" s="1"/>
  <c r="C42" i="15"/>
  <c r="T41" i="15"/>
  <c r="J82" i="4"/>
  <c r="K81" i="4"/>
  <c r="F17" i="1"/>
  <c r="B42" i="16" l="1"/>
  <c r="D41" i="16"/>
  <c r="A42" i="16"/>
  <c r="H41" i="16"/>
  <c r="E41" i="16"/>
  <c r="F41" i="16" s="1"/>
  <c r="S45" i="15"/>
  <c r="R45" i="15"/>
  <c r="G45" i="15"/>
  <c r="H45" i="15" s="1"/>
  <c r="J45" i="15" s="1"/>
  <c r="Q45" i="15"/>
  <c r="A46" i="15"/>
  <c r="M42" i="15"/>
  <c r="B43" i="15"/>
  <c r="N117" i="15"/>
  <c r="M117" i="15"/>
  <c r="K42" i="15"/>
  <c r="L42" i="15" s="1"/>
  <c r="T42" i="15"/>
  <c r="C43" i="15"/>
  <c r="M41" i="15"/>
  <c r="N41" i="15" s="1"/>
  <c r="J83" i="4"/>
  <c r="K82" i="4"/>
  <c r="F18" i="1"/>
  <c r="E42" i="16" l="1"/>
  <c r="F42" i="16" s="1"/>
  <c r="A43" i="16"/>
  <c r="H42" i="16"/>
  <c r="D42" i="16"/>
  <c r="B43" i="16"/>
  <c r="A47" i="15"/>
  <c r="S46" i="15"/>
  <c r="R46" i="15"/>
  <c r="Q46" i="15"/>
  <c r="G46" i="15"/>
  <c r="H46" i="15" s="1"/>
  <c r="J46" i="15" s="1"/>
  <c r="M43" i="15"/>
  <c r="B44" i="15"/>
  <c r="C44" i="15"/>
  <c r="K43" i="15"/>
  <c r="L43" i="15" s="1"/>
  <c r="T43" i="15"/>
  <c r="N42" i="15"/>
  <c r="J84" i="4"/>
  <c r="K83" i="4"/>
  <c r="F19" i="1"/>
  <c r="D43" i="16" l="1"/>
  <c r="E43" i="16" s="1"/>
  <c r="F43" i="16" s="1"/>
  <c r="B44" i="16"/>
  <c r="A44" i="16"/>
  <c r="H43" i="16"/>
  <c r="C45" i="15"/>
  <c r="K44" i="15"/>
  <c r="L44" i="15" s="1"/>
  <c r="T44" i="15"/>
  <c r="M44" i="15"/>
  <c r="B45" i="15"/>
  <c r="N43" i="15"/>
  <c r="A48" i="15"/>
  <c r="Q47" i="15"/>
  <c r="S47" i="15"/>
  <c r="G47" i="15"/>
  <c r="H47" i="15" s="1"/>
  <c r="J47" i="15" s="1"/>
  <c r="R47" i="15"/>
  <c r="J85" i="4"/>
  <c r="K84" i="4"/>
  <c r="F20" i="1"/>
  <c r="A45" i="16" l="1"/>
  <c r="H44" i="16"/>
  <c r="D44" i="16"/>
  <c r="E44" i="16" s="1"/>
  <c r="F44" i="16" s="1"/>
  <c r="B45" i="16"/>
  <c r="B46" i="15"/>
  <c r="N44" i="15"/>
  <c r="Q48" i="15"/>
  <c r="S48" i="15"/>
  <c r="G48" i="15"/>
  <c r="H48" i="15" s="1"/>
  <c r="J48" i="15" s="1"/>
  <c r="R48" i="15"/>
  <c r="K45" i="15"/>
  <c r="L45" i="15" s="1"/>
  <c r="C46" i="15"/>
  <c r="T45" i="15"/>
  <c r="J86" i="4"/>
  <c r="K85" i="4"/>
  <c r="F21" i="1"/>
  <c r="D45" i="16" l="1"/>
  <c r="B46" i="16"/>
  <c r="D46" i="16" s="1"/>
  <c r="H45" i="16"/>
  <c r="E45" i="16"/>
  <c r="F45" i="16" s="1"/>
  <c r="A46" i="16"/>
  <c r="B47" i="15"/>
  <c r="K46" i="15"/>
  <c r="L46" i="15" s="1"/>
  <c r="T46" i="15"/>
  <c r="C47" i="15"/>
  <c r="M45" i="15"/>
  <c r="N45" i="15" s="1"/>
  <c r="J87" i="4"/>
  <c r="K86" i="4"/>
  <c r="F22" i="1"/>
  <c r="H46" i="16" l="1"/>
  <c r="E46" i="16"/>
  <c r="F46" i="16" s="1"/>
  <c r="C48" i="15"/>
  <c r="K47" i="15"/>
  <c r="L47" i="15" s="1"/>
  <c r="T47" i="15"/>
  <c r="M47" i="15"/>
  <c r="B48" i="15"/>
  <c r="M46" i="15"/>
  <c r="N46" i="15" s="1"/>
  <c r="J88" i="4"/>
  <c r="K87" i="4"/>
  <c r="F23" i="1"/>
  <c r="N47" i="15" l="1"/>
  <c r="T48" i="15"/>
  <c r="K48" i="15"/>
  <c r="L48" i="15" s="1"/>
  <c r="J89" i="4"/>
  <c r="K88" i="4"/>
  <c r="F24" i="1"/>
  <c r="M48" i="15" l="1"/>
  <c r="N48" i="15" s="1"/>
  <c r="J90" i="4"/>
  <c r="K89" i="4"/>
  <c r="F25" i="1"/>
  <c r="J91" i="4" l="1"/>
  <c r="K90" i="4"/>
  <c r="F26" i="1"/>
  <c r="J92" i="4" l="1"/>
  <c r="K91" i="4"/>
  <c r="F27" i="1"/>
  <c r="J93" i="4" l="1"/>
  <c r="K92" i="4"/>
  <c r="F28" i="1"/>
  <c r="J94" i="4" l="1"/>
  <c r="K93" i="4"/>
  <c r="F29" i="1"/>
  <c r="J95" i="4" l="1"/>
  <c r="K94" i="4"/>
  <c r="F30" i="1"/>
  <c r="J96" i="4" l="1"/>
  <c r="K95" i="4"/>
  <c r="F31" i="1"/>
  <c r="J97" i="4" l="1"/>
  <c r="K96" i="4"/>
  <c r="F32" i="1"/>
  <c r="J98" i="4" l="1"/>
  <c r="K97" i="4"/>
  <c r="F33" i="1"/>
  <c r="J99" i="4" l="1"/>
  <c r="K98" i="4"/>
  <c r="F34" i="1"/>
  <c r="J100" i="4" l="1"/>
  <c r="K99" i="4"/>
  <c r="F35" i="1"/>
  <c r="J101" i="4" l="1"/>
  <c r="K100" i="4"/>
  <c r="F36" i="1"/>
  <c r="J102" i="4" l="1"/>
  <c r="K101" i="4"/>
  <c r="F37" i="1"/>
  <c r="J103" i="4" l="1"/>
  <c r="K102" i="4"/>
  <c r="F38" i="1"/>
  <c r="J104" i="4" l="1"/>
  <c r="K103" i="4"/>
  <c r="F39" i="1"/>
  <c r="J105" i="4" l="1"/>
  <c r="K104" i="4"/>
  <c r="F40" i="1"/>
  <c r="J106" i="4" l="1"/>
  <c r="K105" i="4"/>
  <c r="F41" i="1"/>
  <c r="J107" i="4" l="1"/>
  <c r="K106" i="4"/>
  <c r="F42" i="1"/>
  <c r="J108" i="4" l="1"/>
  <c r="K107" i="4"/>
  <c r="F43" i="1"/>
  <c r="J109" i="4" l="1"/>
  <c r="K108" i="4"/>
  <c r="F44" i="1"/>
  <c r="J110" i="4" l="1"/>
  <c r="K109" i="4"/>
  <c r="F45" i="1"/>
  <c r="J111" i="4" l="1"/>
  <c r="K110" i="4"/>
  <c r="F46" i="1"/>
  <c r="J112" i="4" l="1"/>
  <c r="K111" i="4"/>
  <c r="F47" i="1"/>
  <c r="J113" i="4" l="1"/>
  <c r="K112" i="4"/>
  <c r="F48" i="1"/>
  <c r="J114" i="4" l="1"/>
  <c r="K113" i="4"/>
  <c r="F49" i="1"/>
  <c r="J115" i="4" l="1"/>
  <c r="K114" i="4"/>
  <c r="F50" i="1"/>
  <c r="J116" i="4" l="1"/>
  <c r="K115" i="4"/>
  <c r="F51" i="1"/>
  <c r="J117" i="4" l="1"/>
  <c r="K116" i="4"/>
  <c r="F52" i="1"/>
  <c r="J118" i="4" l="1"/>
  <c r="K117" i="4"/>
  <c r="F53" i="1"/>
  <c r="J119" i="4" l="1"/>
  <c r="K118" i="4"/>
  <c r="F54" i="1"/>
  <c r="J120" i="4" l="1"/>
  <c r="K119" i="4"/>
  <c r="F55" i="1"/>
  <c r="J121" i="4" l="1"/>
  <c r="K120" i="4"/>
  <c r="F56" i="1"/>
  <c r="J122" i="4" l="1"/>
  <c r="K121" i="4"/>
  <c r="F57" i="1"/>
  <c r="J123" i="4" l="1"/>
  <c r="K122" i="4"/>
  <c r="F58" i="1"/>
  <c r="J124" i="4" l="1"/>
  <c r="K123" i="4"/>
  <c r="F59" i="1"/>
  <c r="J125" i="4" l="1"/>
  <c r="K124" i="4"/>
  <c r="F60" i="1"/>
  <c r="J126" i="4" l="1"/>
  <c r="K125" i="4"/>
  <c r="F61" i="1"/>
  <c r="J127" i="4" l="1"/>
  <c r="K126" i="4"/>
  <c r="F62" i="1"/>
  <c r="J128" i="4" l="1"/>
  <c r="K127" i="4"/>
  <c r="F63" i="1"/>
  <c r="J129" i="4" l="1"/>
  <c r="K128" i="4"/>
  <c r="F64" i="1"/>
  <c r="J130" i="4" l="1"/>
  <c r="K129" i="4"/>
  <c r="F65" i="1"/>
  <c r="J131" i="4" l="1"/>
  <c r="K130" i="4"/>
  <c r="F66" i="1"/>
  <c r="J132" i="4" l="1"/>
  <c r="K131" i="4"/>
  <c r="F67" i="1"/>
  <c r="J133" i="4" l="1"/>
  <c r="K132" i="4"/>
  <c r="F68" i="1"/>
  <c r="J134" i="4" l="1"/>
  <c r="K133" i="4"/>
  <c r="F69" i="1"/>
  <c r="J135" i="4" l="1"/>
  <c r="K134" i="4"/>
  <c r="F70" i="1"/>
  <c r="J136" i="4" l="1"/>
  <c r="K135" i="4"/>
  <c r="F71" i="1"/>
  <c r="J137" i="4" l="1"/>
  <c r="K136" i="4"/>
  <c r="F72" i="1"/>
  <c r="J138" i="4" l="1"/>
  <c r="K137" i="4"/>
  <c r="F73" i="1"/>
  <c r="J139" i="4" l="1"/>
  <c r="K138" i="4"/>
  <c r="F74" i="1"/>
  <c r="J140" i="4" l="1"/>
  <c r="K139" i="4"/>
  <c r="F75" i="1"/>
  <c r="J141" i="4" l="1"/>
  <c r="K140" i="4"/>
  <c r="F76" i="1"/>
  <c r="J142" i="4" l="1"/>
  <c r="K141" i="4"/>
  <c r="F77" i="1"/>
  <c r="J143" i="4" l="1"/>
  <c r="K142" i="4"/>
  <c r="F78" i="1"/>
  <c r="J144" i="4" l="1"/>
  <c r="K143" i="4"/>
  <c r="F79" i="1"/>
  <c r="J145" i="4" l="1"/>
  <c r="K144" i="4"/>
  <c r="F80" i="1"/>
  <c r="J146" i="4" l="1"/>
  <c r="K145" i="4"/>
  <c r="F81" i="1"/>
  <c r="J147" i="4" l="1"/>
  <c r="K146" i="4"/>
  <c r="F82" i="1"/>
  <c r="J148" i="4" l="1"/>
  <c r="K147" i="4"/>
  <c r="F83" i="1"/>
  <c r="J149" i="4" l="1"/>
  <c r="K148" i="4"/>
  <c r="F84" i="1"/>
  <c r="J150" i="4" l="1"/>
  <c r="K149" i="4"/>
  <c r="F85" i="1"/>
  <c r="J151" i="4" l="1"/>
  <c r="K150" i="4"/>
  <c r="F86" i="1"/>
  <c r="J152" i="4" l="1"/>
  <c r="K151" i="4"/>
  <c r="F87" i="1"/>
  <c r="J153" i="4" l="1"/>
  <c r="K152" i="4"/>
  <c r="F88" i="1"/>
  <c r="J154" i="4" l="1"/>
  <c r="K153" i="4"/>
  <c r="F89" i="1"/>
  <c r="J155" i="4" l="1"/>
  <c r="K154" i="4"/>
  <c r="F90" i="1"/>
  <c r="J156" i="4" l="1"/>
  <c r="K155" i="4"/>
  <c r="F91" i="1"/>
  <c r="J157" i="4" l="1"/>
  <c r="K156" i="4"/>
  <c r="F92" i="1"/>
  <c r="J158" i="4" l="1"/>
  <c r="K157" i="4"/>
  <c r="F93" i="1"/>
  <c r="J159" i="4" l="1"/>
  <c r="K158" i="4"/>
  <c r="F94" i="1"/>
  <c r="J160" i="4" l="1"/>
  <c r="K159" i="4"/>
  <c r="F95" i="1"/>
  <c r="J161" i="4" l="1"/>
  <c r="K160" i="4"/>
  <c r="F96" i="1"/>
  <c r="J162" i="4" l="1"/>
  <c r="K161" i="4"/>
  <c r="F97" i="1"/>
  <c r="J163" i="4" l="1"/>
  <c r="K162" i="4"/>
  <c r="F98" i="1"/>
  <c r="J164" i="4" l="1"/>
  <c r="K163" i="4"/>
  <c r="F99" i="1"/>
  <c r="J165" i="4" l="1"/>
  <c r="K164" i="4"/>
  <c r="F100" i="1"/>
  <c r="J166" i="4" l="1"/>
  <c r="K165" i="4"/>
  <c r="F101" i="1"/>
  <c r="J167" i="4" l="1"/>
  <c r="K166" i="4"/>
  <c r="F102" i="1"/>
  <c r="J168" i="4" l="1"/>
  <c r="K167" i="4"/>
  <c r="F103" i="1"/>
  <c r="J169" i="4" l="1"/>
  <c r="K168" i="4"/>
  <c r="F104" i="1"/>
  <c r="J170" i="4" l="1"/>
  <c r="K169" i="4"/>
  <c r="F105" i="1"/>
  <c r="J171" i="4" l="1"/>
  <c r="K170" i="4"/>
  <c r="F106" i="1"/>
  <c r="J172" i="4" l="1"/>
  <c r="K171" i="4"/>
  <c r="F107" i="1"/>
  <c r="J173" i="4" l="1"/>
  <c r="K172" i="4"/>
  <c r="F108" i="1"/>
  <c r="J174" i="4" l="1"/>
  <c r="K173" i="4"/>
  <c r="F109" i="1"/>
  <c r="J175" i="4" l="1"/>
  <c r="K174" i="4"/>
  <c r="F110" i="1"/>
  <c r="J176" i="4" l="1"/>
  <c r="K175" i="4"/>
  <c r="F111" i="1"/>
  <c r="J177" i="4" l="1"/>
  <c r="K176" i="4"/>
  <c r="F112" i="1"/>
  <c r="J178" i="4" l="1"/>
  <c r="K177" i="4"/>
  <c r="F113" i="1"/>
  <c r="J179" i="4" l="1"/>
  <c r="K178" i="4"/>
  <c r="F114" i="1"/>
  <c r="J180" i="4" l="1"/>
  <c r="K179" i="4"/>
  <c r="F115" i="1"/>
  <c r="J181" i="4" l="1"/>
  <c r="K180" i="4"/>
  <c r="F116" i="1"/>
  <c r="J182" i="4" l="1"/>
  <c r="K181" i="4"/>
  <c r="F117" i="1"/>
  <c r="J183" i="4" l="1"/>
  <c r="K182" i="4"/>
  <c r="F118" i="1"/>
  <c r="J184" i="4" l="1"/>
  <c r="K183" i="4"/>
  <c r="F119" i="1"/>
  <c r="J185" i="4" l="1"/>
  <c r="K184" i="4"/>
  <c r="F120" i="1"/>
  <c r="J186" i="4" l="1"/>
  <c r="K185" i="4"/>
  <c r="F121" i="1"/>
  <c r="J187" i="4" l="1"/>
  <c r="K186" i="4"/>
  <c r="F122" i="1"/>
  <c r="J188" i="4" l="1"/>
  <c r="K187" i="4"/>
  <c r="F123" i="1"/>
  <c r="J189" i="4" l="1"/>
  <c r="K188" i="4"/>
  <c r="F124" i="1"/>
  <c r="J190" i="4" l="1"/>
  <c r="K189" i="4"/>
  <c r="F125" i="1"/>
  <c r="J191" i="4" l="1"/>
  <c r="K190" i="4"/>
  <c r="F126" i="1"/>
  <c r="J192" i="4" l="1"/>
  <c r="K191" i="4"/>
  <c r="F127" i="1"/>
  <c r="J193" i="4" l="1"/>
  <c r="K192" i="4"/>
  <c r="F128" i="1"/>
  <c r="J194" i="4" l="1"/>
  <c r="K193" i="4"/>
  <c r="F129" i="1"/>
  <c r="J195" i="4" l="1"/>
  <c r="K194" i="4"/>
  <c r="F130" i="1"/>
  <c r="J196" i="4" l="1"/>
  <c r="K195" i="4"/>
  <c r="F131" i="1"/>
  <c r="J197" i="4" l="1"/>
  <c r="K196" i="4"/>
  <c r="F132" i="1"/>
  <c r="J198" i="4" l="1"/>
  <c r="K197" i="4"/>
  <c r="F133" i="1"/>
  <c r="J199" i="4" l="1"/>
  <c r="K198" i="4"/>
  <c r="F134" i="1"/>
  <c r="J200" i="4" l="1"/>
  <c r="K199" i="4"/>
  <c r="F135" i="1"/>
  <c r="J201" i="4" l="1"/>
  <c r="K200" i="4"/>
  <c r="F136" i="1"/>
  <c r="J202" i="4" l="1"/>
  <c r="K201" i="4"/>
  <c r="F137" i="1"/>
  <c r="J203" i="4" l="1"/>
  <c r="K202" i="4"/>
  <c r="F138" i="1"/>
  <c r="J204" i="4" l="1"/>
  <c r="K203" i="4"/>
  <c r="F139" i="1"/>
  <c r="J205" i="4" l="1"/>
  <c r="K204" i="4"/>
  <c r="F140" i="1"/>
  <c r="J206" i="4" l="1"/>
  <c r="K205" i="4"/>
  <c r="F141" i="1"/>
  <c r="J207" i="4" l="1"/>
  <c r="K206" i="4"/>
  <c r="F142" i="1"/>
  <c r="J208" i="4" l="1"/>
  <c r="K207" i="4"/>
  <c r="F143" i="1"/>
  <c r="J209" i="4" l="1"/>
  <c r="K208" i="4"/>
  <c r="F144" i="1"/>
  <c r="J210" i="4" l="1"/>
  <c r="K209" i="4"/>
  <c r="F145" i="1"/>
  <c r="J211" i="4" l="1"/>
  <c r="K210" i="4"/>
  <c r="F146" i="1"/>
  <c r="J212" i="4" l="1"/>
  <c r="K211" i="4"/>
  <c r="F147" i="1"/>
  <c r="J213" i="4" l="1"/>
  <c r="K212" i="4"/>
  <c r="F148" i="1"/>
  <c r="J214" i="4" l="1"/>
  <c r="K213" i="4"/>
  <c r="F149" i="1"/>
  <c r="J215" i="4" l="1"/>
  <c r="K214" i="4"/>
  <c r="F150" i="1"/>
  <c r="J216" i="4" l="1"/>
  <c r="K215" i="4"/>
  <c r="F151" i="1"/>
  <c r="J217" i="4" l="1"/>
  <c r="K216" i="4"/>
  <c r="F152" i="1"/>
  <c r="J218" i="4" l="1"/>
  <c r="K217" i="4"/>
  <c r="F153" i="1"/>
  <c r="J219" i="4" l="1"/>
  <c r="K218" i="4"/>
  <c r="F154" i="1"/>
  <c r="J220" i="4" l="1"/>
  <c r="K219" i="4"/>
  <c r="F155" i="1"/>
  <c r="J221" i="4" l="1"/>
  <c r="K220" i="4"/>
  <c r="F156" i="1"/>
  <c r="J222" i="4" l="1"/>
  <c r="K221" i="4"/>
  <c r="F157" i="1"/>
  <c r="J223" i="4" l="1"/>
  <c r="K222" i="4"/>
  <c r="F158" i="1"/>
  <c r="J224" i="4" l="1"/>
  <c r="K223" i="4"/>
  <c r="F159" i="1"/>
  <c r="J225" i="4" l="1"/>
  <c r="K224" i="4"/>
  <c r="F160" i="1"/>
  <c r="J226" i="4" l="1"/>
  <c r="K225" i="4"/>
  <c r="F161" i="1"/>
  <c r="J227" i="4" l="1"/>
  <c r="K226" i="4"/>
  <c r="F162" i="1"/>
  <c r="J228" i="4" l="1"/>
  <c r="K227" i="4"/>
  <c r="F163" i="1"/>
  <c r="J229" i="4" l="1"/>
  <c r="K228" i="4"/>
  <c r="F164" i="1"/>
  <c r="J230" i="4" l="1"/>
  <c r="K229" i="4"/>
  <c r="F165" i="1"/>
  <c r="J231" i="4" l="1"/>
  <c r="K230" i="4"/>
  <c r="F166" i="1"/>
  <c r="J232" i="4" l="1"/>
  <c r="K231" i="4"/>
  <c r="F167" i="1"/>
  <c r="J233" i="4" l="1"/>
  <c r="K232" i="4"/>
  <c r="F168" i="1"/>
  <c r="J234" i="4" l="1"/>
  <c r="K233" i="4"/>
  <c r="F169" i="1"/>
  <c r="J235" i="4" l="1"/>
  <c r="K234" i="4"/>
  <c r="F170" i="1"/>
  <c r="J236" i="4" l="1"/>
  <c r="K235" i="4"/>
  <c r="F171" i="1"/>
  <c r="J237" i="4" l="1"/>
  <c r="K236" i="4"/>
  <c r="F172" i="1"/>
  <c r="J238" i="4" l="1"/>
  <c r="K237" i="4"/>
  <c r="F173" i="1"/>
  <c r="J239" i="4" l="1"/>
  <c r="K238" i="4"/>
  <c r="F174" i="1"/>
  <c r="J240" i="4" l="1"/>
  <c r="K239" i="4"/>
  <c r="F175" i="1"/>
  <c r="J241" i="4" l="1"/>
  <c r="K240" i="4"/>
  <c r="F176" i="1"/>
  <c r="J242" i="4" l="1"/>
  <c r="K241" i="4"/>
  <c r="F177" i="1"/>
  <c r="J243" i="4" l="1"/>
  <c r="K242" i="4"/>
  <c r="F178" i="1"/>
  <c r="J244" i="4" l="1"/>
  <c r="K243" i="4"/>
  <c r="F179" i="1"/>
  <c r="J245" i="4" l="1"/>
  <c r="K244" i="4"/>
  <c r="F180" i="1"/>
  <c r="J246" i="4" l="1"/>
  <c r="K245" i="4"/>
  <c r="F181" i="1"/>
  <c r="J247" i="4" l="1"/>
  <c r="K246" i="4"/>
  <c r="F182" i="1"/>
  <c r="J248" i="4" l="1"/>
  <c r="K247" i="4"/>
  <c r="F183" i="1"/>
  <c r="J249" i="4" l="1"/>
  <c r="K248" i="4"/>
  <c r="F184" i="1"/>
  <c r="J250" i="4" l="1"/>
  <c r="K249" i="4"/>
  <c r="F185" i="1"/>
  <c r="J251" i="4" l="1"/>
  <c r="K250" i="4"/>
  <c r="F186" i="1"/>
  <c r="J252" i="4" l="1"/>
  <c r="K251" i="4"/>
  <c r="F187" i="1"/>
  <c r="J253" i="4" l="1"/>
  <c r="K252" i="4"/>
  <c r="F188" i="1"/>
  <c r="J254" i="4" l="1"/>
  <c r="K253" i="4"/>
  <c r="F189" i="1"/>
  <c r="J255" i="4" l="1"/>
  <c r="K254" i="4"/>
  <c r="F190" i="1"/>
  <c r="J256" i="4" l="1"/>
  <c r="K255" i="4"/>
  <c r="F191" i="1"/>
  <c r="J257" i="4" l="1"/>
  <c r="K256" i="4"/>
  <c r="F192" i="1"/>
  <c r="J258" i="4" l="1"/>
  <c r="K257" i="4"/>
  <c r="F193" i="1"/>
  <c r="J259" i="4" l="1"/>
  <c r="K258" i="4"/>
  <c r="F194" i="1"/>
  <c r="J260" i="4" l="1"/>
  <c r="K259" i="4"/>
  <c r="F195" i="1"/>
  <c r="J261" i="4" l="1"/>
  <c r="K260" i="4"/>
  <c r="F196" i="1"/>
  <c r="J262" i="4" l="1"/>
  <c r="K261" i="4"/>
  <c r="F197" i="1"/>
  <c r="J263" i="4" l="1"/>
  <c r="K262" i="4"/>
  <c r="F198" i="1"/>
  <c r="J264" i="4" l="1"/>
  <c r="K263" i="4"/>
  <c r="F199" i="1"/>
  <c r="J265" i="4" l="1"/>
  <c r="K264" i="4"/>
  <c r="F200" i="1"/>
  <c r="J266" i="4" l="1"/>
  <c r="K265" i="4"/>
  <c r="F201" i="1"/>
  <c r="J267" i="4" l="1"/>
  <c r="K266" i="4"/>
  <c r="F202" i="1"/>
  <c r="J268" i="4" l="1"/>
  <c r="K267" i="4"/>
  <c r="F203" i="1"/>
  <c r="J269" i="4" l="1"/>
  <c r="K268" i="4"/>
  <c r="F204" i="1"/>
  <c r="J270" i="4" l="1"/>
  <c r="K269" i="4"/>
  <c r="F205" i="1"/>
  <c r="J271" i="4" l="1"/>
  <c r="K270" i="4"/>
  <c r="F206" i="1"/>
  <c r="J272" i="4" l="1"/>
  <c r="K271" i="4"/>
  <c r="F207" i="1"/>
  <c r="J273" i="4" l="1"/>
  <c r="K272" i="4"/>
  <c r="F208" i="1"/>
  <c r="J274" i="4" l="1"/>
  <c r="K273" i="4"/>
  <c r="F209" i="1"/>
  <c r="J275" i="4" l="1"/>
  <c r="K274" i="4"/>
  <c r="F210" i="1"/>
  <c r="J276" i="4" l="1"/>
  <c r="K275" i="4"/>
  <c r="F211" i="1"/>
  <c r="J277" i="4" l="1"/>
  <c r="K276" i="4"/>
  <c r="F212" i="1"/>
  <c r="J278" i="4" l="1"/>
  <c r="K277" i="4"/>
  <c r="F213" i="1"/>
  <c r="J279" i="4" l="1"/>
  <c r="K278" i="4"/>
  <c r="F214" i="1"/>
  <c r="J280" i="4" l="1"/>
  <c r="K279" i="4"/>
  <c r="F215" i="1"/>
  <c r="J281" i="4" l="1"/>
  <c r="K280" i="4"/>
  <c r="F216" i="1"/>
  <c r="J282" i="4" l="1"/>
  <c r="K281" i="4"/>
  <c r="F217" i="1"/>
  <c r="J283" i="4" l="1"/>
  <c r="K282" i="4"/>
  <c r="F218" i="1"/>
  <c r="J284" i="4" l="1"/>
  <c r="K283" i="4"/>
  <c r="F219" i="1"/>
  <c r="J285" i="4" l="1"/>
  <c r="K284" i="4"/>
  <c r="F220" i="1"/>
  <c r="J286" i="4" l="1"/>
  <c r="K285" i="4"/>
  <c r="F221" i="1"/>
  <c r="J287" i="4" l="1"/>
  <c r="K286" i="4"/>
  <c r="F222" i="1"/>
  <c r="J288" i="4" l="1"/>
  <c r="K287" i="4"/>
  <c r="F223" i="1"/>
  <c r="J289" i="4" l="1"/>
  <c r="K288" i="4"/>
  <c r="F224" i="1"/>
  <c r="J290" i="4" l="1"/>
  <c r="K289" i="4"/>
  <c r="F225" i="1"/>
  <c r="J291" i="4" l="1"/>
  <c r="K290" i="4"/>
  <c r="F226" i="1"/>
  <c r="J292" i="4" l="1"/>
  <c r="K291" i="4"/>
  <c r="F227" i="1"/>
  <c r="J293" i="4" l="1"/>
  <c r="K292" i="4"/>
  <c r="F228" i="1"/>
  <c r="J294" i="4" l="1"/>
  <c r="K293" i="4"/>
  <c r="F229" i="1"/>
  <c r="J295" i="4" l="1"/>
  <c r="K294" i="4"/>
  <c r="F230" i="1"/>
  <c r="J296" i="4" l="1"/>
  <c r="K295" i="4"/>
  <c r="F231" i="1"/>
  <c r="J297" i="4" l="1"/>
  <c r="K296" i="4"/>
  <c r="F232" i="1"/>
  <c r="J298" i="4" l="1"/>
  <c r="K297" i="4"/>
  <c r="F233" i="1"/>
  <c r="J299" i="4" l="1"/>
  <c r="K298" i="4"/>
  <c r="F234" i="1"/>
  <c r="J300" i="4" l="1"/>
  <c r="K300" i="4" s="1"/>
  <c r="K303" i="4" s="1"/>
  <c r="K299" i="4"/>
  <c r="F235" i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G4" i="1" s="1"/>
  <c r="F294" i="1" l="1"/>
  <c r="G29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J287" i="1" l="1"/>
  <c r="M287" i="1" s="1"/>
  <c r="J279" i="1"/>
  <c r="M279" i="1" s="1"/>
  <c r="J271" i="1"/>
  <c r="M271" i="1" s="1"/>
  <c r="J263" i="1"/>
  <c r="M263" i="1" s="1"/>
  <c r="J255" i="1"/>
  <c r="M255" i="1" s="1"/>
  <c r="J247" i="1"/>
  <c r="M247" i="1" s="1"/>
  <c r="J278" i="1"/>
  <c r="M278" i="1" s="1"/>
  <c r="J246" i="1"/>
  <c r="M246" i="1" s="1"/>
  <c r="J269" i="1"/>
  <c r="M269" i="1" s="1"/>
  <c r="J261" i="1"/>
  <c r="M261" i="1" s="1"/>
  <c r="J253" i="1"/>
  <c r="M253" i="1" s="1"/>
  <c r="J245" i="1"/>
  <c r="M245" i="1" s="1"/>
  <c r="J262" i="1"/>
  <c r="M262" i="1" s="1"/>
  <c r="J260" i="1"/>
  <c r="M260" i="1" s="1"/>
  <c r="J244" i="1"/>
  <c r="M244" i="1" s="1"/>
  <c r="J293" i="1"/>
  <c r="M293" i="1" s="1"/>
  <c r="J270" i="1"/>
  <c r="M270" i="1" s="1"/>
  <c r="J292" i="1"/>
  <c r="M292" i="1" s="1"/>
  <c r="J259" i="1"/>
  <c r="M259" i="1" s="1"/>
  <c r="J285" i="1"/>
  <c r="M285" i="1" s="1"/>
  <c r="J284" i="1"/>
  <c r="M284" i="1" s="1"/>
  <c r="J268" i="1"/>
  <c r="M268" i="1" s="1"/>
  <c r="J283" i="1"/>
  <c r="M283" i="1" s="1"/>
  <c r="J290" i="1"/>
  <c r="M290" i="1" s="1"/>
  <c r="J282" i="1"/>
  <c r="M282" i="1" s="1"/>
  <c r="J274" i="1"/>
  <c r="M274" i="1" s="1"/>
  <c r="J266" i="1"/>
  <c r="M266" i="1" s="1"/>
  <c r="J258" i="1"/>
  <c r="M258" i="1" s="1"/>
  <c r="J250" i="1"/>
  <c r="M250" i="1" s="1"/>
  <c r="J242" i="1"/>
  <c r="M242" i="1" s="1"/>
  <c r="J277" i="1"/>
  <c r="M277" i="1" s="1"/>
  <c r="J276" i="1"/>
  <c r="M276" i="1" s="1"/>
  <c r="J252" i="1"/>
  <c r="M252" i="1" s="1"/>
  <c r="J291" i="1"/>
  <c r="M291" i="1" s="1"/>
  <c r="J275" i="1"/>
  <c r="M275" i="1" s="1"/>
  <c r="J267" i="1"/>
  <c r="M267" i="1" s="1"/>
  <c r="J251" i="1"/>
  <c r="M251" i="1" s="1"/>
  <c r="J243" i="1"/>
  <c r="M243" i="1" s="1"/>
  <c r="J289" i="1"/>
  <c r="M289" i="1" s="1"/>
  <c r="J281" i="1"/>
  <c r="M281" i="1" s="1"/>
  <c r="J273" i="1"/>
  <c r="M273" i="1" s="1"/>
  <c r="J265" i="1"/>
  <c r="M265" i="1" s="1"/>
  <c r="J257" i="1"/>
  <c r="M257" i="1" s="1"/>
  <c r="J249" i="1"/>
  <c r="M249" i="1" s="1"/>
  <c r="J241" i="1"/>
  <c r="M241" i="1" s="1"/>
  <c r="J286" i="1"/>
  <c r="M286" i="1" s="1"/>
  <c r="J254" i="1"/>
  <c r="M254" i="1" s="1"/>
  <c r="J288" i="1"/>
  <c r="M288" i="1" s="1"/>
  <c r="J280" i="1"/>
  <c r="M280" i="1" s="1"/>
  <c r="J272" i="1"/>
  <c r="M272" i="1" s="1"/>
  <c r="J264" i="1"/>
  <c r="M264" i="1" s="1"/>
  <c r="J256" i="1"/>
  <c r="M256" i="1" s="1"/>
  <c r="J248" i="1"/>
  <c r="M248" i="1" s="1"/>
  <c r="J232" i="1"/>
  <c r="M232" i="1" s="1"/>
  <c r="O292" i="1"/>
  <c r="R292" i="1" s="1"/>
  <c r="J220" i="1"/>
  <c r="M220" i="1" s="1"/>
  <c r="O280" i="1"/>
  <c r="R280" i="1" s="1"/>
  <c r="O268" i="1"/>
  <c r="R268" i="1" s="1"/>
  <c r="J208" i="1"/>
  <c r="M208" i="1" s="1"/>
  <c r="J196" i="1"/>
  <c r="M196" i="1" s="1"/>
  <c r="O256" i="1"/>
  <c r="R256" i="1" s="1"/>
  <c r="J184" i="1"/>
  <c r="M184" i="1" s="1"/>
  <c r="O244" i="1"/>
  <c r="R244" i="1" s="1"/>
  <c r="J164" i="1"/>
  <c r="M164" i="1" s="1"/>
  <c r="O224" i="1"/>
  <c r="R224" i="1" s="1"/>
  <c r="J144" i="1"/>
  <c r="M144" i="1" s="1"/>
  <c r="O204" i="1"/>
  <c r="R204" i="1" s="1"/>
  <c r="J124" i="1"/>
  <c r="M124" i="1" s="1"/>
  <c r="O184" i="1"/>
  <c r="R184" i="1" s="1"/>
  <c r="J108" i="1"/>
  <c r="M108" i="1" s="1"/>
  <c r="O168" i="1"/>
  <c r="R168" i="1" s="1"/>
  <c r="J92" i="1"/>
  <c r="M92" i="1" s="1"/>
  <c r="O152" i="1"/>
  <c r="R152" i="1" s="1"/>
  <c r="J76" i="1"/>
  <c r="M76" i="1" s="1"/>
  <c r="O136" i="1"/>
  <c r="R136" i="1" s="1"/>
  <c r="J60" i="1"/>
  <c r="M60" i="1" s="1"/>
  <c r="O120" i="1"/>
  <c r="R120" i="1" s="1"/>
  <c r="J44" i="1"/>
  <c r="M44" i="1" s="1"/>
  <c r="O104" i="1"/>
  <c r="R104" i="1" s="1"/>
  <c r="O84" i="1"/>
  <c r="R84" i="1" s="1"/>
  <c r="J24" i="1"/>
  <c r="M24" i="1" s="1"/>
  <c r="O299" i="1"/>
  <c r="R299" i="1" s="1"/>
  <c r="J239" i="1"/>
  <c r="M239" i="1" s="1"/>
  <c r="J235" i="1"/>
  <c r="M235" i="1" s="1"/>
  <c r="O295" i="1"/>
  <c r="R295" i="1" s="1"/>
  <c r="O291" i="1"/>
  <c r="R291" i="1" s="1"/>
  <c r="J231" i="1"/>
  <c r="M231" i="1" s="1"/>
  <c r="O287" i="1"/>
  <c r="R287" i="1" s="1"/>
  <c r="J227" i="1"/>
  <c r="M227" i="1" s="1"/>
  <c r="J223" i="1"/>
  <c r="M223" i="1" s="1"/>
  <c r="O283" i="1"/>
  <c r="R283" i="1" s="1"/>
  <c r="O279" i="1"/>
  <c r="R279" i="1" s="1"/>
  <c r="J219" i="1"/>
  <c r="M219" i="1" s="1"/>
  <c r="J215" i="1"/>
  <c r="M215" i="1" s="1"/>
  <c r="O275" i="1"/>
  <c r="R275" i="1" s="1"/>
  <c r="J211" i="1"/>
  <c r="M211" i="1" s="1"/>
  <c r="O271" i="1"/>
  <c r="R271" i="1" s="1"/>
  <c r="J207" i="1"/>
  <c r="M207" i="1" s="1"/>
  <c r="O267" i="1"/>
  <c r="R267" i="1" s="1"/>
  <c r="O263" i="1"/>
  <c r="R263" i="1" s="1"/>
  <c r="J203" i="1"/>
  <c r="M203" i="1" s="1"/>
  <c r="O259" i="1"/>
  <c r="R259" i="1" s="1"/>
  <c r="J199" i="1"/>
  <c r="M199" i="1" s="1"/>
  <c r="O255" i="1"/>
  <c r="R255" i="1" s="1"/>
  <c r="J195" i="1"/>
  <c r="M195" i="1" s="1"/>
  <c r="J191" i="1"/>
  <c r="M191" i="1" s="1"/>
  <c r="O251" i="1"/>
  <c r="R251" i="1" s="1"/>
  <c r="O247" i="1"/>
  <c r="R247" i="1" s="1"/>
  <c r="J187" i="1"/>
  <c r="M187" i="1" s="1"/>
  <c r="J183" i="1"/>
  <c r="M183" i="1" s="1"/>
  <c r="O243" i="1"/>
  <c r="R243" i="1" s="1"/>
  <c r="J179" i="1"/>
  <c r="M179" i="1" s="1"/>
  <c r="O239" i="1"/>
  <c r="R239" i="1" s="1"/>
  <c r="J175" i="1"/>
  <c r="M175" i="1" s="1"/>
  <c r="O235" i="1"/>
  <c r="R235" i="1" s="1"/>
  <c r="O231" i="1"/>
  <c r="R231" i="1" s="1"/>
  <c r="J171" i="1"/>
  <c r="M171" i="1" s="1"/>
  <c r="O227" i="1"/>
  <c r="R227" i="1" s="1"/>
  <c r="J167" i="1"/>
  <c r="M167" i="1" s="1"/>
  <c r="O223" i="1"/>
  <c r="R223" i="1" s="1"/>
  <c r="J163" i="1"/>
  <c r="M163" i="1" s="1"/>
  <c r="J159" i="1"/>
  <c r="M159" i="1" s="1"/>
  <c r="O219" i="1"/>
  <c r="R219" i="1" s="1"/>
  <c r="J155" i="1"/>
  <c r="M155" i="1" s="1"/>
  <c r="O215" i="1"/>
  <c r="R215" i="1" s="1"/>
  <c r="J151" i="1"/>
  <c r="M151" i="1" s="1"/>
  <c r="O211" i="1"/>
  <c r="R211" i="1" s="1"/>
  <c r="J147" i="1"/>
  <c r="M147" i="1" s="1"/>
  <c r="O207" i="1"/>
  <c r="R207" i="1" s="1"/>
  <c r="J143" i="1"/>
  <c r="M143" i="1" s="1"/>
  <c r="O203" i="1"/>
  <c r="R203" i="1" s="1"/>
  <c r="O199" i="1"/>
  <c r="R199" i="1" s="1"/>
  <c r="J139" i="1"/>
  <c r="M139" i="1" s="1"/>
  <c r="J135" i="1"/>
  <c r="M135" i="1" s="1"/>
  <c r="O195" i="1"/>
  <c r="R195" i="1" s="1"/>
  <c r="J131" i="1"/>
  <c r="M131" i="1" s="1"/>
  <c r="O191" i="1"/>
  <c r="R191" i="1" s="1"/>
  <c r="J127" i="1"/>
  <c r="M127" i="1" s="1"/>
  <c r="O187" i="1"/>
  <c r="R187" i="1" s="1"/>
  <c r="O183" i="1"/>
  <c r="R183" i="1" s="1"/>
  <c r="J123" i="1"/>
  <c r="M123" i="1" s="1"/>
  <c r="O179" i="1"/>
  <c r="R179" i="1" s="1"/>
  <c r="J119" i="1"/>
  <c r="M119" i="1" s="1"/>
  <c r="O175" i="1"/>
  <c r="R175" i="1" s="1"/>
  <c r="J115" i="1"/>
  <c r="M115" i="1" s="1"/>
  <c r="J111" i="1"/>
  <c r="M111" i="1" s="1"/>
  <c r="O171" i="1"/>
  <c r="R171" i="1" s="1"/>
  <c r="O167" i="1"/>
  <c r="R167" i="1" s="1"/>
  <c r="J107" i="1"/>
  <c r="M107" i="1" s="1"/>
  <c r="O163" i="1"/>
  <c r="R163" i="1" s="1"/>
  <c r="J103" i="1"/>
  <c r="M103" i="1" s="1"/>
  <c r="O159" i="1"/>
  <c r="R159" i="1" s="1"/>
  <c r="J99" i="1"/>
  <c r="M99" i="1" s="1"/>
  <c r="J95" i="1"/>
  <c r="M95" i="1" s="1"/>
  <c r="O155" i="1"/>
  <c r="R155" i="1" s="1"/>
  <c r="O151" i="1"/>
  <c r="R151" i="1" s="1"/>
  <c r="J91" i="1"/>
  <c r="M91" i="1" s="1"/>
  <c r="O147" i="1"/>
  <c r="R147" i="1" s="1"/>
  <c r="J87" i="1"/>
  <c r="M87" i="1" s="1"/>
  <c r="O143" i="1"/>
  <c r="R143" i="1" s="1"/>
  <c r="J83" i="1"/>
  <c r="M83" i="1" s="1"/>
  <c r="J79" i="1"/>
  <c r="M79" i="1" s="1"/>
  <c r="O139" i="1"/>
  <c r="R139" i="1" s="1"/>
  <c r="O135" i="1"/>
  <c r="R135" i="1" s="1"/>
  <c r="J75" i="1"/>
  <c r="M75" i="1" s="1"/>
  <c r="O131" i="1"/>
  <c r="R131" i="1" s="1"/>
  <c r="J71" i="1"/>
  <c r="M71" i="1" s="1"/>
  <c r="O127" i="1"/>
  <c r="R127" i="1" s="1"/>
  <c r="J67" i="1"/>
  <c r="M67" i="1" s="1"/>
  <c r="J63" i="1"/>
  <c r="M63" i="1" s="1"/>
  <c r="O123" i="1"/>
  <c r="R123" i="1" s="1"/>
  <c r="O119" i="1"/>
  <c r="R119" i="1" s="1"/>
  <c r="J59" i="1"/>
  <c r="M59" i="1" s="1"/>
  <c r="O115" i="1"/>
  <c r="R115" i="1" s="1"/>
  <c r="J55" i="1"/>
  <c r="M55" i="1" s="1"/>
  <c r="O111" i="1"/>
  <c r="R111" i="1" s="1"/>
  <c r="J51" i="1"/>
  <c r="M51" i="1" s="1"/>
  <c r="J47" i="1"/>
  <c r="M47" i="1" s="1"/>
  <c r="O107" i="1"/>
  <c r="R107" i="1" s="1"/>
  <c r="O103" i="1"/>
  <c r="R103" i="1" s="1"/>
  <c r="J43" i="1"/>
  <c r="M43" i="1" s="1"/>
  <c r="O99" i="1"/>
  <c r="R99" i="1" s="1"/>
  <c r="J39" i="1"/>
  <c r="M39" i="1" s="1"/>
  <c r="O95" i="1"/>
  <c r="R95" i="1" s="1"/>
  <c r="J35" i="1"/>
  <c r="M35" i="1" s="1"/>
  <c r="J31" i="1"/>
  <c r="M31" i="1" s="1"/>
  <c r="O91" i="1"/>
  <c r="R91" i="1" s="1"/>
  <c r="O87" i="1"/>
  <c r="R87" i="1" s="1"/>
  <c r="J27" i="1"/>
  <c r="M27" i="1" s="1"/>
  <c r="J23" i="1"/>
  <c r="M23" i="1" s="1"/>
  <c r="O83" i="1"/>
  <c r="R83" i="1" s="1"/>
  <c r="O79" i="1"/>
  <c r="R79" i="1" s="1"/>
  <c r="J19" i="1"/>
  <c r="M19" i="1" s="1"/>
  <c r="J15" i="1"/>
  <c r="M15" i="1" s="1"/>
  <c r="O75" i="1"/>
  <c r="R75" i="1" s="1"/>
  <c r="J11" i="1"/>
  <c r="M11" i="1" s="1"/>
  <c r="O71" i="1"/>
  <c r="R71" i="1" s="1"/>
  <c r="O67" i="1"/>
  <c r="R67" i="1" s="1"/>
  <c r="J7" i="1"/>
  <c r="M7" i="1" s="1"/>
  <c r="O64" i="1"/>
  <c r="R64" i="1" s="1"/>
  <c r="J4" i="1"/>
  <c r="M4" i="1" s="1"/>
  <c r="J236" i="1"/>
  <c r="M236" i="1" s="1"/>
  <c r="O296" i="1"/>
  <c r="R296" i="1" s="1"/>
  <c r="O284" i="1"/>
  <c r="R284" i="1" s="1"/>
  <c r="J224" i="1"/>
  <c r="M224" i="1" s="1"/>
  <c r="J216" i="1"/>
  <c r="M216" i="1" s="1"/>
  <c r="O276" i="1"/>
  <c r="R276" i="1" s="1"/>
  <c r="J204" i="1"/>
  <c r="M204" i="1" s="1"/>
  <c r="O264" i="1"/>
  <c r="R264" i="1" s="1"/>
  <c r="J192" i="1"/>
  <c r="M192" i="1" s="1"/>
  <c r="O252" i="1"/>
  <c r="R252" i="1" s="1"/>
  <c r="J180" i="1"/>
  <c r="M180" i="1" s="1"/>
  <c r="O240" i="1"/>
  <c r="R240" i="1" s="1"/>
  <c r="O232" i="1"/>
  <c r="R232" i="1" s="1"/>
  <c r="J172" i="1"/>
  <c r="M172" i="1" s="1"/>
  <c r="O220" i="1"/>
  <c r="R220" i="1" s="1"/>
  <c r="J160" i="1"/>
  <c r="M160" i="1" s="1"/>
  <c r="O212" i="1"/>
  <c r="R212" i="1" s="1"/>
  <c r="J152" i="1"/>
  <c r="M152" i="1" s="1"/>
  <c r="J140" i="1"/>
  <c r="M140" i="1" s="1"/>
  <c r="O200" i="1"/>
  <c r="R200" i="1" s="1"/>
  <c r="J132" i="1"/>
  <c r="M132" i="1" s="1"/>
  <c r="O192" i="1"/>
  <c r="R192" i="1" s="1"/>
  <c r="J120" i="1"/>
  <c r="M120" i="1" s="1"/>
  <c r="O180" i="1"/>
  <c r="R180" i="1" s="1"/>
  <c r="J112" i="1"/>
  <c r="M112" i="1" s="1"/>
  <c r="O172" i="1"/>
  <c r="R172" i="1" s="1"/>
  <c r="J100" i="1"/>
  <c r="M100" i="1" s="1"/>
  <c r="O160" i="1"/>
  <c r="R160" i="1" s="1"/>
  <c r="O148" i="1"/>
  <c r="R148" i="1" s="1"/>
  <c r="J88" i="1"/>
  <c r="M88" i="1" s="1"/>
  <c r="O140" i="1"/>
  <c r="R140" i="1" s="1"/>
  <c r="J80" i="1"/>
  <c r="M80" i="1" s="1"/>
  <c r="J72" i="1"/>
  <c r="M72" i="1" s="1"/>
  <c r="O132" i="1"/>
  <c r="R132" i="1" s="1"/>
  <c r="O124" i="1"/>
  <c r="R124" i="1" s="1"/>
  <c r="J64" i="1"/>
  <c r="M64" i="1" s="1"/>
  <c r="O112" i="1"/>
  <c r="R112" i="1" s="1"/>
  <c r="J52" i="1"/>
  <c r="M52" i="1" s="1"/>
  <c r="O100" i="1"/>
  <c r="R100" i="1" s="1"/>
  <c r="J40" i="1"/>
  <c r="M40" i="1" s="1"/>
  <c r="O92" i="1"/>
  <c r="R92" i="1" s="1"/>
  <c r="J32" i="1"/>
  <c r="M32" i="1" s="1"/>
  <c r="O80" i="1"/>
  <c r="R80" i="1" s="1"/>
  <c r="J20" i="1"/>
  <c r="M20" i="1" s="1"/>
  <c r="J12" i="1"/>
  <c r="M12" i="1" s="1"/>
  <c r="O72" i="1"/>
  <c r="R72" i="1" s="1"/>
  <c r="O297" i="1"/>
  <c r="R297" i="1" s="1"/>
  <c r="J237" i="1"/>
  <c r="M237" i="1" s="1"/>
  <c r="J233" i="1"/>
  <c r="M233" i="1" s="1"/>
  <c r="O293" i="1"/>
  <c r="R293" i="1" s="1"/>
  <c r="J229" i="1"/>
  <c r="M229" i="1" s="1"/>
  <c r="O289" i="1"/>
  <c r="R289" i="1" s="1"/>
  <c r="J225" i="1"/>
  <c r="M225" i="1" s="1"/>
  <c r="O285" i="1"/>
  <c r="R285" i="1" s="1"/>
  <c r="O281" i="1"/>
  <c r="R281" i="1" s="1"/>
  <c r="J221" i="1"/>
  <c r="M221" i="1" s="1"/>
  <c r="J217" i="1"/>
  <c r="M217" i="1" s="1"/>
  <c r="O277" i="1"/>
  <c r="R277" i="1" s="1"/>
  <c r="J213" i="1"/>
  <c r="M213" i="1" s="1"/>
  <c r="O273" i="1"/>
  <c r="R273" i="1" s="1"/>
  <c r="J209" i="1"/>
  <c r="M209" i="1" s="1"/>
  <c r="O269" i="1"/>
  <c r="R269" i="1" s="1"/>
  <c r="O265" i="1"/>
  <c r="R265" i="1" s="1"/>
  <c r="J205" i="1"/>
  <c r="M205" i="1" s="1"/>
  <c r="J201" i="1"/>
  <c r="M201" i="1" s="1"/>
  <c r="O261" i="1"/>
  <c r="R261" i="1" s="1"/>
  <c r="J197" i="1"/>
  <c r="M197" i="1" s="1"/>
  <c r="O257" i="1"/>
  <c r="R257" i="1" s="1"/>
  <c r="O253" i="1"/>
  <c r="R253" i="1" s="1"/>
  <c r="J193" i="1"/>
  <c r="M193" i="1" s="1"/>
  <c r="O249" i="1"/>
  <c r="R249" i="1" s="1"/>
  <c r="J189" i="1"/>
  <c r="M189" i="1" s="1"/>
  <c r="J185" i="1"/>
  <c r="M185" i="1" s="1"/>
  <c r="O245" i="1"/>
  <c r="R245" i="1" s="1"/>
  <c r="J181" i="1"/>
  <c r="M181" i="1" s="1"/>
  <c r="O241" i="1"/>
  <c r="R241" i="1" s="1"/>
  <c r="O237" i="1"/>
  <c r="R237" i="1" s="1"/>
  <c r="J177" i="1"/>
  <c r="M177" i="1" s="1"/>
  <c r="O233" i="1"/>
  <c r="R233" i="1" s="1"/>
  <c r="J173" i="1"/>
  <c r="M173" i="1" s="1"/>
  <c r="J169" i="1"/>
  <c r="M169" i="1" s="1"/>
  <c r="O229" i="1"/>
  <c r="R229" i="1" s="1"/>
  <c r="J165" i="1"/>
  <c r="M165" i="1" s="1"/>
  <c r="O225" i="1"/>
  <c r="R225" i="1" s="1"/>
  <c r="O221" i="1"/>
  <c r="R221" i="1" s="1"/>
  <c r="J161" i="1"/>
  <c r="M161" i="1" s="1"/>
  <c r="O217" i="1"/>
  <c r="R217" i="1" s="1"/>
  <c r="J157" i="1"/>
  <c r="M157" i="1" s="1"/>
  <c r="J153" i="1"/>
  <c r="M153" i="1" s="1"/>
  <c r="O213" i="1"/>
  <c r="R213" i="1" s="1"/>
  <c r="J149" i="1"/>
  <c r="M149" i="1" s="1"/>
  <c r="O209" i="1"/>
  <c r="R209" i="1" s="1"/>
  <c r="O205" i="1"/>
  <c r="R205" i="1" s="1"/>
  <c r="J145" i="1"/>
  <c r="M145" i="1" s="1"/>
  <c r="O201" i="1"/>
  <c r="R201" i="1" s="1"/>
  <c r="J141" i="1"/>
  <c r="M141" i="1" s="1"/>
  <c r="J137" i="1"/>
  <c r="M137" i="1" s="1"/>
  <c r="O197" i="1"/>
  <c r="R197" i="1" s="1"/>
  <c r="J133" i="1"/>
  <c r="M133" i="1" s="1"/>
  <c r="O193" i="1"/>
  <c r="R193" i="1" s="1"/>
  <c r="O189" i="1"/>
  <c r="R189" i="1" s="1"/>
  <c r="J129" i="1"/>
  <c r="M129" i="1" s="1"/>
  <c r="O185" i="1"/>
  <c r="R185" i="1" s="1"/>
  <c r="J125" i="1"/>
  <c r="M125" i="1" s="1"/>
  <c r="J121" i="1"/>
  <c r="M121" i="1" s="1"/>
  <c r="O181" i="1"/>
  <c r="R181" i="1" s="1"/>
  <c r="J117" i="1"/>
  <c r="M117" i="1" s="1"/>
  <c r="O177" i="1"/>
  <c r="R177" i="1" s="1"/>
  <c r="O173" i="1"/>
  <c r="R173" i="1" s="1"/>
  <c r="J113" i="1"/>
  <c r="M113" i="1" s="1"/>
  <c r="O169" i="1"/>
  <c r="R169" i="1" s="1"/>
  <c r="J109" i="1"/>
  <c r="M109" i="1" s="1"/>
  <c r="J105" i="1"/>
  <c r="M105" i="1" s="1"/>
  <c r="O165" i="1"/>
  <c r="R165" i="1" s="1"/>
  <c r="J101" i="1"/>
  <c r="M101" i="1" s="1"/>
  <c r="O161" i="1"/>
  <c r="R161" i="1" s="1"/>
  <c r="O157" i="1"/>
  <c r="R157" i="1" s="1"/>
  <c r="J97" i="1"/>
  <c r="M97" i="1" s="1"/>
  <c r="O153" i="1"/>
  <c r="R153" i="1" s="1"/>
  <c r="J93" i="1"/>
  <c r="M93" i="1" s="1"/>
  <c r="J89" i="1"/>
  <c r="M89" i="1" s="1"/>
  <c r="O149" i="1"/>
  <c r="R149" i="1" s="1"/>
  <c r="J85" i="1"/>
  <c r="M85" i="1" s="1"/>
  <c r="O145" i="1"/>
  <c r="R145" i="1" s="1"/>
  <c r="O141" i="1"/>
  <c r="R141" i="1" s="1"/>
  <c r="J81" i="1"/>
  <c r="M81" i="1" s="1"/>
  <c r="O137" i="1"/>
  <c r="R137" i="1" s="1"/>
  <c r="J77" i="1"/>
  <c r="M77" i="1" s="1"/>
  <c r="J73" i="1"/>
  <c r="M73" i="1" s="1"/>
  <c r="O133" i="1"/>
  <c r="R133" i="1" s="1"/>
  <c r="J69" i="1"/>
  <c r="M69" i="1" s="1"/>
  <c r="O129" i="1"/>
  <c r="R129" i="1" s="1"/>
  <c r="O125" i="1"/>
  <c r="R125" i="1" s="1"/>
  <c r="J65" i="1"/>
  <c r="M65" i="1" s="1"/>
  <c r="O121" i="1"/>
  <c r="R121" i="1" s="1"/>
  <c r="J61" i="1"/>
  <c r="M61" i="1" s="1"/>
  <c r="J57" i="1"/>
  <c r="M57" i="1" s="1"/>
  <c r="O117" i="1"/>
  <c r="R117" i="1" s="1"/>
  <c r="J53" i="1"/>
  <c r="M53" i="1" s="1"/>
  <c r="O113" i="1"/>
  <c r="R113" i="1" s="1"/>
  <c r="O109" i="1"/>
  <c r="R109" i="1" s="1"/>
  <c r="J49" i="1"/>
  <c r="M49" i="1" s="1"/>
  <c r="O105" i="1"/>
  <c r="R105" i="1" s="1"/>
  <c r="J45" i="1"/>
  <c r="M45" i="1" s="1"/>
  <c r="J41" i="1"/>
  <c r="M41" i="1" s="1"/>
  <c r="O101" i="1"/>
  <c r="R101" i="1" s="1"/>
  <c r="J37" i="1"/>
  <c r="M37" i="1" s="1"/>
  <c r="O97" i="1"/>
  <c r="R97" i="1" s="1"/>
  <c r="O93" i="1"/>
  <c r="R93" i="1" s="1"/>
  <c r="J33" i="1"/>
  <c r="M33" i="1" s="1"/>
  <c r="O89" i="1"/>
  <c r="R89" i="1" s="1"/>
  <c r="J29" i="1"/>
  <c r="M29" i="1" s="1"/>
  <c r="J25" i="1"/>
  <c r="M25" i="1" s="1"/>
  <c r="O85" i="1"/>
  <c r="R85" i="1" s="1"/>
  <c r="J21" i="1"/>
  <c r="M21" i="1" s="1"/>
  <c r="O81" i="1"/>
  <c r="R81" i="1" s="1"/>
  <c r="O77" i="1"/>
  <c r="R77" i="1" s="1"/>
  <c r="J17" i="1"/>
  <c r="M17" i="1" s="1"/>
  <c r="O73" i="1"/>
  <c r="R73" i="1" s="1"/>
  <c r="J13" i="1"/>
  <c r="M13" i="1" s="1"/>
  <c r="J9" i="1"/>
  <c r="M9" i="1" s="1"/>
  <c r="O69" i="1"/>
  <c r="R69" i="1" s="1"/>
  <c r="J5" i="1"/>
  <c r="M5" i="1" s="1"/>
  <c r="O65" i="1"/>
  <c r="R65" i="1" s="1"/>
  <c r="O300" i="1"/>
  <c r="R300" i="1" s="1"/>
  <c r="J240" i="1"/>
  <c r="M240" i="1" s="1"/>
  <c r="J228" i="1"/>
  <c r="M228" i="1" s="1"/>
  <c r="O288" i="1"/>
  <c r="R288" i="1" s="1"/>
  <c r="O272" i="1"/>
  <c r="R272" i="1" s="1"/>
  <c r="J212" i="1"/>
  <c r="M212" i="1" s="1"/>
  <c r="J200" i="1"/>
  <c r="M200" i="1" s="1"/>
  <c r="O260" i="1"/>
  <c r="R260" i="1" s="1"/>
  <c r="J188" i="1"/>
  <c r="M188" i="1" s="1"/>
  <c r="O248" i="1"/>
  <c r="R248" i="1" s="1"/>
  <c r="O236" i="1"/>
  <c r="R236" i="1" s="1"/>
  <c r="J176" i="1"/>
  <c r="M176" i="1" s="1"/>
  <c r="O228" i="1"/>
  <c r="R228" i="1" s="1"/>
  <c r="J168" i="1"/>
  <c r="M168" i="1" s="1"/>
  <c r="J156" i="1"/>
  <c r="M156" i="1" s="1"/>
  <c r="O216" i="1"/>
  <c r="R216" i="1" s="1"/>
  <c r="J148" i="1"/>
  <c r="M148" i="1" s="1"/>
  <c r="O208" i="1"/>
  <c r="R208" i="1" s="1"/>
  <c r="J136" i="1"/>
  <c r="M136" i="1" s="1"/>
  <c r="O196" i="1"/>
  <c r="R196" i="1" s="1"/>
  <c r="J128" i="1"/>
  <c r="M128" i="1" s="1"/>
  <c r="O188" i="1"/>
  <c r="R188" i="1" s="1"/>
  <c r="J116" i="1"/>
  <c r="M116" i="1" s="1"/>
  <c r="O176" i="1"/>
  <c r="R176" i="1" s="1"/>
  <c r="O164" i="1"/>
  <c r="R164" i="1" s="1"/>
  <c r="J104" i="1"/>
  <c r="M104" i="1" s="1"/>
  <c r="J96" i="1"/>
  <c r="M96" i="1" s="1"/>
  <c r="O156" i="1"/>
  <c r="R156" i="1" s="1"/>
  <c r="J84" i="1"/>
  <c r="M84" i="1" s="1"/>
  <c r="O144" i="1"/>
  <c r="R144" i="1" s="1"/>
  <c r="O128" i="1"/>
  <c r="R128" i="1" s="1"/>
  <c r="J68" i="1"/>
  <c r="M68" i="1" s="1"/>
  <c r="O116" i="1"/>
  <c r="R116" i="1" s="1"/>
  <c r="J56" i="1"/>
  <c r="M56" i="1" s="1"/>
  <c r="O108" i="1"/>
  <c r="R108" i="1" s="1"/>
  <c r="J48" i="1"/>
  <c r="M48" i="1" s="1"/>
  <c r="O96" i="1"/>
  <c r="R96" i="1" s="1"/>
  <c r="J36" i="1"/>
  <c r="M36" i="1" s="1"/>
  <c r="J28" i="1"/>
  <c r="M28" i="1" s="1"/>
  <c r="O88" i="1"/>
  <c r="R88" i="1" s="1"/>
  <c r="O76" i="1"/>
  <c r="R76" i="1" s="1"/>
  <c r="J16" i="1"/>
  <c r="M16" i="1" s="1"/>
  <c r="O68" i="1"/>
  <c r="R68" i="1" s="1"/>
  <c r="J8" i="1"/>
  <c r="M8" i="1" s="1"/>
  <c r="O298" i="1"/>
  <c r="R298" i="1" s="1"/>
  <c r="J238" i="1"/>
  <c r="M238" i="1" s="1"/>
  <c r="J234" i="1"/>
  <c r="M234" i="1" s="1"/>
  <c r="O294" i="1"/>
  <c r="R294" i="1" s="1"/>
  <c r="J230" i="1"/>
  <c r="M230" i="1" s="1"/>
  <c r="O290" i="1"/>
  <c r="R290" i="1" s="1"/>
  <c r="J226" i="1"/>
  <c r="M226" i="1" s="1"/>
  <c r="O286" i="1"/>
  <c r="R286" i="1" s="1"/>
  <c r="O282" i="1"/>
  <c r="R282" i="1" s="1"/>
  <c r="J222" i="1"/>
  <c r="M222" i="1" s="1"/>
  <c r="J218" i="1"/>
  <c r="M218" i="1" s="1"/>
  <c r="O278" i="1"/>
  <c r="R278" i="1" s="1"/>
  <c r="J214" i="1"/>
  <c r="M214" i="1" s="1"/>
  <c r="O274" i="1"/>
  <c r="R274" i="1" s="1"/>
  <c r="J210" i="1"/>
  <c r="M210" i="1" s="1"/>
  <c r="O270" i="1"/>
  <c r="R270" i="1" s="1"/>
  <c r="O266" i="1"/>
  <c r="R266" i="1" s="1"/>
  <c r="J206" i="1"/>
  <c r="M206" i="1" s="1"/>
  <c r="J202" i="1"/>
  <c r="M202" i="1" s="1"/>
  <c r="O262" i="1"/>
  <c r="R262" i="1" s="1"/>
  <c r="J198" i="1"/>
  <c r="M198" i="1" s="1"/>
  <c r="O258" i="1"/>
  <c r="R258" i="1" s="1"/>
  <c r="J194" i="1"/>
  <c r="M194" i="1" s="1"/>
  <c r="O254" i="1"/>
  <c r="R254" i="1" s="1"/>
  <c r="O250" i="1"/>
  <c r="R250" i="1" s="1"/>
  <c r="J190" i="1"/>
  <c r="M190" i="1" s="1"/>
  <c r="J186" i="1"/>
  <c r="M186" i="1" s="1"/>
  <c r="O246" i="1"/>
  <c r="R246" i="1" s="1"/>
  <c r="J182" i="1"/>
  <c r="M182" i="1" s="1"/>
  <c r="O242" i="1"/>
  <c r="R242" i="1" s="1"/>
  <c r="J178" i="1"/>
  <c r="M178" i="1" s="1"/>
  <c r="O238" i="1"/>
  <c r="R238" i="1" s="1"/>
  <c r="O234" i="1"/>
  <c r="R234" i="1" s="1"/>
  <c r="J174" i="1"/>
  <c r="M174" i="1" s="1"/>
  <c r="J170" i="1"/>
  <c r="M170" i="1" s="1"/>
  <c r="O230" i="1"/>
  <c r="R230" i="1" s="1"/>
  <c r="J166" i="1"/>
  <c r="M166" i="1" s="1"/>
  <c r="O226" i="1"/>
  <c r="R226" i="1" s="1"/>
  <c r="J162" i="1"/>
  <c r="M162" i="1" s="1"/>
  <c r="O222" i="1"/>
  <c r="R222" i="1" s="1"/>
  <c r="O218" i="1"/>
  <c r="R218" i="1" s="1"/>
  <c r="J158" i="1"/>
  <c r="M158" i="1" s="1"/>
  <c r="J154" i="1"/>
  <c r="M154" i="1" s="1"/>
  <c r="O214" i="1"/>
  <c r="R214" i="1" s="1"/>
  <c r="J150" i="1"/>
  <c r="M150" i="1" s="1"/>
  <c r="O210" i="1"/>
  <c r="R210" i="1" s="1"/>
  <c r="J146" i="1"/>
  <c r="M146" i="1" s="1"/>
  <c r="O206" i="1"/>
  <c r="R206" i="1" s="1"/>
  <c r="O202" i="1"/>
  <c r="R202" i="1" s="1"/>
  <c r="J142" i="1"/>
  <c r="M142" i="1" s="1"/>
  <c r="J138" i="1"/>
  <c r="M138" i="1" s="1"/>
  <c r="O198" i="1"/>
  <c r="R198" i="1" s="1"/>
  <c r="J134" i="1"/>
  <c r="M134" i="1" s="1"/>
  <c r="O194" i="1"/>
  <c r="R194" i="1" s="1"/>
  <c r="J130" i="1"/>
  <c r="M130" i="1" s="1"/>
  <c r="O190" i="1"/>
  <c r="R190" i="1" s="1"/>
  <c r="O186" i="1"/>
  <c r="R186" i="1" s="1"/>
  <c r="J126" i="1"/>
  <c r="M126" i="1" s="1"/>
  <c r="J122" i="1"/>
  <c r="M122" i="1" s="1"/>
  <c r="O182" i="1"/>
  <c r="R182" i="1" s="1"/>
  <c r="J118" i="1"/>
  <c r="M118" i="1" s="1"/>
  <c r="O178" i="1"/>
  <c r="R178" i="1" s="1"/>
  <c r="J114" i="1"/>
  <c r="M114" i="1" s="1"/>
  <c r="O174" i="1"/>
  <c r="R174" i="1" s="1"/>
  <c r="O170" i="1"/>
  <c r="R170" i="1" s="1"/>
  <c r="J110" i="1"/>
  <c r="M110" i="1" s="1"/>
  <c r="J106" i="1"/>
  <c r="M106" i="1" s="1"/>
  <c r="O166" i="1"/>
  <c r="R166" i="1" s="1"/>
  <c r="O162" i="1"/>
  <c r="R162" i="1" s="1"/>
  <c r="J102" i="1"/>
  <c r="M102" i="1" s="1"/>
  <c r="J98" i="1"/>
  <c r="M98" i="1" s="1"/>
  <c r="O158" i="1"/>
  <c r="R158" i="1" s="1"/>
  <c r="O154" i="1"/>
  <c r="R154" i="1" s="1"/>
  <c r="J94" i="1"/>
  <c r="M94" i="1" s="1"/>
  <c r="J90" i="1"/>
  <c r="M90" i="1" s="1"/>
  <c r="O150" i="1"/>
  <c r="R150" i="1" s="1"/>
  <c r="J86" i="1"/>
  <c r="M86" i="1" s="1"/>
  <c r="O146" i="1"/>
  <c r="R146" i="1" s="1"/>
  <c r="J82" i="1"/>
  <c r="M82" i="1" s="1"/>
  <c r="O142" i="1"/>
  <c r="R142" i="1" s="1"/>
  <c r="O138" i="1"/>
  <c r="R138" i="1" s="1"/>
  <c r="J78" i="1"/>
  <c r="M78" i="1" s="1"/>
  <c r="J74" i="1"/>
  <c r="M74" i="1" s="1"/>
  <c r="O134" i="1"/>
  <c r="R134" i="1" s="1"/>
  <c r="J70" i="1"/>
  <c r="M70" i="1" s="1"/>
  <c r="O130" i="1"/>
  <c r="R130" i="1" s="1"/>
  <c r="J66" i="1"/>
  <c r="M66" i="1" s="1"/>
  <c r="O126" i="1"/>
  <c r="R126" i="1" s="1"/>
  <c r="O122" i="1"/>
  <c r="R122" i="1" s="1"/>
  <c r="J62" i="1"/>
  <c r="M62" i="1" s="1"/>
  <c r="J58" i="1"/>
  <c r="M58" i="1" s="1"/>
  <c r="O118" i="1"/>
  <c r="R118" i="1" s="1"/>
  <c r="O114" i="1"/>
  <c r="R114" i="1" s="1"/>
  <c r="J54" i="1"/>
  <c r="M54" i="1" s="1"/>
  <c r="J50" i="1"/>
  <c r="M50" i="1" s="1"/>
  <c r="O110" i="1"/>
  <c r="R110" i="1" s="1"/>
  <c r="O106" i="1"/>
  <c r="R106" i="1" s="1"/>
  <c r="J46" i="1"/>
  <c r="M46" i="1" s="1"/>
  <c r="J42" i="1"/>
  <c r="M42" i="1" s="1"/>
  <c r="O102" i="1"/>
  <c r="R102" i="1" s="1"/>
  <c r="O98" i="1"/>
  <c r="R98" i="1" s="1"/>
  <c r="J38" i="1"/>
  <c r="M38" i="1" s="1"/>
  <c r="O94" i="1"/>
  <c r="R94" i="1" s="1"/>
  <c r="J34" i="1"/>
  <c r="M34" i="1" s="1"/>
  <c r="O90" i="1"/>
  <c r="R90" i="1" s="1"/>
  <c r="J30" i="1"/>
  <c r="M30" i="1" s="1"/>
  <c r="J26" i="1"/>
  <c r="M26" i="1" s="1"/>
  <c r="O86" i="1"/>
  <c r="R86" i="1" s="1"/>
  <c r="O82" i="1"/>
  <c r="R82" i="1" s="1"/>
  <c r="J22" i="1"/>
  <c r="M22" i="1" s="1"/>
  <c r="J18" i="1"/>
  <c r="M18" i="1" s="1"/>
  <c r="O78" i="1"/>
  <c r="R78" i="1" s="1"/>
  <c r="O74" i="1"/>
  <c r="R74" i="1" s="1"/>
  <c r="J14" i="1"/>
  <c r="M14" i="1" s="1"/>
  <c r="J10" i="1"/>
  <c r="M10" i="1" s="1"/>
  <c r="O70" i="1"/>
  <c r="R70" i="1" s="1"/>
  <c r="O66" i="1"/>
  <c r="R66" i="1" s="1"/>
  <c r="J6" i="1"/>
  <c r="M6" i="1" s="1"/>
  <c r="F295" i="1"/>
  <c r="G294" i="1"/>
  <c r="J294" i="1" l="1"/>
  <c r="M294" i="1" s="1"/>
  <c r="R61" i="1"/>
  <c r="R60" i="1"/>
  <c r="F296" i="1"/>
  <c r="G295" i="1"/>
  <c r="J295" i="1" l="1"/>
  <c r="M295" i="1" s="1"/>
  <c r="F297" i="1"/>
  <c r="G296" i="1"/>
  <c r="J296" i="1" l="1"/>
  <c r="M296" i="1" s="1"/>
  <c r="F298" i="1"/>
  <c r="G297" i="1"/>
  <c r="J297" i="1" l="1"/>
  <c r="M297" i="1" s="1"/>
  <c r="F299" i="1"/>
  <c r="G298" i="1"/>
  <c r="J298" i="1" l="1"/>
  <c r="M298" i="1" s="1"/>
  <c r="F300" i="1"/>
  <c r="G300" i="1" s="1"/>
  <c r="G299" i="1"/>
  <c r="J299" i="1" l="1"/>
  <c r="M299" i="1" s="1"/>
  <c r="J300" i="1"/>
  <c r="M300" i="1" s="1"/>
</calcChain>
</file>

<file path=xl/connections.xml><?xml version="1.0" encoding="utf-8"?>
<connections xmlns="http://schemas.openxmlformats.org/spreadsheetml/2006/main">
  <connection id="1" name="CU11" type="6" refreshedVersion="2" background="1" saveData="1">
    <textPr codePage="28592" sourceFile="C:\Work\Spectrometer Magnets\Materials Properties\CU1.txt" delimited="0">
      <textFields count="8">
        <textField/>
        <textField position="8"/>
        <textField position="18"/>
        <textField position="30"/>
        <textField position="38"/>
        <textField position="48"/>
        <textField position="58"/>
        <textField position="68"/>
      </textFields>
    </textPr>
  </connection>
  <connection id="2" name="CU111" type="6" refreshedVersion="2" background="1" saveData="1">
    <textPr codePage="28592" sourceFile="C:\Work\Spectrometer Magnets\Materials Properties\CU1.txt" delimited="0">
      <textFields count="8">
        <textField/>
        <textField position="8"/>
        <textField position="18"/>
        <textField position="30"/>
        <textField position="38"/>
        <textField position="48"/>
        <textField position="58"/>
        <textField position="68"/>
      </textFields>
    </textPr>
  </connection>
  <connection id="3" name="G10" type="6" refreshedVersion="2" background="1" saveData="1">
    <textPr codePage="28592" sourceFile="C:\Work\Spectrometer Magnets\Materials Properties\G10.txt" delimited="0">
      <textFields count="7">
        <textField/>
        <textField position="8"/>
        <textField position="17"/>
        <textField position="27"/>
        <textField position="38"/>
        <textField position="48"/>
        <textField position="59"/>
      </textFields>
    </textPr>
  </connection>
</connections>
</file>

<file path=xl/sharedStrings.xml><?xml version="1.0" encoding="utf-8"?>
<sst xmlns="http://schemas.openxmlformats.org/spreadsheetml/2006/main" count="571" uniqueCount="243">
  <si>
    <t>NIST</t>
  </si>
  <si>
    <t>http://www.cryogenics.nist.gov/MPropsMAY/material%20properties.htm</t>
  </si>
  <si>
    <r>
      <t>y = 10</t>
    </r>
    <r>
      <rPr>
        <sz val="10"/>
        <rFont val="Arial"/>
        <family val="2"/>
      </rPr>
      <t xml:space="preserve"> </t>
    </r>
    <r>
      <rPr>
        <i/>
        <sz val="11"/>
        <color theme="1"/>
        <rFont val="Calibri"/>
        <family val="2"/>
        <scheme val="minor"/>
      </rPr>
      <t>a+b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) + </t>
    </r>
    <r>
      <rPr>
        <i/>
        <sz val="11"/>
        <color theme="1"/>
        <rFont val="Calibri"/>
        <family val="2"/>
        <scheme val="minor"/>
      </rPr>
      <t>c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 2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d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)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e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 4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f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 5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g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) 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h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>)</t>
    </r>
    <r>
      <rPr>
        <vertAlign val="superscript"/>
        <sz val="11"/>
        <color theme="1"/>
        <rFont val="Calibri"/>
        <family val="2"/>
        <scheme val="minor"/>
      </rPr>
      <t xml:space="preserve"> 7</t>
    </r>
    <r>
      <rPr>
        <sz val="10"/>
        <rFont val="Arial"/>
        <family val="2"/>
      </rPr>
      <t xml:space="preserve"> + </t>
    </r>
    <r>
      <rPr>
        <i/>
        <sz val="11"/>
        <color theme="1"/>
        <rFont val="Calibri"/>
        <family val="2"/>
        <scheme val="minor"/>
      </rPr>
      <t>i</t>
    </r>
    <r>
      <rPr>
        <sz val="10"/>
        <rFont val="Arial"/>
        <family val="2"/>
      </rPr>
      <t>(log</t>
    </r>
    <r>
      <rPr>
        <vertAlign val="subscript"/>
        <sz val="11"/>
        <color theme="1"/>
        <rFont val="Calibri"/>
        <family val="2"/>
        <scheme val="minor"/>
      </rPr>
      <t>10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) </t>
    </r>
    <r>
      <rPr>
        <vertAlign val="superscript"/>
        <sz val="11"/>
        <color theme="1"/>
        <rFont val="Calibri"/>
        <family val="2"/>
        <scheme val="minor"/>
      </rPr>
      <t>8</t>
    </r>
    <r>
      <rPr>
        <sz val="10"/>
        <rFont val="Arial"/>
        <family val="2"/>
      </rPr>
      <t xml:space="preserve"> </t>
    </r>
  </si>
  <si>
    <t>There is also Thermal expansion and Young's modulus</t>
  </si>
  <si>
    <r>
      <t xml:space="preserve">y = a + bT + cT </t>
    </r>
    <r>
      <rPr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+ dT 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0"/>
        <rFont val="Arial"/>
        <family val="2"/>
      </rPr>
      <t xml:space="preserve">eT </t>
    </r>
    <r>
      <rPr>
        <vertAlign val="superscript"/>
        <sz val="10"/>
        <rFont val="Arial"/>
        <family val="2"/>
      </rPr>
      <t>4</t>
    </r>
  </si>
  <si>
    <t>Thermal Conductivity</t>
  </si>
  <si>
    <t>Specific Heat</t>
  </si>
  <si>
    <t>T</t>
  </si>
  <si>
    <t>Units</t>
  </si>
  <si>
    <r>
      <t>[(L-L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>)/L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 xml:space="preserve">] x 10 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unitless, eg. m/m</t>
    </r>
  </si>
  <si>
    <t>UNITS</t>
  </si>
  <si>
    <t>W/(m-K)</t>
  </si>
  <si>
    <t>J/(kg-K)</t>
  </si>
  <si>
    <t>a</t>
  </si>
  <si>
    <t xml:space="preserve">a </t>
  </si>
  <si>
    <t>b</t>
  </si>
  <si>
    <t>c</t>
  </si>
  <si>
    <t>d</t>
  </si>
  <si>
    <t>e</t>
  </si>
  <si>
    <t>f</t>
  </si>
  <si>
    <t>g</t>
  </si>
  <si>
    <t>h</t>
  </si>
  <si>
    <t>i</t>
  </si>
  <si>
    <t>data range</t>
  </si>
  <si>
    <t>4-300</t>
  </si>
  <si>
    <t>equation range</t>
  </si>
  <si>
    <t>1-300</t>
  </si>
  <si>
    <t>Temp</t>
  </si>
  <si>
    <t>Cp</t>
  </si>
  <si>
    <t>Cond</t>
  </si>
  <si>
    <t>K</t>
  </si>
  <si>
    <t>J/kg-K</t>
  </si>
  <si>
    <t>W/m-K</t>
  </si>
  <si>
    <r>
      <t>k = 10</t>
    </r>
    <r>
      <rPr>
        <sz val="10"/>
        <rFont val="Arial"/>
        <family val="2"/>
      </rPr>
      <t xml:space="preserve"> ( a + c</t>
    </r>
    <r>
      <rPr>
        <i/>
        <sz val="11"/>
        <color theme="1"/>
        <rFont val="Calibri"/>
        <family val="2"/>
        <scheme val="minor"/>
      </rPr>
      <t xml:space="preserve">T </t>
    </r>
    <r>
      <rPr>
        <vertAlign val="superscript"/>
        <sz val="11"/>
        <color theme="1"/>
        <rFont val="Calibri"/>
        <family val="2"/>
        <scheme val="minor"/>
      </rPr>
      <t>0.5</t>
    </r>
    <r>
      <rPr>
        <sz val="10"/>
        <rFont val="Arial"/>
        <family val="2"/>
      </rPr>
      <t xml:space="preserve"> + e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 + g </t>
    </r>
    <r>
      <rPr>
        <i/>
        <sz val="11"/>
        <color theme="1"/>
        <rFont val="Calibri"/>
        <family val="2"/>
        <scheme val="minor"/>
      </rPr>
      <t>T</t>
    </r>
    <r>
      <rPr>
        <sz val="10"/>
        <rFont val="Arial"/>
        <family val="2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1.5</t>
    </r>
    <r>
      <rPr>
        <sz val="10"/>
        <rFont val="Arial"/>
        <family val="2"/>
      </rPr>
      <t xml:space="preserve"> + i</t>
    </r>
    <r>
      <rPr>
        <i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 xml:space="preserve"> 2 </t>
    </r>
    <r>
      <rPr>
        <sz val="10"/>
        <rFont val="Arial"/>
        <family val="2"/>
      </rPr>
      <t>) / ( 1+ b</t>
    </r>
    <r>
      <rPr>
        <i/>
        <sz val="11"/>
        <color theme="1"/>
        <rFont val="Calibri"/>
        <family val="2"/>
        <scheme val="minor"/>
      </rPr>
      <t xml:space="preserve">T </t>
    </r>
    <r>
      <rPr>
        <vertAlign val="superscript"/>
        <sz val="11"/>
        <color theme="1"/>
        <rFont val="Calibri"/>
        <family val="2"/>
        <scheme val="minor"/>
      </rPr>
      <t>0.5</t>
    </r>
    <r>
      <rPr>
        <sz val="10"/>
        <rFont val="Arial"/>
        <family val="2"/>
      </rPr>
      <t xml:space="preserve"> + d</t>
    </r>
    <r>
      <rPr>
        <i/>
        <sz val="11"/>
        <color theme="1"/>
        <rFont val="Calibri"/>
        <family val="2"/>
        <scheme val="minor"/>
      </rPr>
      <t xml:space="preserve"> T </t>
    </r>
    <r>
      <rPr>
        <sz val="10"/>
        <rFont val="Arial"/>
        <family val="2"/>
      </rPr>
      <t xml:space="preserve">+ f </t>
    </r>
    <r>
      <rPr>
        <i/>
        <sz val="11"/>
        <color theme="1"/>
        <rFont val="Calibri"/>
        <family val="2"/>
        <scheme val="minor"/>
      </rPr>
      <t xml:space="preserve">T </t>
    </r>
    <r>
      <rPr>
        <vertAlign val="superscript"/>
        <sz val="11"/>
        <color theme="1"/>
        <rFont val="Calibri"/>
        <family val="2"/>
        <scheme val="minor"/>
      </rPr>
      <t>1.5</t>
    </r>
    <r>
      <rPr>
        <sz val="10"/>
        <rFont val="Arial"/>
        <family val="2"/>
      </rPr>
      <t xml:space="preserve"> + h</t>
    </r>
    <r>
      <rPr>
        <i/>
        <sz val="11"/>
        <color theme="1"/>
        <rFont val="Calibri"/>
        <family val="2"/>
        <scheme val="minor"/>
      </rPr>
      <t xml:space="preserve">T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0"/>
        <rFont val="Arial"/>
        <family val="2"/>
      </rPr>
      <t xml:space="preserve"> ) </t>
    </r>
  </si>
  <si>
    <t>Expansion Coefficient</t>
  </si>
  <si>
    <t>alpha*10-6</t>
  </si>
  <si>
    <t xml:space="preserve">RRR = 50 </t>
  </si>
  <si>
    <t xml:space="preserve">RRR = 100 </t>
  </si>
  <si>
    <r>
      <t>10</t>
    </r>
    <r>
      <rPr>
        <vertAlign val="superscript"/>
        <sz val="11"/>
        <color theme="1"/>
        <rFont val="Calibri"/>
        <family val="2"/>
        <scheme val="minor"/>
      </rPr>
      <t xml:space="preserve">-6 </t>
    </r>
    <r>
      <rPr>
        <sz val="10"/>
        <rFont val="Arial"/>
        <family val="2"/>
      </rPr>
      <t>* (1/K)</t>
    </r>
  </si>
  <si>
    <t>low range</t>
  </si>
  <si>
    <t>4K</t>
  </si>
  <si>
    <t>high range</t>
  </si>
  <si>
    <t>300K</t>
  </si>
  <si>
    <t>Al6061</t>
  </si>
  <si>
    <t>Cu-RRR100</t>
  </si>
  <si>
    <t>alpha*10-6 (1/K)</t>
  </si>
  <si>
    <r>
      <t>[(L-L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)/L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]</t>
    </r>
    <r>
      <rPr>
        <sz val="10"/>
        <rFont val="Arial"/>
        <family val="2"/>
      </rPr>
      <t xml:space="preserve"> m/m</t>
    </r>
  </si>
  <si>
    <r>
      <t>[(L-L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>)/L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>]</t>
    </r>
    <r>
      <rPr>
        <sz val="10"/>
        <rFont val="Arial"/>
        <family val="2"/>
      </rPr>
      <t xml:space="preserve"> m/m</t>
    </r>
  </si>
  <si>
    <r>
      <t xml:space="preserve">y = a + bT + cT </t>
    </r>
    <r>
      <rPr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+ dT 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0"/>
        <rFont val="Arial"/>
        <family val="2"/>
      </rPr>
      <t xml:space="preserve">eT </t>
    </r>
    <r>
      <rPr>
        <vertAlign val="superscript"/>
        <sz val="10"/>
        <rFont val="Arial"/>
        <family val="2"/>
      </rPr>
      <t>4</t>
    </r>
  </si>
  <si>
    <t>Normal</t>
  </si>
  <si>
    <t>Warp</t>
  </si>
  <si>
    <t>S [Mpa]</t>
  </si>
  <si>
    <r>
      <t>Al:[(L(T)-L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>)/L</t>
    </r>
    <r>
      <rPr>
        <vertAlign val="subscript"/>
        <sz val="10"/>
        <rFont val="Arial"/>
        <family val="2"/>
      </rPr>
      <t>293</t>
    </r>
    <r>
      <rPr>
        <sz val="10"/>
        <rFont val="Arial"/>
        <family val="2"/>
      </rPr>
      <t>] - Cu:[(L(T-60)-L293)/L293]  m/m</t>
    </r>
  </si>
  <si>
    <t>Al-Cu</t>
  </si>
  <si>
    <t>E [GPa]</t>
  </si>
  <si>
    <t>max</t>
  </si>
  <si>
    <t>min</t>
  </si>
  <si>
    <t>Linear Expansion</t>
  </si>
  <si>
    <t>(normal direction)</t>
  </si>
  <si>
    <t>Int[Cp*dT,70K,300K]</t>
  </si>
  <si>
    <t>Shield</t>
  </si>
  <si>
    <t>Mass</t>
  </si>
  <si>
    <t>kg</t>
  </si>
  <si>
    <t>m*Int[Cp*dT,70K,300K]</t>
  </si>
  <si>
    <t>time</t>
  </si>
  <si>
    <t>s</t>
  </si>
  <si>
    <t>power</t>
  </si>
  <si>
    <t>W</t>
  </si>
  <si>
    <t>Specific Heat 1</t>
  </si>
  <si>
    <t>Specific Heat 2</t>
  </si>
  <si>
    <t>4-50</t>
  </si>
  <si>
    <t>50-300</t>
  </si>
  <si>
    <t>Young's Modulus</t>
  </si>
  <si>
    <t>Linear expansion</t>
  </si>
  <si>
    <r>
      <t>.</t>
    </r>
    <r>
      <rPr>
        <sz val="11"/>
        <color theme="1"/>
        <rFont val="Calibri"/>
        <family val="2"/>
        <scheme val="minor"/>
      </rPr>
      <t>Units</t>
    </r>
  </si>
  <si>
    <t>GPa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</si>
  <si>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low </t>
    </r>
    <r>
      <rPr>
        <sz val="11"/>
        <color theme="1"/>
        <rFont val="Calibri"/>
        <family val="2"/>
        <scheme val="minor"/>
      </rPr>
      <t>(K)</t>
    </r>
  </si>
  <si>
    <t>.</t>
  </si>
  <si>
    <t>f&gt;</t>
  </si>
  <si>
    <t>data range (K)</t>
  </si>
  <si>
    <t>48-294</t>
  </si>
  <si>
    <t>equation range (K)</t>
  </si>
  <si>
    <t>50-294</t>
  </si>
  <si>
    <r>
      <t>[(L-L</t>
    </r>
    <r>
      <rPr>
        <vertAlign val="subscript"/>
        <sz val="11"/>
        <color theme="1"/>
        <rFont val="Calibri"/>
        <family val="2"/>
        <scheme val="minor"/>
      </rPr>
      <t>293</t>
    </r>
    <r>
      <rPr>
        <sz val="11"/>
        <color theme="1"/>
        <rFont val="Calibri"/>
        <family val="2"/>
        <scheme val="minor"/>
      </rPr>
      <t>)/L</t>
    </r>
    <r>
      <rPr>
        <vertAlign val="subscript"/>
        <sz val="11"/>
        <color theme="1"/>
        <rFont val="Calibri"/>
        <family val="2"/>
        <scheme val="minor"/>
      </rPr>
      <t>293</t>
    </r>
    <r>
      <rPr>
        <sz val="11"/>
        <color theme="1"/>
        <rFont val="Calibri"/>
        <family val="2"/>
        <scheme val="minor"/>
      </rPr>
      <t xml:space="preserve">] x 10 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</si>
  <si>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y = a + bT + cT </t>
    </r>
    <r>
      <rPr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+ dT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 xml:space="preserve">eT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</si>
  <si>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   &gt;T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</t>
    </r>
    <r>
      <rPr>
        <vertAlign val="subscript"/>
        <sz val="11"/>
        <color theme="1"/>
        <rFont val="Calibri"/>
        <family val="2"/>
        <scheme val="minor"/>
      </rPr>
      <t>low</t>
    </r>
  </si>
  <si>
    <t>y = f </t>
  </si>
  <si>
    <r>
      <t>   T &lt; T</t>
    </r>
    <r>
      <rPr>
        <vertAlign val="subscript"/>
        <sz val="11"/>
        <color theme="1"/>
        <rFont val="Calibri"/>
        <family val="2"/>
        <scheme val="minor"/>
      </rPr>
      <t>low</t>
    </r>
  </si>
  <si>
    <t>https://trc.nist.gov/cryogenics/materials/Polyimide%20Kapton/PolyimideKapton_rev.htm</t>
  </si>
  <si>
    <t xml:space="preserve">RRR = 150 </t>
  </si>
  <si>
    <t xml:space="preserve">RRR = 300 </t>
  </si>
  <si>
    <t xml:space="preserve">RRR = 500 </t>
  </si>
  <si>
    <t>curve fit % error relative to data</t>
  </si>
  <si>
    <t>C ######################################################################</t>
  </si>
  <si>
    <t xml:space="preserve">C #                                                         </t>
  </si>
  <si>
    <t xml:space="preserve">C # Electrical resistivity of Copper in Ohm m, as a function of T, B   </t>
  </si>
  <si>
    <t xml:space="preserve">C # and RRR for T &gt; 0 , B &gt; 0 and RRR &gt; 1                             </t>
  </si>
  <si>
    <t xml:space="preserve">C #                                                                    </t>
  </si>
  <si>
    <t xml:space="preserve">C #                        References                                  </t>
  </si>
  <si>
    <t xml:space="preserve">C #                        ----------                                  </t>
  </si>
  <si>
    <t xml:space="preserve">C # RHO(T,RRR): Luehning, Heller, Private Communication, 1989           </t>
  </si>
  <si>
    <t xml:space="preserve">C # RHO(B)    : F.R.Fickett, Int.Copper Res. Rep. 186, 1972 (recovered  </t>
  </si>
  <si>
    <t xml:space="preserve">C #             through a publication by V. Arp on the quench code)    </t>
  </si>
  <si>
    <t xml:space="preserve">C #                                                                     </t>
  </si>
  <si>
    <t xml:space="preserve">C # variable    I/O               meaning                        units  </t>
  </si>
  <si>
    <t>C # --------------------------------------------------------------------</t>
  </si>
  <si>
    <t xml:space="preserve">C #   T         x            absolute temperature                  K    </t>
  </si>
  <si>
    <t xml:space="preserve">C #   B         x            magnetic field                        T    </t>
  </si>
  <si>
    <t xml:space="preserve">C #   RRR       x            residual resistivity ratio            -    </t>
  </si>
  <si>
    <t xml:space="preserve">C #   RHOECU      x          resistivity                         Ohm m  </t>
  </si>
  <si>
    <t xml:space="preserve">C # Author : L.Bottura @ NET                                            </t>
  </si>
  <si>
    <t xml:space="preserve">C # Version: 1.0    1.8.1989                                            </t>
  </si>
  <si>
    <t xml:space="preserve">No Need </t>
  </si>
  <si>
    <t>Approx.</t>
  </si>
  <si>
    <t>Anal.</t>
  </si>
  <si>
    <t>B</t>
  </si>
  <si>
    <t>RRR</t>
  </si>
  <si>
    <t>cl,1</t>
  </si>
  <si>
    <t>cl,2</t>
  </si>
  <si>
    <t>cl,3</t>
  </si>
  <si>
    <t>TT</t>
  </si>
  <si>
    <t>IT</t>
  </si>
  <si>
    <t>DT</t>
  </si>
  <si>
    <t>RCO</t>
  </si>
  <si>
    <t>RHO(T,0,RRR)</t>
  </si>
  <si>
    <t>X</t>
  </si>
  <si>
    <t>RHO</t>
  </si>
  <si>
    <t>Rho(T,B,RRR)</t>
  </si>
  <si>
    <t>0&lt;T&lt;20</t>
  </si>
  <si>
    <t>20&lt;T&lt;40</t>
  </si>
  <si>
    <t>40&lt;T&lt;460</t>
  </si>
  <si>
    <t>&lt;&lt;&lt;&lt;&lt;&lt;&lt;&lt;This line is for transitional points&gt;&gt;&gt;&gt;&gt;&gt;&gt;&gt;&gt;</t>
  </si>
  <si>
    <t>dimension     C(24,3)</t>
  </si>
  <si>
    <t>INTEGER  IT</t>
  </si>
  <si>
    <t>DATA     C    /  0.0000 ,   0.0082 ,   0.2213 ,   0.9820 ,</t>
  </si>
  <si>
    <t>&amp;                 2.1741 ,   3.5551 ,   4.9915 ,   6.4292 ,</t>
  </si>
  <si>
    <t>&amp;                 7.8496 ,   9.2483 ,  10.6260 ,  11.9850 ,</t>
  </si>
  <si>
    <t>&amp;                13.3279 ,  14.6571 ,  15.9747 ,  17.2826 ,</t>
  </si>
  <si>
    <t>&amp;                18.5821 ,  19.8745 ,  21.1608 ,  22.4419 ,</t>
  </si>
  <si>
    <t>&amp;                23.7183 ,  24.9908 ,  26.2599 ,  27.5259 ,</t>
  </si>
  <si>
    <t>&amp;                 0.0000 ,   0.0100 ,   0.4782 ,   1.0459 ,</t>
  </si>
  <si>
    <t>&amp;                 1.3303 ,   1.4273 ,   1.4438 ,   1.4308 ,</t>
  </si>
  <si>
    <t>&amp;                 1.4096 ,   1.3874 ,   1.3678 ,   1.3503 ,</t>
  </si>
  <si>
    <t>&amp;                 1.3356 ,   1.3228 ,   1.3124 ,   1.3032 ,</t>
  </si>
  <si>
    <t>&amp;                 1.2959 ,   1.2892 ,   1.2832 ,   1.2785 ,</t>
  </si>
  <si>
    <t>&amp;                 1.2746 ,   1.2709 ,   1.2676 ,   1.2643 ,</t>
  </si>
  <si>
    <t>&amp;                 0.0082 ,   0.2031 ,   0.2825 ,   0.1462 ,</t>
  </si>
  <si>
    <t>&amp;                 0.0507 ,   0.0091 ,  -0.0061 ,  -0.0104 ,</t>
  </si>
  <si>
    <t>&amp;                -0.0109 ,  -0.0097 ,  -0.0088 ,  -0.0074 ,</t>
  </si>
  <si>
    <t>&amp;                -0.0064 ,  -0.0052 ,  -0.0045 ,  -0.0037 ,</t>
  </si>
  <si>
    <t>&amp;                -0.0035 ,  -0.0029 ,  -0.0021 ,  -0.0021 ,</t>
  </si>
  <si>
    <t>&amp;                -0.0021 ,  -0.0018 ,  -0.0016 ,  -0.0011 /</t>
  </si>
  <si>
    <t>IF (RRR.GT.1.0 .AND. B.GE.0.0 .AND. T.GE.0.0) THEN</t>
  </si>
  <si>
    <t>TT= 0.05*T</t>
  </si>
  <si>
    <t>IT= TT</t>
  </si>
  <si>
    <t>IT= MIN(IT,23)</t>
  </si>
  <si>
    <t>DT= TT-IT</t>
  </si>
  <si>
    <t>IT= IT+1</t>
  </si>
  <si>
    <t>C * RRR DEPENDENCE</t>
  </si>
  <si>
    <t>RC0= 15.53 / (RRR-1.0)</t>
  </si>
  <si>
    <t>C * T DEPENDENCE</t>
  </si>
  <si>
    <t>RHO= 1.0E-9 * ( RC0+C(IT,1) + DT * (C(IT,2) + DT * C(IT,3)))</t>
  </si>
  <si>
    <t>C * B DEPENDENCE</t>
  </si>
  <si>
    <t>X=1.55E-7*B/RHO</t>
  </si>
  <si>
    <t>RHO=RHO*(1.0+3.046E-4*X-6.13E-10*X*X)</t>
  </si>
  <si>
    <t>ELSE</t>
  </si>
  <si>
    <t>RHO=0.0</t>
  </si>
  <si>
    <t>WRITE(6,*) '***'</t>
  </si>
  <si>
    <t>WRITE(6,*) 'WARNING. DATA OUT OF RANGE IN RHOECU. T=',T</t>
  </si>
  <si>
    <t>WRITE(6,*) '                                      B=',B</t>
  </si>
  <si>
    <t>WRITE(6,*) '                                    RRR=',RRR</t>
  </si>
  <si>
    <t>ENDIF</t>
  </si>
  <si>
    <t>RHOECU=RHO</t>
  </si>
  <si>
    <t>T &lt; 20 K</t>
  </si>
  <si>
    <t xml:space="preserve">C # Thermal conductivity of Copper in W/m K, as a function of T, B and  </t>
  </si>
  <si>
    <t xml:space="preserve">C # RRR for T &gt; 0, B &gt; 0 and RRR &gt; 1.                                   </t>
  </si>
  <si>
    <t xml:space="preserve">C #                        References                                   </t>
  </si>
  <si>
    <t xml:space="preserve">C #                        ----------                                   </t>
  </si>
  <si>
    <t xml:space="preserve">C # Luehning, Heller, Private Communication, 1989.                      </t>
  </si>
  <si>
    <t xml:space="preserve">C #   CONDCU      x          thermal conductivity                W/m K  </t>
  </si>
  <si>
    <t xml:space="preserve">C ######################################################################      </t>
  </si>
  <si>
    <t>TCU</t>
  </si>
  <si>
    <t>COND1</t>
  </si>
  <si>
    <t>COND</t>
  </si>
  <si>
    <t>Anal.K(T,RRR)</t>
  </si>
  <si>
    <t>DATA     TCU / 40.0 /</t>
  </si>
  <si>
    <t>COND = 1./( RC0/24.45/T + 33.5E-08*T*T )</t>
  </si>
  <si>
    <t>IF(T.GT.TCU) THEN</t>
  </si>
  <si>
    <t>COND = COND + 400.*(1.-EXP(-(T-TCU)/TCU))</t>
  </si>
  <si>
    <t>COND=0.0</t>
  </si>
  <si>
    <t>WRITE(6,*) 'WARNING. DATA OUT OF RANGE IN CONDCU. T=',T</t>
  </si>
  <si>
    <t>CONDCU=COND</t>
  </si>
  <si>
    <t xml:space="preserve">C # Specific Heat of Copper in J/Kg K as a function of temperature      </t>
  </si>
  <si>
    <t xml:space="preserve">C # for 0 &lt; T &lt; 300 K. For 0 &lt; T &lt; 10 K an analytic expression is used, </t>
  </si>
  <si>
    <t xml:space="preserve">C # for 10 &lt; T &lt; 50 K a spline fit, and for 50 &lt; T &lt; 300 K a linear in- </t>
  </si>
  <si>
    <t xml:space="preserve">C # terpolation is used.                                                </t>
  </si>
  <si>
    <t xml:space="preserve">C #   0 .. 10 K :F.R.Fickett, Int.Copper Res. Rep. 186, 1972 (recovered </t>
  </si>
  <si>
    <t xml:space="preserve">C #              through a publication by V. Arp on the quench code)    </t>
  </si>
  <si>
    <t xml:space="preserve">C #  10 .. 50 K :F.R.Fickett, Int.Copper Res. Rep. 186, 1972 (written   </t>
  </si>
  <si>
    <t xml:space="preserve">C #              by J.V.Minervini at MIT)                               </t>
  </si>
  <si>
    <t xml:space="preserve">C #  50 ..300 K :Handbook on Materials for S.C. Machinery, NBS Boulder  </t>
  </si>
  <si>
    <t xml:space="preserve">C #              (yellow book), 1977 (hand picked-up data points,       </t>
  </si>
  <si>
    <t xml:space="preserve">C #              but good accuracy)                                     </t>
  </si>
  <si>
    <t xml:space="preserve">C #   CPCU        x          specific heat                       J/Kg K </t>
  </si>
  <si>
    <t xml:space="preserve">C # Version: 1.0   17.4.1989                                            </t>
  </si>
  <si>
    <t>T, K</t>
  </si>
  <si>
    <t>Cp, J/kg*K</t>
  </si>
  <si>
    <t>Approx, Cp</t>
  </si>
  <si>
    <t>20&lt;T&lt;50</t>
  </si>
  <si>
    <t>50&lt;T&lt;300</t>
  </si>
  <si>
    <t xml:space="preserve">      IF (T.LE.10.0) THEN                                               00016900</t>
  </si>
  <si>
    <t>C * LOW TEMPERATURE RANGE: 0 &lt; T &lt; 10 K                                 00017000</t>
  </si>
  <si>
    <t xml:space="preserve">         CP=10.8E-6*T+30.6*(T/344.5)**3                                 00017100</t>
  </si>
  <si>
    <t xml:space="preserve">         CP=CP*1.0E3                                                    00017200</t>
  </si>
  <si>
    <t xml:space="preserve">      ELSEIF(T.GT.10.0 .AND. T.LE.50.0) THEN                            00017300</t>
  </si>
  <si>
    <t>C * SPLINE FIT IN THE  RANGE  10 &lt; T &lt; 50 K                             00017400</t>
  </si>
  <si>
    <t xml:space="preserve">         I=NBISEC(T,T1050,7)                                            00017500</t>
  </si>
  <si>
    <t xml:space="preserve">         D=T-T1050(I)                                                   00017600</t>
  </si>
  <si>
    <t xml:space="preserve">         CP=((C(I,3)*D+C(I,2))*D+C(I,1))*D+Y1050(I)                     00017700</t>
  </si>
  <si>
    <t xml:space="preserve">         CP=CP*1.0E3                                                    00017800</t>
  </si>
  <si>
    <t xml:space="preserve">      ELSEIF(T.GT.50.0 .AND. T.LE.300.0) THEN                           00017900</t>
  </si>
  <si>
    <t>C * LINEAR FIT IN THE  RANGE  50 &lt; T &lt; 300 K                            00018000</t>
  </si>
  <si>
    <t xml:space="preserve">         I=NBISEC(T,TGT50,10)                                           00018100</t>
  </si>
  <si>
    <t xml:space="preserve">         D=T-TGT50(I)                                                   00018200</t>
  </si>
  <si>
    <t xml:space="preserve">         CP=(YGT50(I+1)-YGT50(I))/(TGT50(I+1)-TGT50(I))*D+YGT50(I)      00018300</t>
  </si>
  <si>
    <t xml:space="preserve">         CP=CP*1.0E3                                                    00018400</t>
  </si>
  <si>
    <t xml:space="preserve">      ELSE                                                              00018500</t>
  </si>
  <si>
    <t xml:space="preserve">         CP=0.0                                                         00018600</t>
  </si>
  <si>
    <t xml:space="preserve">         WRITE(6,*) '***'                                               00018700</t>
  </si>
  <si>
    <t xml:space="preserve">         WRITE(6,*) 'WARNING. DATA OUT OF RANGE IN CPCU  . T=',T        00018800</t>
  </si>
  <si>
    <t xml:space="preserve">         WRITE(6,*) '***'                                               00018900</t>
  </si>
  <si>
    <t xml:space="preserve">      ENDIF                                                             00019000</t>
  </si>
  <si>
    <t xml:space="preserve">      CPCU=CP                                                           00019100</t>
  </si>
  <si>
    <t xml:space="preserve">      RETURN                                                            00019200</t>
  </si>
  <si>
    <t xml:space="preserve">      END                                                               00019300           </t>
  </si>
  <si>
    <t>T1050</t>
  </si>
  <si>
    <t>Y1050</t>
  </si>
  <si>
    <t>TGT50</t>
  </si>
  <si>
    <t>YGT50</t>
  </si>
  <si>
    <t>C(x,1)</t>
  </si>
  <si>
    <t>C(x,2)</t>
  </si>
  <si>
    <t>C(x,3)</t>
  </si>
  <si>
    <t>https://trc.nist.gov/cryogenics/materials/materialproperties.htm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</si>
</sst>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E+00"/>
    <numFmt numFmtId="167" formatCode="0.0000"/>
    <numFmt numFmtId="168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Geneva"/>
    </font>
    <font>
      <sz val="11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56"/>
      <name val="Geneva"/>
    </font>
    <font>
      <sz val="10"/>
      <color indexed="10"/>
      <name val="Geneva"/>
    </font>
    <font>
      <sz val="10"/>
      <color indexed="13"/>
      <name val="Geneva"/>
    </font>
    <font>
      <sz val="10"/>
      <color indexed="11"/>
      <name val="Geneva"/>
    </font>
    <font>
      <sz val="10"/>
      <color indexed="57"/>
      <name val="Geneva"/>
    </font>
    <font>
      <sz val="10"/>
      <color indexed="8"/>
      <name val="Geneva"/>
    </font>
    <font>
      <sz val="10"/>
      <color indexed="39"/>
      <name val="Geneva"/>
    </font>
    <font>
      <sz val="10"/>
      <color indexed="58"/>
      <name val="Genev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1" fillId="0" borderId="0"/>
    <xf numFmtId="0" fontId="5" fillId="0" borderId="0"/>
    <xf numFmtId="0" fontId="14" fillId="0" borderId="0"/>
  </cellStyleXfs>
  <cellXfs count="79">
    <xf numFmtId="0" fontId="0" fillId="0" borderId="0" xfId="0"/>
    <xf numFmtId="0" fontId="2" fillId="0" borderId="0" xfId="1"/>
    <xf numFmtId="0" fontId="3" fillId="0" borderId="0" xfId="2" applyAlignment="1" applyProtection="1"/>
    <xf numFmtId="0" fontId="4" fillId="0" borderId="0" xfId="1" applyFont="1"/>
    <xf numFmtId="0" fontId="8" fillId="0" borderId="0" xfId="1" applyFont="1" applyAlignment="1">
      <alignment horizontal="left"/>
    </xf>
    <xf numFmtId="0" fontId="2" fillId="0" borderId="0" xfId="1" applyAlignment="1"/>
    <xf numFmtId="0" fontId="5" fillId="0" borderId="1" xfId="1" applyFont="1" applyBorder="1" applyAlignment="1">
      <alignment horizontal="center"/>
    </xf>
    <xf numFmtId="0" fontId="5" fillId="0" borderId="0" xfId="1" applyFont="1"/>
    <xf numFmtId="0" fontId="5" fillId="0" borderId="1" xfId="1" applyFont="1" applyBorder="1" applyAlignment="1">
      <alignment horizontal="left"/>
    </xf>
    <xf numFmtId="0" fontId="2" fillId="0" borderId="1" xfId="1" applyBorder="1" applyAlignment="1">
      <alignment horizontal="center" wrapText="1"/>
    </xf>
    <xf numFmtId="164" fontId="2" fillId="0" borderId="0" xfId="1" applyNumberFormat="1"/>
    <xf numFmtId="11" fontId="2" fillId="0" borderId="1" xfId="1" applyNumberFormat="1" applyBorder="1" applyAlignment="1">
      <alignment horizontal="center" wrapText="1"/>
    </xf>
    <xf numFmtId="11" fontId="2" fillId="0" borderId="0" xfId="1" applyNumberFormat="1"/>
    <xf numFmtId="0" fontId="2" fillId="0" borderId="2" xfId="1" applyBorder="1" applyAlignment="1">
      <alignment horizontal="left"/>
    </xf>
    <xf numFmtId="0" fontId="5" fillId="0" borderId="0" xfId="5" applyNumberFormat="1" applyAlignment="1">
      <alignment horizontal="center" vertical="center"/>
    </xf>
    <xf numFmtId="0" fontId="2" fillId="0" borderId="0" xfId="1" applyFill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0" fontId="12" fillId="0" borderId="1" xfId="1" applyFont="1" applyBorder="1" applyAlignment="1">
      <alignment horizontal="center" wrapText="1"/>
    </xf>
    <xf numFmtId="0" fontId="2" fillId="0" borderId="1" xfId="1" applyBorder="1" applyAlignment="1">
      <alignment horizontal="center" vertical="top" wrapText="1"/>
    </xf>
    <xf numFmtId="0" fontId="12" fillId="0" borderId="1" xfId="1" applyNumberFormat="1" applyFont="1" applyBorder="1" applyAlignment="1">
      <alignment horizontal="center" wrapText="1"/>
    </xf>
    <xf numFmtId="11" fontId="5" fillId="0" borderId="1" xfId="1" applyNumberFormat="1" applyFont="1" applyBorder="1" applyAlignment="1">
      <alignment horizontal="left"/>
    </xf>
    <xf numFmtId="11" fontId="0" fillId="0" borderId="0" xfId="0" applyNumberFormat="1"/>
    <xf numFmtId="0" fontId="5" fillId="0" borderId="0" xfId="1" applyFont="1" applyFill="1" applyBorder="1" applyAlignment="1">
      <alignment horizontal="center" wrapText="1"/>
    </xf>
    <xf numFmtId="0" fontId="5" fillId="0" borderId="0" xfId="5"/>
    <xf numFmtId="0" fontId="5" fillId="0" borderId="0" xfId="5" applyFont="1"/>
    <xf numFmtId="0" fontId="13" fillId="0" borderId="0" xfId="5" applyFont="1" applyAlignment="1">
      <alignment horizontal="left"/>
    </xf>
    <xf numFmtId="0" fontId="5" fillId="0" borderId="0" xfId="5" applyAlignment="1"/>
    <xf numFmtId="0" fontId="5" fillId="0" borderId="1" xfId="5" applyFont="1" applyBorder="1" applyAlignment="1">
      <alignment horizontal="center"/>
    </xf>
    <xf numFmtId="0" fontId="5" fillId="0" borderId="1" xfId="5" applyFont="1" applyBorder="1" applyAlignment="1">
      <alignment horizontal="left"/>
    </xf>
    <xf numFmtId="0" fontId="5" fillId="0" borderId="1" xfId="5" applyFont="1" applyBorder="1" applyAlignment="1">
      <alignment horizontal="center" wrapText="1"/>
    </xf>
    <xf numFmtId="11" fontId="5" fillId="0" borderId="1" xfId="5" applyNumberFormat="1" applyFont="1" applyBorder="1" applyAlignment="1">
      <alignment horizontal="center" wrapText="1"/>
    </xf>
    <xf numFmtId="11" fontId="5" fillId="0" borderId="0" xfId="5" applyNumberFormat="1"/>
    <xf numFmtId="11" fontId="2" fillId="0" borderId="1" xfId="1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1" fontId="0" fillId="0" borderId="1" xfId="0" applyNumberFormat="1" applyBorder="1" applyAlignment="1">
      <alignment horizontal="center" wrapText="1"/>
    </xf>
    <xf numFmtId="0" fontId="14" fillId="0" borderId="0" xfId="6"/>
    <xf numFmtId="0" fontId="4" fillId="0" borderId="0" xfId="6" applyFont="1"/>
    <xf numFmtId="0" fontId="4" fillId="0" borderId="0" xfId="6" applyFont="1" applyAlignment="1">
      <alignment wrapText="1"/>
    </xf>
    <xf numFmtId="0" fontId="14" fillId="0" borderId="0" xfId="6" applyAlignment="1">
      <alignment wrapText="1"/>
    </xf>
    <xf numFmtId="0" fontId="14" fillId="0" borderId="1" xfId="6" applyBorder="1" applyAlignment="1">
      <alignment horizontal="center" wrapText="1"/>
    </xf>
    <xf numFmtId="164" fontId="14" fillId="0" borderId="0" xfId="6" applyNumberFormat="1"/>
    <xf numFmtId="17" fontId="14" fillId="0" borderId="1" xfId="6" quotePrefix="1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15" fillId="0" borderId="1" xfId="0" applyFont="1" applyBorder="1" applyAlignment="1">
      <alignment horizontal="center" wrapText="1"/>
    </xf>
    <xf numFmtId="17" fontId="0" fillId="0" borderId="1" xfId="0" applyNumberFormat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6" applyFont="1"/>
    <xf numFmtId="11" fontId="14" fillId="0" borderId="0" xfId="6" applyNumberFormat="1"/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center"/>
    </xf>
    <xf numFmtId="0" fontId="11" fillId="0" borderId="0" xfId="4"/>
    <xf numFmtId="0" fontId="17" fillId="0" borderId="0" xfId="4" applyFont="1"/>
    <xf numFmtId="166" fontId="11" fillId="0" borderId="0" xfId="4" applyNumberFormat="1"/>
    <xf numFmtId="0" fontId="18" fillId="0" borderId="0" xfId="4" applyFont="1"/>
    <xf numFmtId="0" fontId="19" fillId="0" borderId="0" xfId="4" applyFont="1"/>
    <xf numFmtId="166" fontId="18" fillId="0" borderId="0" xfId="4" applyNumberFormat="1" applyFont="1"/>
    <xf numFmtId="167" fontId="20" fillId="0" borderId="0" xfId="4" applyNumberFormat="1" applyFont="1"/>
    <xf numFmtId="167" fontId="19" fillId="0" borderId="0" xfId="4" applyNumberFormat="1" applyFont="1"/>
    <xf numFmtId="0" fontId="20" fillId="0" borderId="0" xfId="4" applyFont="1"/>
    <xf numFmtId="167" fontId="21" fillId="0" borderId="0" xfId="4" applyNumberFormat="1" applyFont="1"/>
    <xf numFmtId="0" fontId="22" fillId="0" borderId="0" xfId="4" applyFont="1"/>
    <xf numFmtId="168" fontId="11" fillId="0" borderId="0" xfId="4" applyNumberFormat="1"/>
    <xf numFmtId="168" fontId="18" fillId="0" borderId="0" xfId="4" applyNumberFormat="1" applyFont="1"/>
    <xf numFmtId="1" fontId="23" fillId="0" borderId="0" xfId="4" applyNumberFormat="1" applyFont="1"/>
    <xf numFmtId="164" fontId="18" fillId="0" borderId="0" xfId="4" applyNumberFormat="1" applyFont="1"/>
    <xf numFmtId="164" fontId="20" fillId="0" borderId="0" xfId="4" applyNumberFormat="1" applyFont="1"/>
    <xf numFmtId="165" fontId="18" fillId="0" borderId="0" xfId="4" applyNumberFormat="1" applyFont="1"/>
    <xf numFmtId="165" fontId="20" fillId="0" borderId="0" xfId="4" applyNumberFormat="1" applyFont="1"/>
    <xf numFmtId="1" fontId="18" fillId="0" borderId="0" xfId="4" applyNumberFormat="1" applyFont="1"/>
    <xf numFmtId="1" fontId="24" fillId="0" borderId="0" xfId="4" applyNumberFormat="1" applyFont="1"/>
    <xf numFmtId="1" fontId="20" fillId="0" borderId="0" xfId="4" applyNumberFormat="1" applyFont="1"/>
    <xf numFmtId="0" fontId="23" fillId="0" borderId="0" xfId="4" applyFont="1"/>
    <xf numFmtId="11" fontId="11" fillId="0" borderId="0" xfId="4" applyNumberFormat="1"/>
  </cellXfs>
  <cellStyles count="7">
    <cellStyle name="Hyperlink" xfId="2" builtinId="8"/>
    <cellStyle name="Normal" xfId="0" builtinId="0"/>
    <cellStyle name="Normal 2" xfId="1"/>
    <cellStyle name="Normal 2 2" xfId="5"/>
    <cellStyle name="Normal 3" xfId="3"/>
    <cellStyle name="Normal 4" xfId="4"/>
    <cellStyle name="Normal 5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495118804418"/>
          <c:y val="6.6398488192565844E-2"/>
          <c:w val="0.85160667956494795"/>
          <c:h val="0.756540350315295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CU_ThCond!$F$22</c:f>
              <c:strCache>
                <c:ptCount val="1"/>
                <c:pt idx="0">
                  <c:v>COND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CU_ThCond!$A$23:$A$38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CU_ThCond!$F$23:$F$38</c:f>
              <c:numCache>
                <c:formatCode>0.00000</c:formatCode>
                <c:ptCount val="16"/>
                <c:pt idx="0">
                  <c:v>0</c:v>
                </c:pt>
                <c:pt idx="1">
                  <c:v>813.5853900924219</c:v>
                </c:pt>
                <c:pt idx="2">
                  <c:v>922.88072588236264</c:v>
                </c:pt>
                <c:pt idx="3">
                  <c:v>793.90778318238949</c:v>
                </c:pt>
                <c:pt idx="4">
                  <c:v>666.45047308900484</c:v>
                </c:pt>
                <c:pt idx="5">
                  <c:v>590.93646700073498</c:v>
                </c:pt>
                <c:pt idx="6">
                  <c:v>545.60537791882666</c:v>
                </c:pt>
                <c:pt idx="7">
                  <c:v>515.9213624726541</c:v>
                </c:pt>
                <c:pt idx="8">
                  <c:v>494.85764143350457</c:v>
                </c:pt>
                <c:pt idx="9">
                  <c:v>479.031567917362</c:v>
                </c:pt>
                <c:pt idx="10">
                  <c:v>466.69565923239475</c:v>
                </c:pt>
                <c:pt idx="11">
                  <c:v>456.85511131185382</c:v>
                </c:pt>
                <c:pt idx="12">
                  <c:v>448.8850841511462</c:v>
                </c:pt>
                <c:pt idx="13">
                  <c:v>442.35954645021542</c:v>
                </c:pt>
                <c:pt idx="14">
                  <c:v>436.9703668758354</c:v>
                </c:pt>
                <c:pt idx="15">
                  <c:v>432.48599881362776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2-4D9D-BB4C-8CF8483D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98624"/>
        <c:axId val="1"/>
      </c:scatterChart>
      <c:valAx>
        <c:axId val="325098624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(K)</a:t>
                </a:r>
              </a:p>
            </c:rich>
          </c:tx>
          <c:layout>
            <c:manualLayout>
              <c:xMode val="edge"/>
              <c:yMode val="edge"/>
              <c:x val="0.5127359080114986"/>
              <c:y val="0.903421843396336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Copper (RRR=100)  K (W/m-K)</a:t>
                </a:r>
              </a:p>
            </c:rich>
          </c:tx>
          <c:layout>
            <c:manualLayout>
              <c:xMode val="edge"/>
              <c:yMode val="edge"/>
              <c:x val="2.1040974529346626E-2"/>
              <c:y val="0.197183362643049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098624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2581458412723"/>
          <c:y val="6.6265190184939343E-2"/>
          <c:w val="0.85619584641697499"/>
          <c:h val="0.75702959696127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CU_ThCond!$F$22</c:f>
              <c:strCache>
                <c:ptCount val="1"/>
                <c:pt idx="0">
                  <c:v>COND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CU_ThCond!$A$23:$A$38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xVal>
          <c:yVal>
            <c:numRef>
              <c:f>CU_ThCond!$F$23:$F$38</c:f>
              <c:numCache>
                <c:formatCode>0.00000</c:formatCode>
                <c:ptCount val="16"/>
                <c:pt idx="0">
                  <c:v>0</c:v>
                </c:pt>
                <c:pt idx="1">
                  <c:v>813.5853900924219</c:v>
                </c:pt>
                <c:pt idx="2">
                  <c:v>922.88072588236264</c:v>
                </c:pt>
                <c:pt idx="3">
                  <c:v>793.90778318238949</c:v>
                </c:pt>
                <c:pt idx="4">
                  <c:v>666.45047308900484</c:v>
                </c:pt>
                <c:pt idx="5">
                  <c:v>590.93646700073498</c:v>
                </c:pt>
                <c:pt idx="6">
                  <c:v>545.60537791882666</c:v>
                </c:pt>
                <c:pt idx="7">
                  <c:v>515.9213624726541</c:v>
                </c:pt>
                <c:pt idx="8">
                  <c:v>494.85764143350457</c:v>
                </c:pt>
                <c:pt idx="9">
                  <c:v>479.031567917362</c:v>
                </c:pt>
                <c:pt idx="10">
                  <c:v>466.69565923239475</c:v>
                </c:pt>
                <c:pt idx="11">
                  <c:v>456.85511131185382</c:v>
                </c:pt>
                <c:pt idx="12">
                  <c:v>448.8850841511462</c:v>
                </c:pt>
                <c:pt idx="13">
                  <c:v>442.35954645021542</c:v>
                </c:pt>
                <c:pt idx="14">
                  <c:v>436.9703668758354</c:v>
                </c:pt>
                <c:pt idx="15">
                  <c:v>432.48599881362776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5-4876-BC0C-70257B51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97640"/>
        <c:axId val="1"/>
      </c:scatterChart>
      <c:valAx>
        <c:axId val="325097640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(K)</a:t>
                </a:r>
              </a:p>
            </c:rich>
          </c:tx>
          <c:layout>
            <c:manualLayout>
              <c:xMode val="edge"/>
              <c:yMode val="edge"/>
              <c:x val="0.51548745151325104"/>
              <c:y val="0.90361630248026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Copper (RRR=100)  K (W/m-K)</a:t>
                </a:r>
              </a:p>
            </c:rich>
          </c:tx>
          <c:layout>
            <c:manualLayout>
              <c:xMode val="edge"/>
              <c:yMode val="edge"/>
              <c:x val="2.1017699115044249E-2"/>
              <c:y val="0.19678741211565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0976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5</xdr:row>
      <xdr:rowOff>137160</xdr:rowOff>
    </xdr:from>
    <xdr:to>
      <xdr:col>17</xdr:col>
      <xdr:colOff>342900</xdr:colOff>
      <xdr:row>28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17</xdr:col>
      <xdr:colOff>548640</xdr:colOff>
      <xdr:row>52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289560</xdr:colOff>
      <xdr:row>14</xdr:row>
      <xdr:rowOff>361172</xdr:rowOff>
    </xdr:to>
    <xdr:pic>
      <xdr:nvPicPr>
        <xdr:cNvPr id="2" name="Picture 1" descr="https://trc.nist.gov/cryogenics/materials/Polyimide%20Kapton/Kapton_TC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579120"/>
          <a:ext cx="3413760" cy="2548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14</xdr:col>
      <xdr:colOff>263014</xdr:colOff>
      <xdr:row>31</xdr:row>
      <xdr:rowOff>38100</xdr:rowOff>
    </xdr:to>
    <xdr:pic>
      <xdr:nvPicPr>
        <xdr:cNvPr id="3" name="Picture 2" descr="https://trc.nist.gov/cryogenics/materials/Polyimide%20Kapton/Kapton_SH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3560" y="3299460"/>
          <a:ext cx="3387214" cy="256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_CU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_CU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G1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ryogenics.nist.gov/MPropsMAY/material%20properti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ryogenics.nist.gov/MPropsMAY/material%20properties.ht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opLeftCell="A15" workbookViewId="0">
      <selection activeCell="M56" sqref="M56"/>
    </sheetView>
  </sheetViews>
  <sheetFormatPr defaultColWidth="11.5546875" defaultRowHeight="13.2"/>
  <cols>
    <col min="1" max="1" width="5.88671875" style="56" customWidth="1"/>
    <col min="2" max="2" width="3.33203125" style="56" customWidth="1"/>
    <col min="3" max="3" width="4.88671875" style="56" customWidth="1"/>
    <col min="4" max="5" width="8.6640625" style="56" customWidth="1"/>
    <col min="6" max="6" width="9.5546875" style="56" customWidth="1"/>
    <col min="7" max="7" width="5.5546875" style="56" customWidth="1"/>
    <col min="8" max="8" width="6.5546875" style="56" customWidth="1"/>
    <col min="9" max="9" width="6.109375" style="56" customWidth="1"/>
    <col min="10" max="10" width="6.33203125" style="56" customWidth="1"/>
    <col min="11" max="11" width="8.33203125" style="56" customWidth="1"/>
    <col min="12" max="12" width="11.5546875" style="56" customWidth="1"/>
    <col min="13" max="13" width="7.88671875" style="56" customWidth="1"/>
    <col min="14" max="256" width="11.5546875" style="56"/>
    <col min="257" max="257" width="5.88671875" style="56" customWidth="1"/>
    <col min="258" max="258" width="3.33203125" style="56" customWidth="1"/>
    <col min="259" max="259" width="4.88671875" style="56" customWidth="1"/>
    <col min="260" max="261" width="8.6640625" style="56" customWidth="1"/>
    <col min="262" max="262" width="9.5546875" style="56" customWidth="1"/>
    <col min="263" max="263" width="5.5546875" style="56" customWidth="1"/>
    <col min="264" max="264" width="6.5546875" style="56" customWidth="1"/>
    <col min="265" max="265" width="6.109375" style="56" customWidth="1"/>
    <col min="266" max="266" width="6.33203125" style="56" customWidth="1"/>
    <col min="267" max="267" width="8.33203125" style="56" customWidth="1"/>
    <col min="268" max="268" width="11.5546875" style="56" customWidth="1"/>
    <col min="269" max="269" width="7.88671875" style="56" customWidth="1"/>
    <col min="270" max="512" width="11.5546875" style="56"/>
    <col min="513" max="513" width="5.88671875" style="56" customWidth="1"/>
    <col min="514" max="514" width="3.33203125" style="56" customWidth="1"/>
    <col min="515" max="515" width="4.88671875" style="56" customWidth="1"/>
    <col min="516" max="517" width="8.6640625" style="56" customWidth="1"/>
    <col min="518" max="518" width="9.5546875" style="56" customWidth="1"/>
    <col min="519" max="519" width="5.5546875" style="56" customWidth="1"/>
    <col min="520" max="520" width="6.5546875" style="56" customWidth="1"/>
    <col min="521" max="521" width="6.109375" style="56" customWidth="1"/>
    <col min="522" max="522" width="6.33203125" style="56" customWidth="1"/>
    <col min="523" max="523" width="8.33203125" style="56" customWidth="1"/>
    <col min="524" max="524" width="11.5546875" style="56" customWidth="1"/>
    <col min="525" max="525" width="7.88671875" style="56" customWidth="1"/>
    <col min="526" max="768" width="11.5546875" style="56"/>
    <col min="769" max="769" width="5.88671875" style="56" customWidth="1"/>
    <col min="770" max="770" width="3.33203125" style="56" customWidth="1"/>
    <col min="771" max="771" width="4.88671875" style="56" customWidth="1"/>
    <col min="772" max="773" width="8.6640625" style="56" customWidth="1"/>
    <col min="774" max="774" width="9.5546875" style="56" customWidth="1"/>
    <col min="775" max="775" width="5.5546875" style="56" customWidth="1"/>
    <col min="776" max="776" width="6.5546875" style="56" customWidth="1"/>
    <col min="777" max="777" width="6.109375" style="56" customWidth="1"/>
    <col min="778" max="778" width="6.33203125" style="56" customWidth="1"/>
    <col min="779" max="779" width="8.33203125" style="56" customWidth="1"/>
    <col min="780" max="780" width="11.5546875" style="56" customWidth="1"/>
    <col min="781" max="781" width="7.88671875" style="56" customWidth="1"/>
    <col min="782" max="1024" width="11.5546875" style="56"/>
    <col min="1025" max="1025" width="5.88671875" style="56" customWidth="1"/>
    <col min="1026" max="1026" width="3.33203125" style="56" customWidth="1"/>
    <col min="1027" max="1027" width="4.88671875" style="56" customWidth="1"/>
    <col min="1028" max="1029" width="8.6640625" style="56" customWidth="1"/>
    <col min="1030" max="1030" width="9.5546875" style="56" customWidth="1"/>
    <col min="1031" max="1031" width="5.5546875" style="56" customWidth="1"/>
    <col min="1032" max="1032" width="6.5546875" style="56" customWidth="1"/>
    <col min="1033" max="1033" width="6.109375" style="56" customWidth="1"/>
    <col min="1034" max="1034" width="6.33203125" style="56" customWidth="1"/>
    <col min="1035" max="1035" width="8.33203125" style="56" customWidth="1"/>
    <col min="1036" max="1036" width="11.5546875" style="56" customWidth="1"/>
    <col min="1037" max="1037" width="7.88671875" style="56" customWidth="1"/>
    <col min="1038" max="1280" width="11.5546875" style="56"/>
    <col min="1281" max="1281" width="5.88671875" style="56" customWidth="1"/>
    <col min="1282" max="1282" width="3.33203125" style="56" customWidth="1"/>
    <col min="1283" max="1283" width="4.88671875" style="56" customWidth="1"/>
    <col min="1284" max="1285" width="8.6640625" style="56" customWidth="1"/>
    <col min="1286" max="1286" width="9.5546875" style="56" customWidth="1"/>
    <col min="1287" max="1287" width="5.5546875" style="56" customWidth="1"/>
    <col min="1288" max="1288" width="6.5546875" style="56" customWidth="1"/>
    <col min="1289" max="1289" width="6.109375" style="56" customWidth="1"/>
    <col min="1290" max="1290" width="6.33203125" style="56" customWidth="1"/>
    <col min="1291" max="1291" width="8.33203125" style="56" customWidth="1"/>
    <col min="1292" max="1292" width="11.5546875" style="56" customWidth="1"/>
    <col min="1293" max="1293" width="7.88671875" style="56" customWidth="1"/>
    <col min="1294" max="1536" width="11.5546875" style="56"/>
    <col min="1537" max="1537" width="5.88671875" style="56" customWidth="1"/>
    <col min="1538" max="1538" width="3.33203125" style="56" customWidth="1"/>
    <col min="1539" max="1539" width="4.88671875" style="56" customWidth="1"/>
    <col min="1540" max="1541" width="8.6640625" style="56" customWidth="1"/>
    <col min="1542" max="1542" width="9.5546875" style="56" customWidth="1"/>
    <col min="1543" max="1543" width="5.5546875" style="56" customWidth="1"/>
    <col min="1544" max="1544" width="6.5546875" style="56" customWidth="1"/>
    <col min="1545" max="1545" width="6.109375" style="56" customWidth="1"/>
    <col min="1546" max="1546" width="6.33203125" style="56" customWidth="1"/>
    <col min="1547" max="1547" width="8.33203125" style="56" customWidth="1"/>
    <col min="1548" max="1548" width="11.5546875" style="56" customWidth="1"/>
    <col min="1549" max="1549" width="7.88671875" style="56" customWidth="1"/>
    <col min="1550" max="1792" width="11.5546875" style="56"/>
    <col min="1793" max="1793" width="5.88671875" style="56" customWidth="1"/>
    <col min="1794" max="1794" width="3.33203125" style="56" customWidth="1"/>
    <col min="1795" max="1795" width="4.88671875" style="56" customWidth="1"/>
    <col min="1796" max="1797" width="8.6640625" style="56" customWidth="1"/>
    <col min="1798" max="1798" width="9.5546875" style="56" customWidth="1"/>
    <col min="1799" max="1799" width="5.5546875" style="56" customWidth="1"/>
    <col min="1800" max="1800" width="6.5546875" style="56" customWidth="1"/>
    <col min="1801" max="1801" width="6.109375" style="56" customWidth="1"/>
    <col min="1802" max="1802" width="6.33203125" style="56" customWidth="1"/>
    <col min="1803" max="1803" width="8.33203125" style="56" customWidth="1"/>
    <col min="1804" max="1804" width="11.5546875" style="56" customWidth="1"/>
    <col min="1805" max="1805" width="7.88671875" style="56" customWidth="1"/>
    <col min="1806" max="2048" width="11.5546875" style="56"/>
    <col min="2049" max="2049" width="5.88671875" style="56" customWidth="1"/>
    <col min="2050" max="2050" width="3.33203125" style="56" customWidth="1"/>
    <col min="2051" max="2051" width="4.88671875" style="56" customWidth="1"/>
    <col min="2052" max="2053" width="8.6640625" style="56" customWidth="1"/>
    <col min="2054" max="2054" width="9.5546875" style="56" customWidth="1"/>
    <col min="2055" max="2055" width="5.5546875" style="56" customWidth="1"/>
    <col min="2056" max="2056" width="6.5546875" style="56" customWidth="1"/>
    <col min="2057" max="2057" width="6.109375" style="56" customWidth="1"/>
    <col min="2058" max="2058" width="6.33203125" style="56" customWidth="1"/>
    <col min="2059" max="2059" width="8.33203125" style="56" customWidth="1"/>
    <col min="2060" max="2060" width="11.5546875" style="56" customWidth="1"/>
    <col min="2061" max="2061" width="7.88671875" style="56" customWidth="1"/>
    <col min="2062" max="2304" width="11.5546875" style="56"/>
    <col min="2305" max="2305" width="5.88671875" style="56" customWidth="1"/>
    <col min="2306" max="2306" width="3.33203125" style="56" customWidth="1"/>
    <col min="2307" max="2307" width="4.88671875" style="56" customWidth="1"/>
    <col min="2308" max="2309" width="8.6640625" style="56" customWidth="1"/>
    <col min="2310" max="2310" width="9.5546875" style="56" customWidth="1"/>
    <col min="2311" max="2311" width="5.5546875" style="56" customWidth="1"/>
    <col min="2312" max="2312" width="6.5546875" style="56" customWidth="1"/>
    <col min="2313" max="2313" width="6.109375" style="56" customWidth="1"/>
    <col min="2314" max="2314" width="6.33203125" style="56" customWidth="1"/>
    <col min="2315" max="2315" width="8.33203125" style="56" customWidth="1"/>
    <col min="2316" max="2316" width="11.5546875" style="56" customWidth="1"/>
    <col min="2317" max="2317" width="7.88671875" style="56" customWidth="1"/>
    <col min="2318" max="2560" width="11.5546875" style="56"/>
    <col min="2561" max="2561" width="5.88671875" style="56" customWidth="1"/>
    <col min="2562" max="2562" width="3.33203125" style="56" customWidth="1"/>
    <col min="2563" max="2563" width="4.88671875" style="56" customWidth="1"/>
    <col min="2564" max="2565" width="8.6640625" style="56" customWidth="1"/>
    <col min="2566" max="2566" width="9.5546875" style="56" customWidth="1"/>
    <col min="2567" max="2567" width="5.5546875" style="56" customWidth="1"/>
    <col min="2568" max="2568" width="6.5546875" style="56" customWidth="1"/>
    <col min="2569" max="2569" width="6.109375" style="56" customWidth="1"/>
    <col min="2570" max="2570" width="6.33203125" style="56" customWidth="1"/>
    <col min="2571" max="2571" width="8.33203125" style="56" customWidth="1"/>
    <col min="2572" max="2572" width="11.5546875" style="56" customWidth="1"/>
    <col min="2573" max="2573" width="7.88671875" style="56" customWidth="1"/>
    <col min="2574" max="2816" width="11.5546875" style="56"/>
    <col min="2817" max="2817" width="5.88671875" style="56" customWidth="1"/>
    <col min="2818" max="2818" width="3.33203125" style="56" customWidth="1"/>
    <col min="2819" max="2819" width="4.88671875" style="56" customWidth="1"/>
    <col min="2820" max="2821" width="8.6640625" style="56" customWidth="1"/>
    <col min="2822" max="2822" width="9.5546875" style="56" customWidth="1"/>
    <col min="2823" max="2823" width="5.5546875" style="56" customWidth="1"/>
    <col min="2824" max="2824" width="6.5546875" style="56" customWidth="1"/>
    <col min="2825" max="2825" width="6.109375" style="56" customWidth="1"/>
    <col min="2826" max="2826" width="6.33203125" style="56" customWidth="1"/>
    <col min="2827" max="2827" width="8.33203125" style="56" customWidth="1"/>
    <col min="2828" max="2828" width="11.5546875" style="56" customWidth="1"/>
    <col min="2829" max="2829" width="7.88671875" style="56" customWidth="1"/>
    <col min="2830" max="3072" width="11.5546875" style="56"/>
    <col min="3073" max="3073" width="5.88671875" style="56" customWidth="1"/>
    <col min="3074" max="3074" width="3.33203125" style="56" customWidth="1"/>
    <col min="3075" max="3075" width="4.88671875" style="56" customWidth="1"/>
    <col min="3076" max="3077" width="8.6640625" style="56" customWidth="1"/>
    <col min="3078" max="3078" width="9.5546875" style="56" customWidth="1"/>
    <col min="3079" max="3079" width="5.5546875" style="56" customWidth="1"/>
    <col min="3080" max="3080" width="6.5546875" style="56" customWidth="1"/>
    <col min="3081" max="3081" width="6.109375" style="56" customWidth="1"/>
    <col min="3082" max="3082" width="6.33203125" style="56" customWidth="1"/>
    <col min="3083" max="3083" width="8.33203125" style="56" customWidth="1"/>
    <col min="3084" max="3084" width="11.5546875" style="56" customWidth="1"/>
    <col min="3085" max="3085" width="7.88671875" style="56" customWidth="1"/>
    <col min="3086" max="3328" width="11.5546875" style="56"/>
    <col min="3329" max="3329" width="5.88671875" style="56" customWidth="1"/>
    <col min="3330" max="3330" width="3.33203125" style="56" customWidth="1"/>
    <col min="3331" max="3331" width="4.88671875" style="56" customWidth="1"/>
    <col min="3332" max="3333" width="8.6640625" style="56" customWidth="1"/>
    <col min="3334" max="3334" width="9.5546875" style="56" customWidth="1"/>
    <col min="3335" max="3335" width="5.5546875" style="56" customWidth="1"/>
    <col min="3336" max="3336" width="6.5546875" style="56" customWidth="1"/>
    <col min="3337" max="3337" width="6.109375" style="56" customWidth="1"/>
    <col min="3338" max="3338" width="6.33203125" style="56" customWidth="1"/>
    <col min="3339" max="3339" width="8.33203125" style="56" customWidth="1"/>
    <col min="3340" max="3340" width="11.5546875" style="56" customWidth="1"/>
    <col min="3341" max="3341" width="7.88671875" style="56" customWidth="1"/>
    <col min="3342" max="3584" width="11.5546875" style="56"/>
    <col min="3585" max="3585" width="5.88671875" style="56" customWidth="1"/>
    <col min="3586" max="3586" width="3.33203125" style="56" customWidth="1"/>
    <col min="3587" max="3587" width="4.88671875" style="56" customWidth="1"/>
    <col min="3588" max="3589" width="8.6640625" style="56" customWidth="1"/>
    <col min="3590" max="3590" width="9.5546875" style="56" customWidth="1"/>
    <col min="3591" max="3591" width="5.5546875" style="56" customWidth="1"/>
    <col min="3592" max="3592" width="6.5546875" style="56" customWidth="1"/>
    <col min="3593" max="3593" width="6.109375" style="56" customWidth="1"/>
    <col min="3594" max="3594" width="6.33203125" style="56" customWidth="1"/>
    <col min="3595" max="3595" width="8.33203125" style="56" customWidth="1"/>
    <col min="3596" max="3596" width="11.5546875" style="56" customWidth="1"/>
    <col min="3597" max="3597" width="7.88671875" style="56" customWidth="1"/>
    <col min="3598" max="3840" width="11.5546875" style="56"/>
    <col min="3841" max="3841" width="5.88671875" style="56" customWidth="1"/>
    <col min="3842" max="3842" width="3.33203125" style="56" customWidth="1"/>
    <col min="3843" max="3843" width="4.88671875" style="56" customWidth="1"/>
    <col min="3844" max="3845" width="8.6640625" style="56" customWidth="1"/>
    <col min="3846" max="3846" width="9.5546875" style="56" customWidth="1"/>
    <col min="3847" max="3847" width="5.5546875" style="56" customWidth="1"/>
    <col min="3848" max="3848" width="6.5546875" style="56" customWidth="1"/>
    <col min="3849" max="3849" width="6.109375" style="56" customWidth="1"/>
    <col min="3850" max="3850" width="6.33203125" style="56" customWidth="1"/>
    <col min="3851" max="3851" width="8.33203125" style="56" customWidth="1"/>
    <col min="3852" max="3852" width="11.5546875" style="56" customWidth="1"/>
    <col min="3853" max="3853" width="7.88671875" style="56" customWidth="1"/>
    <col min="3854" max="4096" width="11.5546875" style="56"/>
    <col min="4097" max="4097" width="5.88671875" style="56" customWidth="1"/>
    <col min="4098" max="4098" width="3.33203125" style="56" customWidth="1"/>
    <col min="4099" max="4099" width="4.88671875" style="56" customWidth="1"/>
    <col min="4100" max="4101" width="8.6640625" style="56" customWidth="1"/>
    <col min="4102" max="4102" width="9.5546875" style="56" customWidth="1"/>
    <col min="4103" max="4103" width="5.5546875" style="56" customWidth="1"/>
    <col min="4104" max="4104" width="6.5546875" style="56" customWidth="1"/>
    <col min="4105" max="4105" width="6.109375" style="56" customWidth="1"/>
    <col min="4106" max="4106" width="6.33203125" style="56" customWidth="1"/>
    <col min="4107" max="4107" width="8.33203125" style="56" customWidth="1"/>
    <col min="4108" max="4108" width="11.5546875" style="56" customWidth="1"/>
    <col min="4109" max="4109" width="7.88671875" style="56" customWidth="1"/>
    <col min="4110" max="4352" width="11.5546875" style="56"/>
    <col min="4353" max="4353" width="5.88671875" style="56" customWidth="1"/>
    <col min="4354" max="4354" width="3.33203125" style="56" customWidth="1"/>
    <col min="4355" max="4355" width="4.88671875" style="56" customWidth="1"/>
    <col min="4356" max="4357" width="8.6640625" style="56" customWidth="1"/>
    <col min="4358" max="4358" width="9.5546875" style="56" customWidth="1"/>
    <col min="4359" max="4359" width="5.5546875" style="56" customWidth="1"/>
    <col min="4360" max="4360" width="6.5546875" style="56" customWidth="1"/>
    <col min="4361" max="4361" width="6.109375" style="56" customWidth="1"/>
    <col min="4362" max="4362" width="6.33203125" style="56" customWidth="1"/>
    <col min="4363" max="4363" width="8.33203125" style="56" customWidth="1"/>
    <col min="4364" max="4364" width="11.5546875" style="56" customWidth="1"/>
    <col min="4365" max="4365" width="7.88671875" style="56" customWidth="1"/>
    <col min="4366" max="4608" width="11.5546875" style="56"/>
    <col min="4609" max="4609" width="5.88671875" style="56" customWidth="1"/>
    <col min="4610" max="4610" width="3.33203125" style="56" customWidth="1"/>
    <col min="4611" max="4611" width="4.88671875" style="56" customWidth="1"/>
    <col min="4612" max="4613" width="8.6640625" style="56" customWidth="1"/>
    <col min="4614" max="4614" width="9.5546875" style="56" customWidth="1"/>
    <col min="4615" max="4615" width="5.5546875" style="56" customWidth="1"/>
    <col min="4616" max="4616" width="6.5546875" style="56" customWidth="1"/>
    <col min="4617" max="4617" width="6.109375" style="56" customWidth="1"/>
    <col min="4618" max="4618" width="6.33203125" style="56" customWidth="1"/>
    <col min="4619" max="4619" width="8.33203125" style="56" customWidth="1"/>
    <col min="4620" max="4620" width="11.5546875" style="56" customWidth="1"/>
    <col min="4621" max="4621" width="7.88671875" style="56" customWidth="1"/>
    <col min="4622" max="4864" width="11.5546875" style="56"/>
    <col min="4865" max="4865" width="5.88671875" style="56" customWidth="1"/>
    <col min="4866" max="4866" width="3.33203125" style="56" customWidth="1"/>
    <col min="4867" max="4867" width="4.88671875" style="56" customWidth="1"/>
    <col min="4868" max="4869" width="8.6640625" style="56" customWidth="1"/>
    <col min="4870" max="4870" width="9.5546875" style="56" customWidth="1"/>
    <col min="4871" max="4871" width="5.5546875" style="56" customWidth="1"/>
    <col min="4872" max="4872" width="6.5546875" style="56" customWidth="1"/>
    <col min="4873" max="4873" width="6.109375" style="56" customWidth="1"/>
    <col min="4874" max="4874" width="6.33203125" style="56" customWidth="1"/>
    <col min="4875" max="4875" width="8.33203125" style="56" customWidth="1"/>
    <col min="4876" max="4876" width="11.5546875" style="56" customWidth="1"/>
    <col min="4877" max="4877" width="7.88671875" style="56" customWidth="1"/>
    <col min="4878" max="5120" width="11.5546875" style="56"/>
    <col min="5121" max="5121" width="5.88671875" style="56" customWidth="1"/>
    <col min="5122" max="5122" width="3.33203125" style="56" customWidth="1"/>
    <col min="5123" max="5123" width="4.88671875" style="56" customWidth="1"/>
    <col min="5124" max="5125" width="8.6640625" style="56" customWidth="1"/>
    <col min="5126" max="5126" width="9.5546875" style="56" customWidth="1"/>
    <col min="5127" max="5127" width="5.5546875" style="56" customWidth="1"/>
    <col min="5128" max="5128" width="6.5546875" style="56" customWidth="1"/>
    <col min="5129" max="5129" width="6.109375" style="56" customWidth="1"/>
    <col min="5130" max="5130" width="6.33203125" style="56" customWidth="1"/>
    <col min="5131" max="5131" width="8.33203125" style="56" customWidth="1"/>
    <col min="5132" max="5132" width="11.5546875" style="56" customWidth="1"/>
    <col min="5133" max="5133" width="7.88671875" style="56" customWidth="1"/>
    <col min="5134" max="5376" width="11.5546875" style="56"/>
    <col min="5377" max="5377" width="5.88671875" style="56" customWidth="1"/>
    <col min="5378" max="5378" width="3.33203125" style="56" customWidth="1"/>
    <col min="5379" max="5379" width="4.88671875" style="56" customWidth="1"/>
    <col min="5380" max="5381" width="8.6640625" style="56" customWidth="1"/>
    <col min="5382" max="5382" width="9.5546875" style="56" customWidth="1"/>
    <col min="5383" max="5383" width="5.5546875" style="56" customWidth="1"/>
    <col min="5384" max="5384" width="6.5546875" style="56" customWidth="1"/>
    <col min="5385" max="5385" width="6.109375" style="56" customWidth="1"/>
    <col min="5386" max="5386" width="6.33203125" style="56" customWidth="1"/>
    <col min="5387" max="5387" width="8.33203125" style="56" customWidth="1"/>
    <col min="5388" max="5388" width="11.5546875" style="56" customWidth="1"/>
    <col min="5389" max="5389" width="7.88671875" style="56" customWidth="1"/>
    <col min="5390" max="5632" width="11.5546875" style="56"/>
    <col min="5633" max="5633" width="5.88671875" style="56" customWidth="1"/>
    <col min="5634" max="5634" width="3.33203125" style="56" customWidth="1"/>
    <col min="5635" max="5635" width="4.88671875" style="56" customWidth="1"/>
    <col min="5636" max="5637" width="8.6640625" style="56" customWidth="1"/>
    <col min="5638" max="5638" width="9.5546875" style="56" customWidth="1"/>
    <col min="5639" max="5639" width="5.5546875" style="56" customWidth="1"/>
    <col min="5640" max="5640" width="6.5546875" style="56" customWidth="1"/>
    <col min="5641" max="5641" width="6.109375" style="56" customWidth="1"/>
    <col min="5642" max="5642" width="6.33203125" style="56" customWidth="1"/>
    <col min="5643" max="5643" width="8.33203125" style="56" customWidth="1"/>
    <col min="5644" max="5644" width="11.5546875" style="56" customWidth="1"/>
    <col min="5645" max="5645" width="7.88671875" style="56" customWidth="1"/>
    <col min="5646" max="5888" width="11.5546875" style="56"/>
    <col min="5889" max="5889" width="5.88671875" style="56" customWidth="1"/>
    <col min="5890" max="5890" width="3.33203125" style="56" customWidth="1"/>
    <col min="5891" max="5891" width="4.88671875" style="56" customWidth="1"/>
    <col min="5892" max="5893" width="8.6640625" style="56" customWidth="1"/>
    <col min="5894" max="5894" width="9.5546875" style="56" customWidth="1"/>
    <col min="5895" max="5895" width="5.5546875" style="56" customWidth="1"/>
    <col min="5896" max="5896" width="6.5546875" style="56" customWidth="1"/>
    <col min="5897" max="5897" width="6.109375" style="56" customWidth="1"/>
    <col min="5898" max="5898" width="6.33203125" style="56" customWidth="1"/>
    <col min="5899" max="5899" width="8.33203125" style="56" customWidth="1"/>
    <col min="5900" max="5900" width="11.5546875" style="56" customWidth="1"/>
    <col min="5901" max="5901" width="7.88671875" style="56" customWidth="1"/>
    <col min="5902" max="6144" width="11.5546875" style="56"/>
    <col min="6145" max="6145" width="5.88671875" style="56" customWidth="1"/>
    <col min="6146" max="6146" width="3.33203125" style="56" customWidth="1"/>
    <col min="6147" max="6147" width="4.88671875" style="56" customWidth="1"/>
    <col min="6148" max="6149" width="8.6640625" style="56" customWidth="1"/>
    <col min="6150" max="6150" width="9.5546875" style="56" customWidth="1"/>
    <col min="6151" max="6151" width="5.5546875" style="56" customWidth="1"/>
    <col min="6152" max="6152" width="6.5546875" style="56" customWidth="1"/>
    <col min="6153" max="6153" width="6.109375" style="56" customWidth="1"/>
    <col min="6154" max="6154" width="6.33203125" style="56" customWidth="1"/>
    <col min="6155" max="6155" width="8.33203125" style="56" customWidth="1"/>
    <col min="6156" max="6156" width="11.5546875" style="56" customWidth="1"/>
    <col min="6157" max="6157" width="7.88671875" style="56" customWidth="1"/>
    <col min="6158" max="6400" width="11.5546875" style="56"/>
    <col min="6401" max="6401" width="5.88671875" style="56" customWidth="1"/>
    <col min="6402" max="6402" width="3.33203125" style="56" customWidth="1"/>
    <col min="6403" max="6403" width="4.88671875" style="56" customWidth="1"/>
    <col min="6404" max="6405" width="8.6640625" style="56" customWidth="1"/>
    <col min="6406" max="6406" width="9.5546875" style="56" customWidth="1"/>
    <col min="6407" max="6407" width="5.5546875" style="56" customWidth="1"/>
    <col min="6408" max="6408" width="6.5546875" style="56" customWidth="1"/>
    <col min="6409" max="6409" width="6.109375" style="56" customWidth="1"/>
    <col min="6410" max="6410" width="6.33203125" style="56" customWidth="1"/>
    <col min="6411" max="6411" width="8.33203125" style="56" customWidth="1"/>
    <col min="6412" max="6412" width="11.5546875" style="56" customWidth="1"/>
    <col min="6413" max="6413" width="7.88671875" style="56" customWidth="1"/>
    <col min="6414" max="6656" width="11.5546875" style="56"/>
    <col min="6657" max="6657" width="5.88671875" style="56" customWidth="1"/>
    <col min="6658" max="6658" width="3.33203125" style="56" customWidth="1"/>
    <col min="6659" max="6659" width="4.88671875" style="56" customWidth="1"/>
    <col min="6660" max="6661" width="8.6640625" style="56" customWidth="1"/>
    <col min="6662" max="6662" width="9.5546875" style="56" customWidth="1"/>
    <col min="6663" max="6663" width="5.5546875" style="56" customWidth="1"/>
    <col min="6664" max="6664" width="6.5546875" style="56" customWidth="1"/>
    <col min="6665" max="6665" width="6.109375" style="56" customWidth="1"/>
    <col min="6666" max="6666" width="6.33203125" style="56" customWidth="1"/>
    <col min="6667" max="6667" width="8.33203125" style="56" customWidth="1"/>
    <col min="6668" max="6668" width="11.5546875" style="56" customWidth="1"/>
    <col min="6669" max="6669" width="7.88671875" style="56" customWidth="1"/>
    <col min="6670" max="6912" width="11.5546875" style="56"/>
    <col min="6913" max="6913" width="5.88671875" style="56" customWidth="1"/>
    <col min="6914" max="6914" width="3.33203125" style="56" customWidth="1"/>
    <col min="6915" max="6915" width="4.88671875" style="56" customWidth="1"/>
    <col min="6916" max="6917" width="8.6640625" style="56" customWidth="1"/>
    <col min="6918" max="6918" width="9.5546875" style="56" customWidth="1"/>
    <col min="6919" max="6919" width="5.5546875" style="56" customWidth="1"/>
    <col min="6920" max="6920" width="6.5546875" style="56" customWidth="1"/>
    <col min="6921" max="6921" width="6.109375" style="56" customWidth="1"/>
    <col min="6922" max="6922" width="6.33203125" style="56" customWidth="1"/>
    <col min="6923" max="6923" width="8.33203125" style="56" customWidth="1"/>
    <col min="6924" max="6924" width="11.5546875" style="56" customWidth="1"/>
    <col min="6925" max="6925" width="7.88671875" style="56" customWidth="1"/>
    <col min="6926" max="7168" width="11.5546875" style="56"/>
    <col min="7169" max="7169" width="5.88671875" style="56" customWidth="1"/>
    <col min="7170" max="7170" width="3.33203125" style="56" customWidth="1"/>
    <col min="7171" max="7171" width="4.88671875" style="56" customWidth="1"/>
    <col min="7172" max="7173" width="8.6640625" style="56" customWidth="1"/>
    <col min="7174" max="7174" width="9.5546875" style="56" customWidth="1"/>
    <col min="7175" max="7175" width="5.5546875" style="56" customWidth="1"/>
    <col min="7176" max="7176" width="6.5546875" style="56" customWidth="1"/>
    <col min="7177" max="7177" width="6.109375" style="56" customWidth="1"/>
    <col min="7178" max="7178" width="6.33203125" style="56" customWidth="1"/>
    <col min="7179" max="7179" width="8.33203125" style="56" customWidth="1"/>
    <col min="7180" max="7180" width="11.5546875" style="56" customWidth="1"/>
    <col min="7181" max="7181" width="7.88671875" style="56" customWidth="1"/>
    <col min="7182" max="7424" width="11.5546875" style="56"/>
    <col min="7425" max="7425" width="5.88671875" style="56" customWidth="1"/>
    <col min="7426" max="7426" width="3.33203125" style="56" customWidth="1"/>
    <col min="7427" max="7427" width="4.88671875" style="56" customWidth="1"/>
    <col min="7428" max="7429" width="8.6640625" style="56" customWidth="1"/>
    <col min="7430" max="7430" width="9.5546875" style="56" customWidth="1"/>
    <col min="7431" max="7431" width="5.5546875" style="56" customWidth="1"/>
    <col min="7432" max="7432" width="6.5546875" style="56" customWidth="1"/>
    <col min="7433" max="7433" width="6.109375" style="56" customWidth="1"/>
    <col min="7434" max="7434" width="6.33203125" style="56" customWidth="1"/>
    <col min="7435" max="7435" width="8.33203125" style="56" customWidth="1"/>
    <col min="7436" max="7436" width="11.5546875" style="56" customWidth="1"/>
    <col min="7437" max="7437" width="7.88671875" style="56" customWidth="1"/>
    <col min="7438" max="7680" width="11.5546875" style="56"/>
    <col min="7681" max="7681" width="5.88671875" style="56" customWidth="1"/>
    <col min="7682" max="7682" width="3.33203125" style="56" customWidth="1"/>
    <col min="7683" max="7683" width="4.88671875" style="56" customWidth="1"/>
    <col min="7684" max="7685" width="8.6640625" style="56" customWidth="1"/>
    <col min="7686" max="7686" width="9.5546875" style="56" customWidth="1"/>
    <col min="7687" max="7687" width="5.5546875" style="56" customWidth="1"/>
    <col min="7688" max="7688" width="6.5546875" style="56" customWidth="1"/>
    <col min="7689" max="7689" width="6.109375" style="56" customWidth="1"/>
    <col min="7690" max="7690" width="6.33203125" style="56" customWidth="1"/>
    <col min="7691" max="7691" width="8.33203125" style="56" customWidth="1"/>
    <col min="7692" max="7692" width="11.5546875" style="56" customWidth="1"/>
    <col min="7693" max="7693" width="7.88671875" style="56" customWidth="1"/>
    <col min="7694" max="7936" width="11.5546875" style="56"/>
    <col min="7937" max="7937" width="5.88671875" style="56" customWidth="1"/>
    <col min="7938" max="7938" width="3.33203125" style="56" customWidth="1"/>
    <col min="7939" max="7939" width="4.88671875" style="56" customWidth="1"/>
    <col min="7940" max="7941" width="8.6640625" style="56" customWidth="1"/>
    <col min="7942" max="7942" width="9.5546875" style="56" customWidth="1"/>
    <col min="7943" max="7943" width="5.5546875" style="56" customWidth="1"/>
    <col min="7944" max="7944" width="6.5546875" style="56" customWidth="1"/>
    <col min="7945" max="7945" width="6.109375" style="56" customWidth="1"/>
    <col min="7946" max="7946" width="6.33203125" style="56" customWidth="1"/>
    <col min="7947" max="7947" width="8.33203125" style="56" customWidth="1"/>
    <col min="7948" max="7948" width="11.5546875" style="56" customWidth="1"/>
    <col min="7949" max="7949" width="7.88671875" style="56" customWidth="1"/>
    <col min="7950" max="8192" width="11.5546875" style="56"/>
    <col min="8193" max="8193" width="5.88671875" style="56" customWidth="1"/>
    <col min="8194" max="8194" width="3.33203125" style="56" customWidth="1"/>
    <col min="8195" max="8195" width="4.88671875" style="56" customWidth="1"/>
    <col min="8196" max="8197" width="8.6640625" style="56" customWidth="1"/>
    <col min="8198" max="8198" width="9.5546875" style="56" customWidth="1"/>
    <col min="8199" max="8199" width="5.5546875" style="56" customWidth="1"/>
    <col min="8200" max="8200" width="6.5546875" style="56" customWidth="1"/>
    <col min="8201" max="8201" width="6.109375" style="56" customWidth="1"/>
    <col min="8202" max="8202" width="6.33203125" style="56" customWidth="1"/>
    <col min="8203" max="8203" width="8.33203125" style="56" customWidth="1"/>
    <col min="8204" max="8204" width="11.5546875" style="56" customWidth="1"/>
    <col min="8205" max="8205" width="7.88671875" style="56" customWidth="1"/>
    <col min="8206" max="8448" width="11.5546875" style="56"/>
    <col min="8449" max="8449" width="5.88671875" style="56" customWidth="1"/>
    <col min="8450" max="8450" width="3.33203125" style="56" customWidth="1"/>
    <col min="8451" max="8451" width="4.88671875" style="56" customWidth="1"/>
    <col min="8452" max="8453" width="8.6640625" style="56" customWidth="1"/>
    <col min="8454" max="8454" width="9.5546875" style="56" customWidth="1"/>
    <col min="8455" max="8455" width="5.5546875" style="56" customWidth="1"/>
    <col min="8456" max="8456" width="6.5546875" style="56" customWidth="1"/>
    <col min="8457" max="8457" width="6.109375" style="56" customWidth="1"/>
    <col min="8458" max="8458" width="6.33203125" style="56" customWidth="1"/>
    <col min="8459" max="8459" width="8.33203125" style="56" customWidth="1"/>
    <col min="8460" max="8460" width="11.5546875" style="56" customWidth="1"/>
    <col min="8461" max="8461" width="7.88671875" style="56" customWidth="1"/>
    <col min="8462" max="8704" width="11.5546875" style="56"/>
    <col min="8705" max="8705" width="5.88671875" style="56" customWidth="1"/>
    <col min="8706" max="8706" width="3.33203125" style="56" customWidth="1"/>
    <col min="8707" max="8707" width="4.88671875" style="56" customWidth="1"/>
    <col min="8708" max="8709" width="8.6640625" style="56" customWidth="1"/>
    <col min="8710" max="8710" width="9.5546875" style="56" customWidth="1"/>
    <col min="8711" max="8711" width="5.5546875" style="56" customWidth="1"/>
    <col min="8712" max="8712" width="6.5546875" style="56" customWidth="1"/>
    <col min="8713" max="8713" width="6.109375" style="56" customWidth="1"/>
    <col min="8714" max="8714" width="6.33203125" style="56" customWidth="1"/>
    <col min="8715" max="8715" width="8.33203125" style="56" customWidth="1"/>
    <col min="8716" max="8716" width="11.5546875" style="56" customWidth="1"/>
    <col min="8717" max="8717" width="7.88671875" style="56" customWidth="1"/>
    <col min="8718" max="8960" width="11.5546875" style="56"/>
    <col min="8961" max="8961" width="5.88671875" style="56" customWidth="1"/>
    <col min="8962" max="8962" width="3.33203125" style="56" customWidth="1"/>
    <col min="8963" max="8963" width="4.88671875" style="56" customWidth="1"/>
    <col min="8964" max="8965" width="8.6640625" style="56" customWidth="1"/>
    <col min="8966" max="8966" width="9.5546875" style="56" customWidth="1"/>
    <col min="8967" max="8967" width="5.5546875" style="56" customWidth="1"/>
    <col min="8968" max="8968" width="6.5546875" style="56" customWidth="1"/>
    <col min="8969" max="8969" width="6.109375" style="56" customWidth="1"/>
    <col min="8970" max="8970" width="6.33203125" style="56" customWidth="1"/>
    <col min="8971" max="8971" width="8.33203125" style="56" customWidth="1"/>
    <col min="8972" max="8972" width="11.5546875" style="56" customWidth="1"/>
    <col min="8973" max="8973" width="7.88671875" style="56" customWidth="1"/>
    <col min="8974" max="9216" width="11.5546875" style="56"/>
    <col min="9217" max="9217" width="5.88671875" style="56" customWidth="1"/>
    <col min="9218" max="9218" width="3.33203125" style="56" customWidth="1"/>
    <col min="9219" max="9219" width="4.88671875" style="56" customWidth="1"/>
    <col min="9220" max="9221" width="8.6640625" style="56" customWidth="1"/>
    <col min="9222" max="9222" width="9.5546875" style="56" customWidth="1"/>
    <col min="9223" max="9223" width="5.5546875" style="56" customWidth="1"/>
    <col min="9224" max="9224" width="6.5546875" style="56" customWidth="1"/>
    <col min="9225" max="9225" width="6.109375" style="56" customWidth="1"/>
    <col min="9226" max="9226" width="6.33203125" style="56" customWidth="1"/>
    <col min="9227" max="9227" width="8.33203125" style="56" customWidth="1"/>
    <col min="9228" max="9228" width="11.5546875" style="56" customWidth="1"/>
    <col min="9229" max="9229" width="7.88671875" style="56" customWidth="1"/>
    <col min="9230" max="9472" width="11.5546875" style="56"/>
    <col min="9473" max="9473" width="5.88671875" style="56" customWidth="1"/>
    <col min="9474" max="9474" width="3.33203125" style="56" customWidth="1"/>
    <col min="9475" max="9475" width="4.88671875" style="56" customWidth="1"/>
    <col min="9476" max="9477" width="8.6640625" style="56" customWidth="1"/>
    <col min="9478" max="9478" width="9.5546875" style="56" customWidth="1"/>
    <col min="9479" max="9479" width="5.5546875" style="56" customWidth="1"/>
    <col min="9480" max="9480" width="6.5546875" style="56" customWidth="1"/>
    <col min="9481" max="9481" width="6.109375" style="56" customWidth="1"/>
    <col min="9482" max="9482" width="6.33203125" style="56" customWidth="1"/>
    <col min="9483" max="9483" width="8.33203125" style="56" customWidth="1"/>
    <col min="9484" max="9484" width="11.5546875" style="56" customWidth="1"/>
    <col min="9485" max="9485" width="7.88671875" style="56" customWidth="1"/>
    <col min="9486" max="9728" width="11.5546875" style="56"/>
    <col min="9729" max="9729" width="5.88671875" style="56" customWidth="1"/>
    <col min="9730" max="9730" width="3.33203125" style="56" customWidth="1"/>
    <col min="9731" max="9731" width="4.88671875" style="56" customWidth="1"/>
    <col min="9732" max="9733" width="8.6640625" style="56" customWidth="1"/>
    <col min="9734" max="9734" width="9.5546875" style="56" customWidth="1"/>
    <col min="9735" max="9735" width="5.5546875" style="56" customWidth="1"/>
    <col min="9736" max="9736" width="6.5546875" style="56" customWidth="1"/>
    <col min="9737" max="9737" width="6.109375" style="56" customWidth="1"/>
    <col min="9738" max="9738" width="6.33203125" style="56" customWidth="1"/>
    <col min="9739" max="9739" width="8.33203125" style="56" customWidth="1"/>
    <col min="9740" max="9740" width="11.5546875" style="56" customWidth="1"/>
    <col min="9741" max="9741" width="7.88671875" style="56" customWidth="1"/>
    <col min="9742" max="9984" width="11.5546875" style="56"/>
    <col min="9985" max="9985" width="5.88671875" style="56" customWidth="1"/>
    <col min="9986" max="9986" width="3.33203125" style="56" customWidth="1"/>
    <col min="9987" max="9987" width="4.88671875" style="56" customWidth="1"/>
    <col min="9988" max="9989" width="8.6640625" style="56" customWidth="1"/>
    <col min="9990" max="9990" width="9.5546875" style="56" customWidth="1"/>
    <col min="9991" max="9991" width="5.5546875" style="56" customWidth="1"/>
    <col min="9992" max="9992" width="6.5546875" style="56" customWidth="1"/>
    <col min="9993" max="9993" width="6.109375" style="56" customWidth="1"/>
    <col min="9994" max="9994" width="6.33203125" style="56" customWidth="1"/>
    <col min="9995" max="9995" width="8.33203125" style="56" customWidth="1"/>
    <col min="9996" max="9996" width="11.5546875" style="56" customWidth="1"/>
    <col min="9997" max="9997" width="7.88671875" style="56" customWidth="1"/>
    <col min="9998" max="10240" width="11.5546875" style="56"/>
    <col min="10241" max="10241" width="5.88671875" style="56" customWidth="1"/>
    <col min="10242" max="10242" width="3.33203125" style="56" customWidth="1"/>
    <col min="10243" max="10243" width="4.88671875" style="56" customWidth="1"/>
    <col min="10244" max="10245" width="8.6640625" style="56" customWidth="1"/>
    <col min="10246" max="10246" width="9.5546875" style="56" customWidth="1"/>
    <col min="10247" max="10247" width="5.5546875" style="56" customWidth="1"/>
    <col min="10248" max="10248" width="6.5546875" style="56" customWidth="1"/>
    <col min="10249" max="10249" width="6.109375" style="56" customWidth="1"/>
    <col min="10250" max="10250" width="6.33203125" style="56" customWidth="1"/>
    <col min="10251" max="10251" width="8.33203125" style="56" customWidth="1"/>
    <col min="10252" max="10252" width="11.5546875" style="56" customWidth="1"/>
    <col min="10253" max="10253" width="7.88671875" style="56" customWidth="1"/>
    <col min="10254" max="10496" width="11.5546875" style="56"/>
    <col min="10497" max="10497" width="5.88671875" style="56" customWidth="1"/>
    <col min="10498" max="10498" width="3.33203125" style="56" customWidth="1"/>
    <col min="10499" max="10499" width="4.88671875" style="56" customWidth="1"/>
    <col min="10500" max="10501" width="8.6640625" style="56" customWidth="1"/>
    <col min="10502" max="10502" width="9.5546875" style="56" customWidth="1"/>
    <col min="10503" max="10503" width="5.5546875" style="56" customWidth="1"/>
    <col min="10504" max="10504" width="6.5546875" style="56" customWidth="1"/>
    <col min="10505" max="10505" width="6.109375" style="56" customWidth="1"/>
    <col min="10506" max="10506" width="6.33203125" style="56" customWidth="1"/>
    <col min="10507" max="10507" width="8.33203125" style="56" customWidth="1"/>
    <col min="10508" max="10508" width="11.5546875" style="56" customWidth="1"/>
    <col min="10509" max="10509" width="7.88671875" style="56" customWidth="1"/>
    <col min="10510" max="10752" width="11.5546875" style="56"/>
    <col min="10753" max="10753" width="5.88671875" style="56" customWidth="1"/>
    <col min="10754" max="10754" width="3.33203125" style="56" customWidth="1"/>
    <col min="10755" max="10755" width="4.88671875" style="56" customWidth="1"/>
    <col min="10756" max="10757" width="8.6640625" style="56" customWidth="1"/>
    <col min="10758" max="10758" width="9.5546875" style="56" customWidth="1"/>
    <col min="10759" max="10759" width="5.5546875" style="56" customWidth="1"/>
    <col min="10760" max="10760" width="6.5546875" style="56" customWidth="1"/>
    <col min="10761" max="10761" width="6.109375" style="56" customWidth="1"/>
    <col min="10762" max="10762" width="6.33203125" style="56" customWidth="1"/>
    <col min="10763" max="10763" width="8.33203125" style="56" customWidth="1"/>
    <col min="10764" max="10764" width="11.5546875" style="56" customWidth="1"/>
    <col min="10765" max="10765" width="7.88671875" style="56" customWidth="1"/>
    <col min="10766" max="11008" width="11.5546875" style="56"/>
    <col min="11009" max="11009" width="5.88671875" style="56" customWidth="1"/>
    <col min="11010" max="11010" width="3.33203125" style="56" customWidth="1"/>
    <col min="11011" max="11011" width="4.88671875" style="56" customWidth="1"/>
    <col min="11012" max="11013" width="8.6640625" style="56" customWidth="1"/>
    <col min="11014" max="11014" width="9.5546875" style="56" customWidth="1"/>
    <col min="11015" max="11015" width="5.5546875" style="56" customWidth="1"/>
    <col min="11016" max="11016" width="6.5546875" style="56" customWidth="1"/>
    <col min="11017" max="11017" width="6.109375" style="56" customWidth="1"/>
    <col min="11018" max="11018" width="6.33203125" style="56" customWidth="1"/>
    <col min="11019" max="11019" width="8.33203125" style="56" customWidth="1"/>
    <col min="11020" max="11020" width="11.5546875" style="56" customWidth="1"/>
    <col min="11021" max="11021" width="7.88671875" style="56" customWidth="1"/>
    <col min="11022" max="11264" width="11.5546875" style="56"/>
    <col min="11265" max="11265" width="5.88671875" style="56" customWidth="1"/>
    <col min="11266" max="11266" width="3.33203125" style="56" customWidth="1"/>
    <col min="11267" max="11267" width="4.88671875" style="56" customWidth="1"/>
    <col min="11268" max="11269" width="8.6640625" style="56" customWidth="1"/>
    <col min="11270" max="11270" width="9.5546875" style="56" customWidth="1"/>
    <col min="11271" max="11271" width="5.5546875" style="56" customWidth="1"/>
    <col min="11272" max="11272" width="6.5546875" style="56" customWidth="1"/>
    <col min="11273" max="11273" width="6.109375" style="56" customWidth="1"/>
    <col min="11274" max="11274" width="6.33203125" style="56" customWidth="1"/>
    <col min="11275" max="11275" width="8.33203125" style="56" customWidth="1"/>
    <col min="11276" max="11276" width="11.5546875" style="56" customWidth="1"/>
    <col min="11277" max="11277" width="7.88671875" style="56" customWidth="1"/>
    <col min="11278" max="11520" width="11.5546875" style="56"/>
    <col min="11521" max="11521" width="5.88671875" style="56" customWidth="1"/>
    <col min="11522" max="11522" width="3.33203125" style="56" customWidth="1"/>
    <col min="11523" max="11523" width="4.88671875" style="56" customWidth="1"/>
    <col min="11524" max="11525" width="8.6640625" style="56" customWidth="1"/>
    <col min="11526" max="11526" width="9.5546875" style="56" customWidth="1"/>
    <col min="11527" max="11527" width="5.5546875" style="56" customWidth="1"/>
    <col min="11528" max="11528" width="6.5546875" style="56" customWidth="1"/>
    <col min="11529" max="11529" width="6.109375" style="56" customWidth="1"/>
    <col min="11530" max="11530" width="6.33203125" style="56" customWidth="1"/>
    <col min="11531" max="11531" width="8.33203125" style="56" customWidth="1"/>
    <col min="11532" max="11532" width="11.5546875" style="56" customWidth="1"/>
    <col min="11533" max="11533" width="7.88671875" style="56" customWidth="1"/>
    <col min="11534" max="11776" width="11.5546875" style="56"/>
    <col min="11777" max="11777" width="5.88671875" style="56" customWidth="1"/>
    <col min="11778" max="11778" width="3.33203125" style="56" customWidth="1"/>
    <col min="11779" max="11779" width="4.88671875" style="56" customWidth="1"/>
    <col min="11780" max="11781" width="8.6640625" style="56" customWidth="1"/>
    <col min="11782" max="11782" width="9.5546875" style="56" customWidth="1"/>
    <col min="11783" max="11783" width="5.5546875" style="56" customWidth="1"/>
    <col min="11784" max="11784" width="6.5546875" style="56" customWidth="1"/>
    <col min="11785" max="11785" width="6.109375" style="56" customWidth="1"/>
    <col min="11786" max="11786" width="6.33203125" style="56" customWidth="1"/>
    <col min="11787" max="11787" width="8.33203125" style="56" customWidth="1"/>
    <col min="11788" max="11788" width="11.5546875" style="56" customWidth="1"/>
    <col min="11789" max="11789" width="7.88671875" style="56" customWidth="1"/>
    <col min="11790" max="12032" width="11.5546875" style="56"/>
    <col min="12033" max="12033" width="5.88671875" style="56" customWidth="1"/>
    <col min="12034" max="12034" width="3.33203125" style="56" customWidth="1"/>
    <col min="12035" max="12035" width="4.88671875" style="56" customWidth="1"/>
    <col min="12036" max="12037" width="8.6640625" style="56" customWidth="1"/>
    <col min="12038" max="12038" width="9.5546875" style="56" customWidth="1"/>
    <col min="12039" max="12039" width="5.5546875" style="56" customWidth="1"/>
    <col min="12040" max="12040" width="6.5546875" style="56" customWidth="1"/>
    <col min="12041" max="12041" width="6.109375" style="56" customWidth="1"/>
    <col min="12042" max="12042" width="6.33203125" style="56" customWidth="1"/>
    <col min="12043" max="12043" width="8.33203125" style="56" customWidth="1"/>
    <col min="12044" max="12044" width="11.5546875" style="56" customWidth="1"/>
    <col min="12045" max="12045" width="7.88671875" style="56" customWidth="1"/>
    <col min="12046" max="12288" width="11.5546875" style="56"/>
    <col min="12289" max="12289" width="5.88671875" style="56" customWidth="1"/>
    <col min="12290" max="12290" width="3.33203125" style="56" customWidth="1"/>
    <col min="12291" max="12291" width="4.88671875" style="56" customWidth="1"/>
    <col min="12292" max="12293" width="8.6640625" style="56" customWidth="1"/>
    <col min="12294" max="12294" width="9.5546875" style="56" customWidth="1"/>
    <col min="12295" max="12295" width="5.5546875" style="56" customWidth="1"/>
    <col min="12296" max="12296" width="6.5546875" style="56" customWidth="1"/>
    <col min="12297" max="12297" width="6.109375" style="56" customWidth="1"/>
    <col min="12298" max="12298" width="6.33203125" style="56" customWidth="1"/>
    <col min="12299" max="12299" width="8.33203125" style="56" customWidth="1"/>
    <col min="12300" max="12300" width="11.5546875" style="56" customWidth="1"/>
    <col min="12301" max="12301" width="7.88671875" style="56" customWidth="1"/>
    <col min="12302" max="12544" width="11.5546875" style="56"/>
    <col min="12545" max="12545" width="5.88671875" style="56" customWidth="1"/>
    <col min="12546" max="12546" width="3.33203125" style="56" customWidth="1"/>
    <col min="12547" max="12547" width="4.88671875" style="56" customWidth="1"/>
    <col min="12548" max="12549" width="8.6640625" style="56" customWidth="1"/>
    <col min="12550" max="12550" width="9.5546875" style="56" customWidth="1"/>
    <col min="12551" max="12551" width="5.5546875" style="56" customWidth="1"/>
    <col min="12552" max="12552" width="6.5546875" style="56" customWidth="1"/>
    <col min="12553" max="12553" width="6.109375" style="56" customWidth="1"/>
    <col min="12554" max="12554" width="6.33203125" style="56" customWidth="1"/>
    <col min="12555" max="12555" width="8.33203125" style="56" customWidth="1"/>
    <col min="12556" max="12556" width="11.5546875" style="56" customWidth="1"/>
    <col min="12557" max="12557" width="7.88671875" style="56" customWidth="1"/>
    <col min="12558" max="12800" width="11.5546875" style="56"/>
    <col min="12801" max="12801" width="5.88671875" style="56" customWidth="1"/>
    <col min="12802" max="12802" width="3.33203125" style="56" customWidth="1"/>
    <col min="12803" max="12803" width="4.88671875" style="56" customWidth="1"/>
    <col min="12804" max="12805" width="8.6640625" style="56" customWidth="1"/>
    <col min="12806" max="12806" width="9.5546875" style="56" customWidth="1"/>
    <col min="12807" max="12807" width="5.5546875" style="56" customWidth="1"/>
    <col min="12808" max="12808" width="6.5546875" style="56" customWidth="1"/>
    <col min="12809" max="12809" width="6.109375" style="56" customWidth="1"/>
    <col min="12810" max="12810" width="6.33203125" style="56" customWidth="1"/>
    <col min="12811" max="12811" width="8.33203125" style="56" customWidth="1"/>
    <col min="12812" max="12812" width="11.5546875" style="56" customWidth="1"/>
    <col min="12813" max="12813" width="7.88671875" style="56" customWidth="1"/>
    <col min="12814" max="13056" width="11.5546875" style="56"/>
    <col min="13057" max="13057" width="5.88671875" style="56" customWidth="1"/>
    <col min="13058" max="13058" width="3.33203125" style="56" customWidth="1"/>
    <col min="13059" max="13059" width="4.88671875" style="56" customWidth="1"/>
    <col min="13060" max="13061" width="8.6640625" style="56" customWidth="1"/>
    <col min="13062" max="13062" width="9.5546875" style="56" customWidth="1"/>
    <col min="13063" max="13063" width="5.5546875" style="56" customWidth="1"/>
    <col min="13064" max="13064" width="6.5546875" style="56" customWidth="1"/>
    <col min="13065" max="13065" width="6.109375" style="56" customWidth="1"/>
    <col min="13066" max="13066" width="6.33203125" style="56" customWidth="1"/>
    <col min="13067" max="13067" width="8.33203125" style="56" customWidth="1"/>
    <col min="13068" max="13068" width="11.5546875" style="56" customWidth="1"/>
    <col min="13069" max="13069" width="7.88671875" style="56" customWidth="1"/>
    <col min="13070" max="13312" width="11.5546875" style="56"/>
    <col min="13313" max="13313" width="5.88671875" style="56" customWidth="1"/>
    <col min="13314" max="13314" width="3.33203125" style="56" customWidth="1"/>
    <col min="13315" max="13315" width="4.88671875" style="56" customWidth="1"/>
    <col min="13316" max="13317" width="8.6640625" style="56" customWidth="1"/>
    <col min="13318" max="13318" width="9.5546875" style="56" customWidth="1"/>
    <col min="13319" max="13319" width="5.5546875" style="56" customWidth="1"/>
    <col min="13320" max="13320" width="6.5546875" style="56" customWidth="1"/>
    <col min="13321" max="13321" width="6.109375" style="56" customWidth="1"/>
    <col min="13322" max="13322" width="6.33203125" style="56" customWidth="1"/>
    <col min="13323" max="13323" width="8.33203125" style="56" customWidth="1"/>
    <col min="13324" max="13324" width="11.5546875" style="56" customWidth="1"/>
    <col min="13325" max="13325" width="7.88671875" style="56" customWidth="1"/>
    <col min="13326" max="13568" width="11.5546875" style="56"/>
    <col min="13569" max="13569" width="5.88671875" style="56" customWidth="1"/>
    <col min="13570" max="13570" width="3.33203125" style="56" customWidth="1"/>
    <col min="13571" max="13571" width="4.88671875" style="56" customWidth="1"/>
    <col min="13572" max="13573" width="8.6640625" style="56" customWidth="1"/>
    <col min="13574" max="13574" width="9.5546875" style="56" customWidth="1"/>
    <col min="13575" max="13575" width="5.5546875" style="56" customWidth="1"/>
    <col min="13576" max="13576" width="6.5546875" style="56" customWidth="1"/>
    <col min="13577" max="13577" width="6.109375" style="56" customWidth="1"/>
    <col min="13578" max="13578" width="6.33203125" style="56" customWidth="1"/>
    <col min="13579" max="13579" width="8.33203125" style="56" customWidth="1"/>
    <col min="13580" max="13580" width="11.5546875" style="56" customWidth="1"/>
    <col min="13581" max="13581" width="7.88671875" style="56" customWidth="1"/>
    <col min="13582" max="13824" width="11.5546875" style="56"/>
    <col min="13825" max="13825" width="5.88671875" style="56" customWidth="1"/>
    <col min="13826" max="13826" width="3.33203125" style="56" customWidth="1"/>
    <col min="13827" max="13827" width="4.88671875" style="56" customWidth="1"/>
    <col min="13828" max="13829" width="8.6640625" style="56" customWidth="1"/>
    <col min="13830" max="13830" width="9.5546875" style="56" customWidth="1"/>
    <col min="13831" max="13831" width="5.5546875" style="56" customWidth="1"/>
    <col min="13832" max="13832" width="6.5546875" style="56" customWidth="1"/>
    <col min="13833" max="13833" width="6.109375" style="56" customWidth="1"/>
    <col min="13834" max="13834" width="6.33203125" style="56" customWidth="1"/>
    <col min="13835" max="13835" width="8.33203125" style="56" customWidth="1"/>
    <col min="13836" max="13836" width="11.5546875" style="56" customWidth="1"/>
    <col min="13837" max="13837" width="7.88671875" style="56" customWidth="1"/>
    <col min="13838" max="14080" width="11.5546875" style="56"/>
    <col min="14081" max="14081" width="5.88671875" style="56" customWidth="1"/>
    <col min="14082" max="14082" width="3.33203125" style="56" customWidth="1"/>
    <col min="14083" max="14083" width="4.88671875" style="56" customWidth="1"/>
    <col min="14084" max="14085" width="8.6640625" style="56" customWidth="1"/>
    <col min="14086" max="14086" width="9.5546875" style="56" customWidth="1"/>
    <col min="14087" max="14087" width="5.5546875" style="56" customWidth="1"/>
    <col min="14088" max="14088" width="6.5546875" style="56" customWidth="1"/>
    <col min="14089" max="14089" width="6.109375" style="56" customWidth="1"/>
    <col min="14090" max="14090" width="6.33203125" style="56" customWidth="1"/>
    <col min="14091" max="14091" width="8.33203125" style="56" customWidth="1"/>
    <col min="14092" max="14092" width="11.5546875" style="56" customWidth="1"/>
    <col min="14093" max="14093" width="7.88671875" style="56" customWidth="1"/>
    <col min="14094" max="14336" width="11.5546875" style="56"/>
    <col min="14337" max="14337" width="5.88671875" style="56" customWidth="1"/>
    <col min="14338" max="14338" width="3.33203125" style="56" customWidth="1"/>
    <col min="14339" max="14339" width="4.88671875" style="56" customWidth="1"/>
    <col min="14340" max="14341" width="8.6640625" style="56" customWidth="1"/>
    <col min="14342" max="14342" width="9.5546875" style="56" customWidth="1"/>
    <col min="14343" max="14343" width="5.5546875" style="56" customWidth="1"/>
    <col min="14344" max="14344" width="6.5546875" style="56" customWidth="1"/>
    <col min="14345" max="14345" width="6.109375" style="56" customWidth="1"/>
    <col min="14346" max="14346" width="6.33203125" style="56" customWidth="1"/>
    <col min="14347" max="14347" width="8.33203125" style="56" customWidth="1"/>
    <col min="14348" max="14348" width="11.5546875" style="56" customWidth="1"/>
    <col min="14349" max="14349" width="7.88671875" style="56" customWidth="1"/>
    <col min="14350" max="14592" width="11.5546875" style="56"/>
    <col min="14593" max="14593" width="5.88671875" style="56" customWidth="1"/>
    <col min="14594" max="14594" width="3.33203125" style="56" customWidth="1"/>
    <col min="14595" max="14595" width="4.88671875" style="56" customWidth="1"/>
    <col min="14596" max="14597" width="8.6640625" style="56" customWidth="1"/>
    <col min="14598" max="14598" width="9.5546875" style="56" customWidth="1"/>
    <col min="14599" max="14599" width="5.5546875" style="56" customWidth="1"/>
    <col min="14600" max="14600" width="6.5546875" style="56" customWidth="1"/>
    <col min="14601" max="14601" width="6.109375" style="56" customWidth="1"/>
    <col min="14602" max="14602" width="6.33203125" style="56" customWidth="1"/>
    <col min="14603" max="14603" width="8.33203125" style="56" customWidth="1"/>
    <col min="14604" max="14604" width="11.5546875" style="56" customWidth="1"/>
    <col min="14605" max="14605" width="7.88671875" style="56" customWidth="1"/>
    <col min="14606" max="14848" width="11.5546875" style="56"/>
    <col min="14849" max="14849" width="5.88671875" style="56" customWidth="1"/>
    <col min="14850" max="14850" width="3.33203125" style="56" customWidth="1"/>
    <col min="14851" max="14851" width="4.88671875" style="56" customWidth="1"/>
    <col min="14852" max="14853" width="8.6640625" style="56" customWidth="1"/>
    <col min="14854" max="14854" width="9.5546875" style="56" customWidth="1"/>
    <col min="14855" max="14855" width="5.5546875" style="56" customWidth="1"/>
    <col min="14856" max="14856" width="6.5546875" style="56" customWidth="1"/>
    <col min="14857" max="14857" width="6.109375" style="56" customWidth="1"/>
    <col min="14858" max="14858" width="6.33203125" style="56" customWidth="1"/>
    <col min="14859" max="14859" width="8.33203125" style="56" customWidth="1"/>
    <col min="14860" max="14860" width="11.5546875" style="56" customWidth="1"/>
    <col min="14861" max="14861" width="7.88671875" style="56" customWidth="1"/>
    <col min="14862" max="15104" width="11.5546875" style="56"/>
    <col min="15105" max="15105" width="5.88671875" style="56" customWidth="1"/>
    <col min="15106" max="15106" width="3.33203125" style="56" customWidth="1"/>
    <col min="15107" max="15107" width="4.88671875" style="56" customWidth="1"/>
    <col min="15108" max="15109" width="8.6640625" style="56" customWidth="1"/>
    <col min="15110" max="15110" width="9.5546875" style="56" customWidth="1"/>
    <col min="15111" max="15111" width="5.5546875" style="56" customWidth="1"/>
    <col min="15112" max="15112" width="6.5546875" style="56" customWidth="1"/>
    <col min="15113" max="15113" width="6.109375" style="56" customWidth="1"/>
    <col min="15114" max="15114" width="6.33203125" style="56" customWidth="1"/>
    <col min="15115" max="15115" width="8.33203125" style="56" customWidth="1"/>
    <col min="15116" max="15116" width="11.5546875" style="56" customWidth="1"/>
    <col min="15117" max="15117" width="7.88671875" style="56" customWidth="1"/>
    <col min="15118" max="15360" width="11.5546875" style="56"/>
    <col min="15361" max="15361" width="5.88671875" style="56" customWidth="1"/>
    <col min="15362" max="15362" width="3.33203125" style="56" customWidth="1"/>
    <col min="15363" max="15363" width="4.88671875" style="56" customWidth="1"/>
    <col min="15364" max="15365" width="8.6640625" style="56" customWidth="1"/>
    <col min="15366" max="15366" width="9.5546875" style="56" customWidth="1"/>
    <col min="15367" max="15367" width="5.5546875" style="56" customWidth="1"/>
    <col min="15368" max="15368" width="6.5546875" style="56" customWidth="1"/>
    <col min="15369" max="15369" width="6.109375" style="56" customWidth="1"/>
    <col min="15370" max="15370" width="6.33203125" style="56" customWidth="1"/>
    <col min="15371" max="15371" width="8.33203125" style="56" customWidth="1"/>
    <col min="15372" max="15372" width="11.5546875" style="56" customWidth="1"/>
    <col min="15373" max="15373" width="7.88671875" style="56" customWidth="1"/>
    <col min="15374" max="15616" width="11.5546875" style="56"/>
    <col min="15617" max="15617" width="5.88671875" style="56" customWidth="1"/>
    <col min="15618" max="15618" width="3.33203125" style="56" customWidth="1"/>
    <col min="15619" max="15619" width="4.88671875" style="56" customWidth="1"/>
    <col min="15620" max="15621" width="8.6640625" style="56" customWidth="1"/>
    <col min="15622" max="15622" width="9.5546875" style="56" customWidth="1"/>
    <col min="15623" max="15623" width="5.5546875" style="56" customWidth="1"/>
    <col min="15624" max="15624" width="6.5546875" style="56" customWidth="1"/>
    <col min="15625" max="15625" width="6.109375" style="56" customWidth="1"/>
    <col min="15626" max="15626" width="6.33203125" style="56" customWidth="1"/>
    <col min="15627" max="15627" width="8.33203125" style="56" customWidth="1"/>
    <col min="15628" max="15628" width="11.5546875" style="56" customWidth="1"/>
    <col min="15629" max="15629" width="7.88671875" style="56" customWidth="1"/>
    <col min="15630" max="15872" width="11.5546875" style="56"/>
    <col min="15873" max="15873" width="5.88671875" style="56" customWidth="1"/>
    <col min="15874" max="15874" width="3.33203125" style="56" customWidth="1"/>
    <col min="15875" max="15875" width="4.88671875" style="56" customWidth="1"/>
    <col min="15876" max="15877" width="8.6640625" style="56" customWidth="1"/>
    <col min="15878" max="15878" width="9.5546875" style="56" customWidth="1"/>
    <col min="15879" max="15879" width="5.5546875" style="56" customWidth="1"/>
    <col min="15880" max="15880" width="6.5546875" style="56" customWidth="1"/>
    <col min="15881" max="15881" width="6.109375" style="56" customWidth="1"/>
    <col min="15882" max="15882" width="6.33203125" style="56" customWidth="1"/>
    <col min="15883" max="15883" width="8.33203125" style="56" customWidth="1"/>
    <col min="15884" max="15884" width="11.5546875" style="56" customWidth="1"/>
    <col min="15885" max="15885" width="7.88671875" style="56" customWidth="1"/>
    <col min="15886" max="16128" width="11.5546875" style="56"/>
    <col min="16129" max="16129" width="5.88671875" style="56" customWidth="1"/>
    <col min="16130" max="16130" width="3.33203125" style="56" customWidth="1"/>
    <col min="16131" max="16131" width="4.88671875" style="56" customWidth="1"/>
    <col min="16132" max="16133" width="8.6640625" style="56" customWidth="1"/>
    <col min="16134" max="16134" width="9.5546875" style="56" customWidth="1"/>
    <col min="16135" max="16135" width="5.5546875" style="56" customWidth="1"/>
    <col min="16136" max="16136" width="6.5546875" style="56" customWidth="1"/>
    <col min="16137" max="16137" width="6.109375" style="56" customWidth="1"/>
    <col min="16138" max="16138" width="6.33203125" style="56" customWidth="1"/>
    <col min="16139" max="16139" width="8.33203125" style="56" customWidth="1"/>
    <col min="16140" max="16140" width="11.5546875" style="56" customWidth="1"/>
    <col min="16141" max="16141" width="7.88671875" style="56" customWidth="1"/>
    <col min="16142" max="16384" width="11.5546875" style="56"/>
  </cols>
  <sheetData>
    <row r="1" spans="1:1">
      <c r="A1" s="56" t="s">
        <v>93</v>
      </c>
    </row>
    <row r="2" spans="1:1">
      <c r="A2" s="56" t="s">
        <v>94</v>
      </c>
    </row>
    <row r="3" spans="1:1">
      <c r="A3" s="56" t="s">
        <v>95</v>
      </c>
    </row>
    <row r="4" spans="1:1">
      <c r="A4" s="56" t="s">
        <v>96</v>
      </c>
    </row>
    <row r="5" spans="1:1">
      <c r="A5" s="56" t="s">
        <v>97</v>
      </c>
    </row>
    <row r="6" spans="1:1">
      <c r="A6" s="56" t="s">
        <v>98</v>
      </c>
    </row>
    <row r="7" spans="1:1">
      <c r="A7" s="56" t="s">
        <v>99</v>
      </c>
    </row>
    <row r="8" spans="1:1">
      <c r="A8" s="56" t="s">
        <v>100</v>
      </c>
    </row>
    <row r="9" spans="1:1">
      <c r="A9" s="56" t="s">
        <v>101</v>
      </c>
    </row>
    <row r="10" spans="1:1">
      <c r="A10" s="56" t="s">
        <v>102</v>
      </c>
    </row>
    <row r="11" spans="1:1">
      <c r="A11" s="56" t="s">
        <v>103</v>
      </c>
    </row>
    <row r="12" spans="1:1">
      <c r="A12" s="56" t="s">
        <v>104</v>
      </c>
    </row>
    <row r="13" spans="1:1">
      <c r="A13" s="56" t="s">
        <v>105</v>
      </c>
    </row>
    <row r="14" spans="1:1">
      <c r="A14" s="56" t="s">
        <v>106</v>
      </c>
    </row>
    <row r="15" spans="1:1">
      <c r="A15" s="56" t="s">
        <v>107</v>
      </c>
    </row>
    <row r="16" spans="1:1">
      <c r="A16" s="56" t="s">
        <v>108</v>
      </c>
    </row>
    <row r="17" spans="1:20">
      <c r="A17" s="56" t="s">
        <v>109</v>
      </c>
    </row>
    <row r="18" spans="1:20">
      <c r="A18" s="56" t="s">
        <v>103</v>
      </c>
    </row>
    <row r="19" spans="1:20">
      <c r="A19" s="56" t="s">
        <v>110</v>
      </c>
    </row>
    <row r="20" spans="1:20">
      <c r="A20" s="56" t="s">
        <v>111</v>
      </c>
    </row>
    <row r="21" spans="1:20">
      <c r="A21" s="56" t="s">
        <v>97</v>
      </c>
      <c r="R21" s="56" t="s">
        <v>112</v>
      </c>
      <c r="S21" s="56" t="s">
        <v>112</v>
      </c>
    </row>
    <row r="22" spans="1:20">
      <c r="A22" s="56" t="s">
        <v>93</v>
      </c>
    </row>
    <row r="23" spans="1:20">
      <c r="Q23" s="56" t="s">
        <v>113</v>
      </c>
      <c r="T23" s="56" t="s">
        <v>114</v>
      </c>
    </row>
    <row r="24" spans="1:20">
      <c r="A24" s="57" t="s">
        <v>7</v>
      </c>
      <c r="B24" s="57" t="s">
        <v>115</v>
      </c>
      <c r="C24" s="57" t="s">
        <v>116</v>
      </c>
      <c r="D24" s="56" t="s">
        <v>117</v>
      </c>
      <c r="E24" s="56" t="s">
        <v>118</v>
      </c>
      <c r="F24" s="56" t="s">
        <v>119</v>
      </c>
      <c r="G24" s="56" t="s">
        <v>120</v>
      </c>
      <c r="H24" s="56" t="s">
        <v>121</v>
      </c>
      <c r="I24" s="56" t="s">
        <v>122</v>
      </c>
      <c r="J24" s="56" t="s">
        <v>121</v>
      </c>
      <c r="K24" s="56" t="s">
        <v>123</v>
      </c>
      <c r="L24" s="58" t="s">
        <v>124</v>
      </c>
      <c r="M24" s="56" t="s">
        <v>125</v>
      </c>
      <c r="N24" s="59" t="s">
        <v>126</v>
      </c>
      <c r="O24" s="59"/>
      <c r="Q24" s="56" t="s">
        <v>117</v>
      </c>
      <c r="R24" s="60" t="s">
        <v>118</v>
      </c>
      <c r="S24" s="60" t="s">
        <v>119</v>
      </c>
      <c r="T24" s="56" t="s">
        <v>127</v>
      </c>
    </row>
    <row r="25" spans="1:20">
      <c r="A25" s="57">
        <v>0</v>
      </c>
      <c r="B25" s="57">
        <v>0</v>
      </c>
      <c r="C25" s="57">
        <v>50</v>
      </c>
      <c r="D25" s="56">
        <v>0</v>
      </c>
      <c r="E25" s="56">
        <v>0</v>
      </c>
      <c r="F25" s="56">
        <v>8.2000000000000007E-3</v>
      </c>
      <c r="G25" s="56">
        <f t="shared" ref="G25:G48" si="0">0.05*A25</f>
        <v>0</v>
      </c>
      <c r="H25" s="56">
        <f t="shared" ref="H25:H48" si="1">MIN(G25,23)</f>
        <v>0</v>
      </c>
      <c r="I25" s="56">
        <v>0</v>
      </c>
      <c r="J25" s="56">
        <f t="shared" ref="J25:J48" si="2">H25+1</f>
        <v>1</v>
      </c>
      <c r="K25" s="56">
        <f t="shared" ref="K25:K48" si="3">15.53/(C25-1)</f>
        <v>0.31693877551020405</v>
      </c>
      <c r="L25" s="58">
        <f t="shared" ref="L25:L48" si="4">0.000000001*(K25+D25+I25*(E25+I25*F25))</f>
        <v>3.1693877551020409E-10</v>
      </c>
      <c r="M25" s="56">
        <f t="shared" ref="M25:M48" si="5">0.000000155*B25/L25</f>
        <v>0</v>
      </c>
      <c r="N25" s="61">
        <f t="shared" ref="N25:N48" si="6">L25*(1+0.0003046*M25-0.000000000613*M25*M25)</f>
        <v>3.1693877551020409E-10</v>
      </c>
      <c r="O25" s="61"/>
      <c r="P25" s="56" t="s">
        <v>128</v>
      </c>
      <c r="Q25" s="62">
        <f>0.0082/20*A25</f>
        <v>0</v>
      </c>
      <c r="R25" s="63">
        <f>0.01/20*A25</f>
        <v>0</v>
      </c>
      <c r="S25" s="63">
        <f>0.0082+0.1949/20*A25</f>
        <v>8.2000000000000007E-3</v>
      </c>
      <c r="T25" s="64">
        <f>(0.000000001*(15.53/(C25-1)+Q25))*(1+0.0003046*(0.000000155*B25/(0.000000001*(15.53/(C25-1)+Q25)))-0.000000000613*(0.000000155*B25/(0.000000001*(15.53/(C25-1)+Q25)))^2)</f>
        <v>3.1693877551020409E-10</v>
      </c>
    </row>
    <row r="26" spans="1:20">
      <c r="A26" s="57">
        <f>A25+20</f>
        <v>20</v>
      </c>
      <c r="B26" s="57">
        <f>B25</f>
        <v>0</v>
      </c>
      <c r="C26" s="57">
        <f t="shared" ref="C26:C48" si="7">C25</f>
        <v>50</v>
      </c>
      <c r="D26" s="56">
        <v>8.2000000000000007E-3</v>
      </c>
      <c r="E26" s="56">
        <v>0.01</v>
      </c>
      <c r="F26" s="56">
        <v>0.2031</v>
      </c>
      <c r="G26" s="56">
        <f t="shared" si="0"/>
        <v>1</v>
      </c>
      <c r="H26" s="56">
        <f t="shared" si="1"/>
        <v>1</v>
      </c>
      <c r="I26" s="56">
        <v>0</v>
      </c>
      <c r="J26" s="56">
        <f t="shared" si="2"/>
        <v>2</v>
      </c>
      <c r="K26" s="56">
        <f t="shared" si="3"/>
        <v>0.31693877551020405</v>
      </c>
      <c r="L26" s="58">
        <f t="shared" si="4"/>
        <v>3.2513877551020407E-10</v>
      </c>
      <c r="M26" s="56">
        <f t="shared" si="5"/>
        <v>0</v>
      </c>
      <c r="N26" s="61">
        <f t="shared" si="6"/>
        <v>3.2513877551020407E-10</v>
      </c>
      <c r="O26" s="61"/>
      <c r="Q26" s="62">
        <f>0.0082/20*A26</f>
        <v>8.2000000000000007E-3</v>
      </c>
      <c r="R26" s="63">
        <f>0.01/20*A26</f>
        <v>0.01</v>
      </c>
      <c r="S26" s="63">
        <f>0.0082+0.1949/20*A26</f>
        <v>0.20310000000000003</v>
      </c>
      <c r="T26" s="64">
        <f t="shared" ref="T26:T48" si="8">(0.000000001*(15.53/(C26-1)+Q26))*(1+0.0003046*(0.000000155*B26/(0.000000001*(15.53/(C26-1)+Q26)))-0.000000000613*(0.000000155*B26/(0.000000001*(15.53/(C26-1)+Q26)))^2)</f>
        <v>3.2513877551020407E-10</v>
      </c>
    </row>
    <row r="27" spans="1:20">
      <c r="A27" s="57">
        <f t="shared" ref="A27:A48" si="9">A26+20</f>
        <v>40</v>
      </c>
      <c r="B27" s="57">
        <f t="shared" ref="B27:B48" si="10">B26</f>
        <v>0</v>
      </c>
      <c r="C27" s="57">
        <f t="shared" si="7"/>
        <v>50</v>
      </c>
      <c r="D27" s="56">
        <v>0.2213</v>
      </c>
      <c r="E27" s="56">
        <v>0.47820000000000001</v>
      </c>
      <c r="F27" s="56">
        <v>0.28249999999999997</v>
      </c>
      <c r="G27" s="56">
        <f t="shared" si="0"/>
        <v>2</v>
      </c>
      <c r="H27" s="56">
        <f t="shared" si="1"/>
        <v>2</v>
      </c>
      <c r="I27" s="56">
        <v>0</v>
      </c>
      <c r="J27" s="56">
        <f t="shared" si="2"/>
        <v>3</v>
      </c>
      <c r="K27" s="56">
        <f t="shared" si="3"/>
        <v>0.31693877551020405</v>
      </c>
      <c r="L27" s="58">
        <f t="shared" si="4"/>
        <v>5.3823877551020409E-10</v>
      </c>
      <c r="M27" s="56">
        <f t="shared" si="5"/>
        <v>0</v>
      </c>
      <c r="N27" s="61">
        <f t="shared" si="6"/>
        <v>5.3823877551020409E-10</v>
      </c>
      <c r="O27" s="61"/>
      <c r="P27" s="56" t="s">
        <v>129</v>
      </c>
      <c r="Q27" s="65">
        <f>0.0082+0.2131/20*(A27-20)</f>
        <v>0.22130000000000002</v>
      </c>
      <c r="R27" s="63">
        <f>0.01+0.4682/20*(A27-20)</f>
        <v>0.47820000000000001</v>
      </c>
      <c r="S27" s="63">
        <f>0.2031+0.0794/20*(A27-20)</f>
        <v>0.28249999999999997</v>
      </c>
      <c r="T27" s="64">
        <f t="shared" si="8"/>
        <v>5.3823877551020409E-10</v>
      </c>
    </row>
    <row r="28" spans="1:20">
      <c r="A28" s="57">
        <f t="shared" si="9"/>
        <v>60</v>
      </c>
      <c r="B28" s="57">
        <f t="shared" si="10"/>
        <v>0</v>
      </c>
      <c r="C28" s="57">
        <f t="shared" si="7"/>
        <v>50</v>
      </c>
      <c r="D28" s="56">
        <v>0.98199999999999998</v>
      </c>
      <c r="E28" s="56">
        <v>1.0459000000000001</v>
      </c>
      <c r="F28" s="56">
        <v>0.1462</v>
      </c>
      <c r="G28" s="56">
        <f t="shared" si="0"/>
        <v>3</v>
      </c>
      <c r="H28" s="56">
        <f t="shared" si="1"/>
        <v>3</v>
      </c>
      <c r="I28" s="56">
        <v>0</v>
      </c>
      <c r="J28" s="56">
        <f t="shared" si="2"/>
        <v>4</v>
      </c>
      <c r="K28" s="56">
        <f t="shared" si="3"/>
        <v>0.31693877551020405</v>
      </c>
      <c r="L28" s="58">
        <f t="shared" si="4"/>
        <v>1.2989387755102041E-9</v>
      </c>
      <c r="M28" s="56">
        <f t="shared" si="5"/>
        <v>0</v>
      </c>
      <c r="N28" s="61">
        <f t="shared" si="6"/>
        <v>1.2989387755102041E-9</v>
      </c>
      <c r="O28" s="61"/>
      <c r="P28" s="56" t="s">
        <v>130</v>
      </c>
      <c r="Q28" s="62">
        <f t="shared" ref="Q28:Q48" si="11">-0.7219-0.00099349*A28+0.00066758*A28^2-0.000002808*A28^3+0.0000000053448*A28^4-0.0000000000038156*A28^5</f>
        <v>1.08155219744</v>
      </c>
      <c r="R28" s="63">
        <f t="shared" ref="R28:R48" si="12">-2.422+0.11689*A28-0.0014289*A28^2+0.000009239*A28^3-0.000000034565*A28^4+0.000000000075138*A28^5-0.000000000000088096*A28^6+4.3071E-17*A28^7</f>
        <v>1.0494592730585601</v>
      </c>
      <c r="S28" s="63">
        <f t="shared" ref="S28:S48" si="13">0.87659-0.021765*A28+0.00021176*A28^2-0.0000010515*A28^3+0.0000000028277*A28^4-0.0000000000039209*A28^5+0.0000000000000021971*A28^6</f>
        <v>0.13960260805759991</v>
      </c>
      <c r="T28" s="64">
        <f t="shared" si="8"/>
        <v>1.3984909729502041E-9</v>
      </c>
    </row>
    <row r="29" spans="1:20">
      <c r="A29" s="57">
        <f t="shared" si="9"/>
        <v>80</v>
      </c>
      <c r="B29" s="57">
        <f t="shared" si="10"/>
        <v>0</v>
      </c>
      <c r="C29" s="57">
        <f t="shared" si="7"/>
        <v>50</v>
      </c>
      <c r="D29" s="56">
        <v>2.1741000000000001</v>
      </c>
      <c r="E29" s="56">
        <v>1.3303</v>
      </c>
      <c r="F29" s="56">
        <v>5.0700000000000002E-2</v>
      </c>
      <c r="G29" s="56">
        <f t="shared" si="0"/>
        <v>4</v>
      </c>
      <c r="H29" s="56">
        <f t="shared" si="1"/>
        <v>4</v>
      </c>
      <c r="I29" s="56">
        <v>0</v>
      </c>
      <c r="J29" s="56">
        <f t="shared" si="2"/>
        <v>5</v>
      </c>
      <c r="K29" s="56">
        <f t="shared" si="3"/>
        <v>0.31693877551020405</v>
      </c>
      <c r="L29" s="58">
        <f t="shared" si="4"/>
        <v>2.4910387755102043E-9</v>
      </c>
      <c r="M29" s="56">
        <f t="shared" si="5"/>
        <v>0</v>
      </c>
      <c r="N29" s="61">
        <f t="shared" si="6"/>
        <v>2.4910387755102043E-9</v>
      </c>
      <c r="O29" s="61"/>
      <c r="Q29" s="62">
        <f t="shared" si="11"/>
        <v>2.2398568499199998</v>
      </c>
      <c r="R29" s="63">
        <f t="shared" si="12"/>
        <v>1.3228472249139174</v>
      </c>
      <c r="S29" s="63">
        <f t="shared" si="13"/>
        <v>5.5836543462399961E-2</v>
      </c>
      <c r="T29" s="64">
        <f t="shared" si="8"/>
        <v>2.5567956254302038E-9</v>
      </c>
    </row>
    <row r="30" spans="1:20">
      <c r="A30" s="57">
        <f t="shared" si="9"/>
        <v>100</v>
      </c>
      <c r="B30" s="57">
        <f t="shared" si="10"/>
        <v>0</v>
      </c>
      <c r="C30" s="57">
        <f t="shared" si="7"/>
        <v>50</v>
      </c>
      <c r="D30" s="56">
        <v>3.5550999999999999</v>
      </c>
      <c r="E30" s="56">
        <v>1.4273</v>
      </c>
      <c r="F30" s="56">
        <v>9.1000000000000004E-3</v>
      </c>
      <c r="G30" s="56">
        <f t="shared" si="0"/>
        <v>5</v>
      </c>
      <c r="H30" s="56">
        <f t="shared" si="1"/>
        <v>5</v>
      </c>
      <c r="I30" s="56">
        <v>0</v>
      </c>
      <c r="J30" s="56">
        <f t="shared" si="2"/>
        <v>6</v>
      </c>
      <c r="K30" s="56">
        <f t="shared" si="3"/>
        <v>0.31693877551020405</v>
      </c>
      <c r="L30" s="58">
        <f t="shared" si="4"/>
        <v>3.8720387755102044E-9</v>
      </c>
      <c r="M30" s="56">
        <f t="shared" si="5"/>
        <v>0</v>
      </c>
      <c r="N30" s="61">
        <f t="shared" si="6"/>
        <v>3.8720387755102044E-9</v>
      </c>
      <c r="O30" s="61"/>
      <c r="Q30" s="62">
        <f t="shared" si="11"/>
        <v>3.542875</v>
      </c>
      <c r="R30" s="63">
        <f t="shared" si="12"/>
        <v>1.4280910999999989</v>
      </c>
      <c r="S30" s="63">
        <f t="shared" si="13"/>
        <v>1.1948099999999948E-2</v>
      </c>
      <c r="T30" s="64">
        <f t="shared" si="8"/>
        <v>3.8598137755102043E-9</v>
      </c>
    </row>
    <row r="31" spans="1:20">
      <c r="A31" s="57">
        <f t="shared" si="9"/>
        <v>120</v>
      </c>
      <c r="B31" s="57">
        <f t="shared" si="10"/>
        <v>0</v>
      </c>
      <c r="C31" s="57">
        <f t="shared" si="7"/>
        <v>50</v>
      </c>
      <c r="D31" s="56">
        <v>4.9915000000000003</v>
      </c>
      <c r="E31" s="56">
        <v>1.4438</v>
      </c>
      <c r="F31" s="56">
        <v>-6.1000000000000004E-3</v>
      </c>
      <c r="G31" s="56">
        <f t="shared" si="0"/>
        <v>6</v>
      </c>
      <c r="H31" s="56">
        <f t="shared" si="1"/>
        <v>6</v>
      </c>
      <c r="I31" s="56">
        <v>0</v>
      </c>
      <c r="J31" s="56">
        <f t="shared" si="2"/>
        <v>7</v>
      </c>
      <c r="K31" s="56">
        <f t="shared" si="3"/>
        <v>0.31693877551020405</v>
      </c>
      <c r="L31" s="58">
        <f t="shared" si="4"/>
        <v>5.3084387755102049E-9</v>
      </c>
      <c r="M31" s="56">
        <f t="shared" si="5"/>
        <v>0</v>
      </c>
      <c r="N31" s="61">
        <f t="shared" si="6"/>
        <v>5.3084387755102049E-9</v>
      </c>
      <c r="O31" s="61"/>
      <c r="Q31" s="62">
        <f t="shared" si="11"/>
        <v>4.9331625900799994</v>
      </c>
      <c r="R31" s="63">
        <f t="shared" si="12"/>
        <v>1.4482873531596798</v>
      </c>
      <c r="S31" s="63">
        <f t="shared" si="13"/>
        <v>-7.5101614335999845E-3</v>
      </c>
      <c r="T31" s="64">
        <f t="shared" si="8"/>
        <v>5.2501013655902038E-9</v>
      </c>
    </row>
    <row r="32" spans="1:20">
      <c r="A32" s="57">
        <f t="shared" si="9"/>
        <v>140</v>
      </c>
      <c r="B32" s="57">
        <f t="shared" si="10"/>
        <v>0</v>
      </c>
      <c r="C32" s="57">
        <f t="shared" si="7"/>
        <v>50</v>
      </c>
      <c r="D32" s="56">
        <v>6.4291999999999998</v>
      </c>
      <c r="E32" s="56">
        <v>1.4308000000000001</v>
      </c>
      <c r="F32" s="56">
        <v>-1.04E-2</v>
      </c>
      <c r="G32" s="56">
        <f t="shared" si="0"/>
        <v>7</v>
      </c>
      <c r="H32" s="56">
        <f t="shared" si="1"/>
        <v>7</v>
      </c>
      <c r="I32" s="56">
        <v>0</v>
      </c>
      <c r="J32" s="56">
        <f t="shared" si="2"/>
        <v>8</v>
      </c>
      <c r="K32" s="56">
        <f t="shared" si="3"/>
        <v>0.31693877551020405</v>
      </c>
      <c r="L32" s="58">
        <f t="shared" si="4"/>
        <v>6.7461387755102038E-9</v>
      </c>
      <c r="M32" s="56">
        <f t="shared" si="5"/>
        <v>0</v>
      </c>
      <c r="N32" s="61">
        <f t="shared" si="6"/>
        <v>6.7461387755102038E-9</v>
      </c>
      <c r="O32" s="61"/>
      <c r="Q32" s="62">
        <f t="shared" si="11"/>
        <v>6.3664736425599981</v>
      </c>
      <c r="R32" s="63">
        <f t="shared" si="12"/>
        <v>1.4326682180518413</v>
      </c>
      <c r="S32" s="63">
        <f t="shared" si="13"/>
        <v>-1.3373036614400719E-2</v>
      </c>
      <c r="T32" s="64">
        <f t="shared" si="8"/>
        <v>6.6834124180702023E-9</v>
      </c>
    </row>
    <row r="33" spans="1:20">
      <c r="A33" s="57">
        <f t="shared" si="9"/>
        <v>160</v>
      </c>
      <c r="B33" s="57">
        <f t="shared" si="10"/>
        <v>0</v>
      </c>
      <c r="C33" s="57">
        <f t="shared" si="7"/>
        <v>50</v>
      </c>
      <c r="D33" s="56">
        <v>7.8495999999999997</v>
      </c>
      <c r="E33" s="56">
        <v>1.4096</v>
      </c>
      <c r="F33" s="56">
        <v>-1.09E-2</v>
      </c>
      <c r="G33" s="56">
        <f t="shared" si="0"/>
        <v>8</v>
      </c>
      <c r="H33" s="56">
        <f t="shared" si="1"/>
        <v>8</v>
      </c>
      <c r="I33" s="56">
        <v>0</v>
      </c>
      <c r="J33" s="56">
        <f t="shared" si="2"/>
        <v>9</v>
      </c>
      <c r="K33" s="56">
        <f t="shared" si="3"/>
        <v>0.31693877551020405</v>
      </c>
      <c r="L33" s="58">
        <f t="shared" si="4"/>
        <v>8.1665387755102044E-9</v>
      </c>
      <c r="M33" s="56">
        <f t="shared" si="5"/>
        <v>0</v>
      </c>
      <c r="N33" s="61">
        <f t="shared" si="6"/>
        <v>8.1665387755102044E-9</v>
      </c>
      <c r="O33" s="61"/>
      <c r="Q33" s="62">
        <f t="shared" si="11"/>
        <v>7.8102950694399977</v>
      </c>
      <c r="R33" s="63">
        <f t="shared" si="12"/>
        <v>1.4073881633177561</v>
      </c>
      <c r="S33" s="63">
        <f t="shared" si="13"/>
        <v>-1.2811470566399558E-2</v>
      </c>
      <c r="T33" s="64">
        <f t="shared" si="8"/>
        <v>8.1272338449502028E-9</v>
      </c>
    </row>
    <row r="34" spans="1:20">
      <c r="A34" s="57">
        <f t="shared" si="9"/>
        <v>180</v>
      </c>
      <c r="B34" s="57">
        <f t="shared" si="10"/>
        <v>0</v>
      </c>
      <c r="C34" s="57">
        <f t="shared" si="7"/>
        <v>50</v>
      </c>
      <c r="D34" s="56">
        <v>9.2483000000000004</v>
      </c>
      <c r="E34" s="56">
        <v>1.3874</v>
      </c>
      <c r="F34" s="56">
        <v>-9.7000000000000003E-3</v>
      </c>
      <c r="G34" s="56">
        <f t="shared" si="0"/>
        <v>9</v>
      </c>
      <c r="H34" s="56">
        <f t="shared" si="1"/>
        <v>9</v>
      </c>
      <c r="I34" s="56">
        <v>0</v>
      </c>
      <c r="J34" s="56">
        <f t="shared" si="2"/>
        <v>10</v>
      </c>
      <c r="K34" s="56">
        <f t="shared" si="3"/>
        <v>0.31693877551020405</v>
      </c>
      <c r="L34" s="58">
        <f t="shared" si="4"/>
        <v>9.5652387755102046E-9</v>
      </c>
      <c r="M34" s="56">
        <f t="shared" si="5"/>
        <v>0</v>
      </c>
      <c r="N34" s="61">
        <f t="shared" si="6"/>
        <v>9.5652387755102046E-9</v>
      </c>
      <c r="O34" s="61"/>
      <c r="Q34" s="62">
        <f t="shared" si="11"/>
        <v>9.2423814819199972</v>
      </c>
      <c r="R34" s="63">
        <f t="shared" si="12"/>
        <v>1.383918042878725</v>
      </c>
      <c r="S34" s="63">
        <f t="shared" si="13"/>
        <v>-1.0180107769600433E-2</v>
      </c>
      <c r="T34" s="64">
        <f t="shared" si="8"/>
        <v>9.5593202574302012E-9</v>
      </c>
    </row>
    <row r="35" spans="1:20">
      <c r="A35" s="57">
        <f t="shared" si="9"/>
        <v>200</v>
      </c>
      <c r="B35" s="57">
        <f t="shared" si="10"/>
        <v>0</v>
      </c>
      <c r="C35" s="57">
        <f t="shared" si="7"/>
        <v>50</v>
      </c>
      <c r="D35" s="56">
        <v>10.625999999999999</v>
      </c>
      <c r="E35" s="56">
        <v>1.3677999999999999</v>
      </c>
      <c r="F35" s="56">
        <v>-8.8000000000000005E-3</v>
      </c>
      <c r="G35" s="56">
        <f t="shared" si="0"/>
        <v>10</v>
      </c>
      <c r="H35" s="56">
        <f t="shared" si="1"/>
        <v>10</v>
      </c>
      <c r="I35" s="56">
        <v>0</v>
      </c>
      <c r="J35" s="56">
        <f t="shared" si="2"/>
        <v>11</v>
      </c>
      <c r="K35" s="56">
        <f t="shared" si="3"/>
        <v>0.31693877551020405</v>
      </c>
      <c r="L35" s="58">
        <f t="shared" si="4"/>
        <v>1.0942938775510204E-8</v>
      </c>
      <c r="M35" s="56">
        <f t="shared" si="5"/>
        <v>0</v>
      </c>
      <c r="N35" s="61">
        <f t="shared" si="6"/>
        <v>1.0942938775510204E-8</v>
      </c>
      <c r="O35" s="61"/>
      <c r="Q35" s="62">
        <f t="shared" si="11"/>
        <v>10.649289999999997</v>
      </c>
      <c r="R35" s="63">
        <f t="shared" si="12"/>
        <v>1.3653248000000069</v>
      </c>
      <c r="S35" s="63">
        <f t="shared" si="13"/>
        <v>-7.7636000000003424E-3</v>
      </c>
      <c r="T35" s="64">
        <f t="shared" si="8"/>
        <v>1.0966228775510202E-8</v>
      </c>
    </row>
    <row r="36" spans="1:20">
      <c r="A36" s="57">
        <f t="shared" si="9"/>
        <v>220</v>
      </c>
      <c r="B36" s="57">
        <f t="shared" si="10"/>
        <v>0</v>
      </c>
      <c r="C36" s="57">
        <f t="shared" si="7"/>
        <v>50</v>
      </c>
      <c r="D36" s="56">
        <v>11.984999999999999</v>
      </c>
      <c r="E36" s="56">
        <v>1.3503000000000001</v>
      </c>
      <c r="F36" s="56">
        <v>-7.4000000000000003E-3</v>
      </c>
      <c r="G36" s="56">
        <f t="shared" si="0"/>
        <v>11</v>
      </c>
      <c r="H36" s="56">
        <f t="shared" si="1"/>
        <v>11</v>
      </c>
      <c r="I36" s="56">
        <v>0</v>
      </c>
      <c r="J36" s="56">
        <f t="shared" si="2"/>
        <v>12</v>
      </c>
      <c r="K36" s="56">
        <f t="shared" si="3"/>
        <v>0.31693877551020405</v>
      </c>
      <c r="L36" s="58">
        <f t="shared" si="4"/>
        <v>1.2301938775510205E-8</v>
      </c>
      <c r="M36" s="56">
        <f t="shared" si="5"/>
        <v>0</v>
      </c>
      <c r="N36" s="61">
        <f t="shared" si="6"/>
        <v>1.2301938775510205E-8</v>
      </c>
      <c r="O36" s="61"/>
      <c r="Q36" s="62">
        <f t="shared" si="11"/>
        <v>12.024915062079994</v>
      </c>
      <c r="R36" s="63">
        <f t="shared" si="12"/>
        <v>1.3507145847564761</v>
      </c>
      <c r="S36" s="63">
        <f t="shared" si="13"/>
        <v>-6.4216718015998597E-3</v>
      </c>
      <c r="T36" s="64">
        <f t="shared" si="8"/>
        <v>1.2341853837590199E-8</v>
      </c>
    </row>
    <row r="37" spans="1:20">
      <c r="A37" s="57">
        <f t="shared" si="9"/>
        <v>240</v>
      </c>
      <c r="B37" s="57">
        <f t="shared" si="10"/>
        <v>0</v>
      </c>
      <c r="C37" s="57">
        <f t="shared" si="7"/>
        <v>50</v>
      </c>
      <c r="D37" s="56">
        <v>13.3279</v>
      </c>
      <c r="E37" s="56">
        <v>1.3355999999999999</v>
      </c>
      <c r="F37" s="56">
        <v>-6.4000000000000003E-3</v>
      </c>
      <c r="G37" s="56">
        <f t="shared" si="0"/>
        <v>12</v>
      </c>
      <c r="H37" s="56">
        <f t="shared" si="1"/>
        <v>12</v>
      </c>
      <c r="I37" s="56">
        <v>0</v>
      </c>
      <c r="J37" s="56">
        <f t="shared" si="2"/>
        <v>13</v>
      </c>
      <c r="K37" s="56">
        <f t="shared" si="3"/>
        <v>0.31693877551020405</v>
      </c>
      <c r="L37" s="58">
        <f t="shared" si="4"/>
        <v>1.3644838775510205E-8</v>
      </c>
      <c r="M37" s="56">
        <f t="shared" si="5"/>
        <v>0</v>
      </c>
      <c r="N37" s="61">
        <f t="shared" si="6"/>
        <v>1.3644838775510205E-8</v>
      </c>
      <c r="O37" s="61"/>
      <c r="Q37" s="62">
        <f t="shared" si="11"/>
        <v>13.369023234559997</v>
      </c>
      <c r="R37" s="63">
        <f t="shared" si="12"/>
        <v>1.3381171445350406</v>
      </c>
      <c r="S37" s="63">
        <f t="shared" si="13"/>
        <v>-6.1329435903987872E-3</v>
      </c>
      <c r="T37" s="64">
        <f t="shared" si="8"/>
        <v>1.3685962010070201E-8</v>
      </c>
    </row>
    <row r="38" spans="1:20">
      <c r="A38" s="57">
        <f t="shared" si="9"/>
        <v>260</v>
      </c>
      <c r="B38" s="57">
        <f t="shared" si="10"/>
        <v>0</v>
      </c>
      <c r="C38" s="57">
        <f t="shared" si="7"/>
        <v>50</v>
      </c>
      <c r="D38" s="56">
        <v>14.6571</v>
      </c>
      <c r="E38" s="56">
        <v>1.3228</v>
      </c>
      <c r="F38" s="56">
        <v>-5.1999999999999998E-3</v>
      </c>
      <c r="G38" s="56">
        <f t="shared" si="0"/>
        <v>13</v>
      </c>
      <c r="H38" s="56">
        <f t="shared" si="1"/>
        <v>13</v>
      </c>
      <c r="I38" s="56">
        <v>0</v>
      </c>
      <c r="J38" s="56">
        <f t="shared" si="2"/>
        <v>14</v>
      </c>
      <c r="K38" s="56">
        <f t="shared" si="3"/>
        <v>0.31693877551020405</v>
      </c>
      <c r="L38" s="58">
        <f t="shared" si="4"/>
        <v>1.4974038775510204E-8</v>
      </c>
      <c r="M38" s="56">
        <f t="shared" si="5"/>
        <v>0</v>
      </c>
      <c r="N38" s="61">
        <f t="shared" si="6"/>
        <v>1.4974038775510204E-8</v>
      </c>
      <c r="O38" s="61"/>
      <c r="Q38" s="62">
        <f t="shared" si="11"/>
        <v>14.685788021440001</v>
      </c>
      <c r="R38" s="63">
        <f t="shared" si="12"/>
        <v>1.326089347208947</v>
      </c>
      <c r="S38" s="63">
        <f t="shared" si="13"/>
        <v>-6.4375123903999132E-3</v>
      </c>
      <c r="T38" s="64">
        <f t="shared" si="8"/>
        <v>1.5002726796950206E-8</v>
      </c>
    </row>
    <row r="39" spans="1:20">
      <c r="A39" s="57">
        <f t="shared" si="9"/>
        <v>280</v>
      </c>
      <c r="B39" s="57">
        <f t="shared" si="10"/>
        <v>0</v>
      </c>
      <c r="C39" s="57">
        <f t="shared" si="7"/>
        <v>50</v>
      </c>
      <c r="D39" s="56">
        <v>15.9747</v>
      </c>
      <c r="E39" s="56">
        <v>1.3124</v>
      </c>
      <c r="F39" s="56">
        <v>-4.4999999999999997E-3</v>
      </c>
      <c r="G39" s="56">
        <f t="shared" si="0"/>
        <v>14</v>
      </c>
      <c r="H39" s="56">
        <f t="shared" si="1"/>
        <v>14</v>
      </c>
      <c r="I39" s="56">
        <v>0</v>
      </c>
      <c r="J39" s="56">
        <f t="shared" si="2"/>
        <v>15</v>
      </c>
      <c r="K39" s="56">
        <f t="shared" si="3"/>
        <v>0.31693877551020405</v>
      </c>
      <c r="L39" s="58">
        <f t="shared" si="4"/>
        <v>1.6291638775510205E-8</v>
      </c>
      <c r="M39" s="56">
        <f t="shared" si="5"/>
        <v>0</v>
      </c>
      <c r="N39" s="61">
        <f t="shared" si="6"/>
        <v>1.6291638775510205E-8</v>
      </c>
      <c r="O39" s="61"/>
      <c r="Q39" s="62">
        <f t="shared" si="11"/>
        <v>15.982324673919994</v>
      </c>
      <c r="R39" s="63">
        <f t="shared" si="12"/>
        <v>1.3143156966195422</v>
      </c>
      <c r="S39" s="63">
        <f t="shared" si="13"/>
        <v>-6.7782902016040314E-3</v>
      </c>
      <c r="T39" s="64">
        <f t="shared" si="8"/>
        <v>1.62992634494302E-8</v>
      </c>
    </row>
    <row r="40" spans="1:20">
      <c r="A40" s="57">
        <f t="shared" si="9"/>
        <v>300</v>
      </c>
      <c r="B40" s="57">
        <f t="shared" si="10"/>
        <v>0</v>
      </c>
      <c r="C40" s="57">
        <f t="shared" si="7"/>
        <v>50</v>
      </c>
      <c r="D40" s="56">
        <v>17.282599999999999</v>
      </c>
      <c r="E40" s="56">
        <v>1.3031999999999999</v>
      </c>
      <c r="F40" s="56">
        <v>-3.7000000000000002E-3</v>
      </c>
      <c r="G40" s="56">
        <f t="shared" si="0"/>
        <v>15</v>
      </c>
      <c r="H40" s="56">
        <f t="shared" si="1"/>
        <v>15</v>
      </c>
      <c r="I40" s="56">
        <v>0</v>
      </c>
      <c r="J40" s="56">
        <f t="shared" si="2"/>
        <v>16</v>
      </c>
      <c r="K40" s="56">
        <f t="shared" si="3"/>
        <v>0.31693877551020405</v>
      </c>
      <c r="L40" s="58">
        <f t="shared" si="4"/>
        <v>1.7599538775510207E-8</v>
      </c>
      <c r="M40" s="56">
        <f t="shared" si="5"/>
        <v>0</v>
      </c>
      <c r="N40" s="61">
        <f t="shared" si="6"/>
        <v>1.7599538775510207E-8</v>
      </c>
      <c r="O40" s="61"/>
      <c r="Q40" s="62">
        <f t="shared" si="11"/>
        <v>17.267224999999993</v>
      </c>
      <c r="R40" s="63">
        <f t="shared" si="12"/>
        <v>1.3034837000000223</v>
      </c>
      <c r="S40" s="63">
        <f t="shared" si="13"/>
        <v>-6.7411000000006105E-3</v>
      </c>
      <c r="T40" s="64">
        <f t="shared" si="8"/>
        <v>1.7584163775510199E-8</v>
      </c>
    </row>
    <row r="41" spans="1:20">
      <c r="A41" s="57">
        <f t="shared" si="9"/>
        <v>320</v>
      </c>
      <c r="B41" s="57">
        <f t="shared" si="10"/>
        <v>0</v>
      </c>
      <c r="C41" s="57">
        <f t="shared" si="7"/>
        <v>50</v>
      </c>
      <c r="D41" s="56">
        <v>18.582100000000001</v>
      </c>
      <c r="E41" s="56">
        <v>1.2959000000000001</v>
      </c>
      <c r="F41" s="56">
        <v>-3.5000000000000001E-3</v>
      </c>
      <c r="G41" s="56">
        <f t="shared" si="0"/>
        <v>16</v>
      </c>
      <c r="H41" s="56">
        <f t="shared" si="1"/>
        <v>16</v>
      </c>
      <c r="I41" s="56">
        <v>0</v>
      </c>
      <c r="J41" s="56">
        <f t="shared" si="2"/>
        <v>17</v>
      </c>
      <c r="K41" s="56">
        <f t="shared" si="3"/>
        <v>0.31693877551020405</v>
      </c>
      <c r="L41" s="58">
        <f t="shared" si="4"/>
        <v>1.8899038775510208E-8</v>
      </c>
      <c r="M41" s="56">
        <f t="shared" si="5"/>
        <v>0</v>
      </c>
      <c r="N41" s="61">
        <f t="shared" si="6"/>
        <v>1.8899038775510208E-8</v>
      </c>
      <c r="O41" s="61"/>
      <c r="Q41" s="62">
        <f t="shared" si="11"/>
        <v>18.549092174079995</v>
      </c>
      <c r="R41" s="63">
        <f t="shared" si="12"/>
        <v>1.2947119469772854</v>
      </c>
      <c r="S41" s="63">
        <f t="shared" si="13"/>
        <v>-6.1935293695984939E-3</v>
      </c>
      <c r="T41" s="64">
        <f t="shared" si="8"/>
        <v>1.8866030949590202E-8</v>
      </c>
    </row>
    <row r="42" spans="1:20">
      <c r="A42" s="57">
        <f t="shared" si="9"/>
        <v>340</v>
      </c>
      <c r="B42" s="57">
        <f t="shared" si="10"/>
        <v>0</v>
      </c>
      <c r="C42" s="57">
        <f t="shared" si="7"/>
        <v>50</v>
      </c>
      <c r="D42" s="56">
        <v>19.874500000000001</v>
      </c>
      <c r="E42" s="56">
        <v>1.2891999999999999</v>
      </c>
      <c r="F42" s="56">
        <v>-2.8999999999999998E-3</v>
      </c>
      <c r="G42" s="56">
        <f t="shared" si="0"/>
        <v>17</v>
      </c>
      <c r="H42" s="56">
        <f t="shared" si="1"/>
        <v>17</v>
      </c>
      <c r="I42" s="56">
        <v>0</v>
      </c>
      <c r="J42" s="56">
        <f t="shared" si="2"/>
        <v>18</v>
      </c>
      <c r="K42" s="56">
        <f t="shared" si="3"/>
        <v>0.31693877551020405</v>
      </c>
      <c r="L42" s="58">
        <f t="shared" si="4"/>
        <v>2.0191438775510209E-8</v>
      </c>
      <c r="M42" s="56">
        <f t="shared" si="5"/>
        <v>0</v>
      </c>
      <c r="N42" s="61">
        <f t="shared" si="6"/>
        <v>2.0191438775510209E-8</v>
      </c>
      <c r="O42" s="61"/>
      <c r="Q42" s="62">
        <f t="shared" si="11"/>
        <v>19.835075546559988</v>
      </c>
      <c r="R42" s="63">
        <f t="shared" si="12"/>
        <v>1.2888087597862281</v>
      </c>
      <c r="S42" s="63">
        <f t="shared" si="13"/>
        <v>-5.3225417664033436E-3</v>
      </c>
      <c r="T42" s="64">
        <f t="shared" si="8"/>
        <v>2.0152014322070195E-8</v>
      </c>
    </row>
    <row r="43" spans="1:20">
      <c r="A43" s="57">
        <f t="shared" si="9"/>
        <v>360</v>
      </c>
      <c r="B43" s="57">
        <f t="shared" si="10"/>
        <v>0</v>
      </c>
      <c r="C43" s="57">
        <f t="shared" si="7"/>
        <v>50</v>
      </c>
      <c r="D43" s="56">
        <v>21.160799999999998</v>
      </c>
      <c r="E43" s="56">
        <v>1.2831999999999999</v>
      </c>
      <c r="F43" s="56">
        <v>-2.0999999999999999E-3</v>
      </c>
      <c r="G43" s="56">
        <f t="shared" si="0"/>
        <v>18</v>
      </c>
      <c r="H43" s="56">
        <f t="shared" si="1"/>
        <v>18</v>
      </c>
      <c r="I43" s="56">
        <v>0</v>
      </c>
      <c r="J43" s="56">
        <f t="shared" si="2"/>
        <v>19</v>
      </c>
      <c r="K43" s="56">
        <f t="shared" si="3"/>
        <v>0.31693877551020405</v>
      </c>
      <c r="L43" s="58">
        <f t="shared" si="4"/>
        <v>2.1477738775510205E-8</v>
      </c>
      <c r="M43" s="56">
        <f t="shared" si="5"/>
        <v>0</v>
      </c>
      <c r="N43" s="61">
        <f t="shared" si="6"/>
        <v>2.1477738775510205E-8</v>
      </c>
      <c r="O43" s="61"/>
      <c r="Q43" s="62">
        <f t="shared" si="11"/>
        <v>21.129405453439976</v>
      </c>
      <c r="R43" s="63">
        <f t="shared" si="12"/>
        <v>1.2856392743322118</v>
      </c>
      <c r="S43" s="63">
        <f t="shared" si="13"/>
        <v>-4.5708454144026689E-3</v>
      </c>
      <c r="T43" s="64">
        <f t="shared" si="8"/>
        <v>2.1446344228950183E-8</v>
      </c>
    </row>
    <row r="44" spans="1:20">
      <c r="A44" s="57">
        <f t="shared" si="9"/>
        <v>380</v>
      </c>
      <c r="B44" s="57">
        <f t="shared" si="10"/>
        <v>0</v>
      </c>
      <c r="C44" s="57">
        <f t="shared" si="7"/>
        <v>50</v>
      </c>
      <c r="D44" s="56">
        <v>22.4419</v>
      </c>
      <c r="E44" s="56">
        <v>1.2785</v>
      </c>
      <c r="F44" s="56">
        <v>-2.0999999999999999E-3</v>
      </c>
      <c r="G44" s="56">
        <f t="shared" si="0"/>
        <v>19</v>
      </c>
      <c r="H44" s="56">
        <f t="shared" si="1"/>
        <v>19</v>
      </c>
      <c r="I44" s="56">
        <v>0</v>
      </c>
      <c r="J44" s="56">
        <f t="shared" si="2"/>
        <v>20</v>
      </c>
      <c r="K44" s="56">
        <f t="shared" si="3"/>
        <v>0.31693877551020405</v>
      </c>
      <c r="L44" s="58">
        <f t="shared" si="4"/>
        <v>2.2758838775510207E-8</v>
      </c>
      <c r="M44" s="56">
        <f t="shared" si="5"/>
        <v>0</v>
      </c>
      <c r="N44" s="61">
        <f t="shared" si="6"/>
        <v>2.2758838775510207E-8</v>
      </c>
      <c r="O44" s="61"/>
      <c r="Q44" s="62">
        <f t="shared" si="11"/>
        <v>22.431928025919998</v>
      </c>
      <c r="R44" s="63">
        <f t="shared" si="12"/>
        <v>1.2838788117362725</v>
      </c>
      <c r="S44" s="63">
        <f t="shared" si="13"/>
        <v>-4.4720198336047901E-3</v>
      </c>
      <c r="T44" s="64">
        <f t="shared" si="8"/>
        <v>2.2748866801430207E-8</v>
      </c>
    </row>
    <row r="45" spans="1:20">
      <c r="A45" s="57">
        <f t="shared" si="9"/>
        <v>400</v>
      </c>
      <c r="B45" s="57">
        <f t="shared" si="10"/>
        <v>0</v>
      </c>
      <c r="C45" s="57">
        <f t="shared" si="7"/>
        <v>50</v>
      </c>
      <c r="D45" s="56">
        <v>23.718299999999999</v>
      </c>
      <c r="E45" s="56">
        <v>1.2746</v>
      </c>
      <c r="F45" s="56">
        <v>-2.0999999999999999E-3</v>
      </c>
      <c r="G45" s="56">
        <f t="shared" si="0"/>
        <v>20</v>
      </c>
      <c r="H45" s="56">
        <f t="shared" si="1"/>
        <v>20</v>
      </c>
      <c r="I45" s="56">
        <v>0</v>
      </c>
      <c r="J45" s="56">
        <f t="shared" si="2"/>
        <v>21</v>
      </c>
      <c r="K45" s="56">
        <f t="shared" si="3"/>
        <v>0.31693877551020405</v>
      </c>
      <c r="L45" s="58">
        <f t="shared" si="4"/>
        <v>2.4035238775510206E-8</v>
      </c>
      <c r="M45" s="56">
        <f t="shared" si="5"/>
        <v>0</v>
      </c>
      <c r="N45" s="61">
        <f t="shared" si="6"/>
        <v>2.4035238775510206E-8</v>
      </c>
      <c r="O45" s="61"/>
      <c r="Q45" s="62">
        <f t="shared" si="11"/>
        <v>23.736639999999987</v>
      </c>
      <c r="R45" s="63">
        <f t="shared" si="12"/>
        <v>1.281430400000076</v>
      </c>
      <c r="S45" s="63">
        <f t="shared" si="13"/>
        <v>-5.3844000000058401E-3</v>
      </c>
      <c r="T45" s="64">
        <f t="shared" si="8"/>
        <v>2.4053578775510196E-8</v>
      </c>
    </row>
    <row r="46" spans="1:20">
      <c r="A46" s="57">
        <f t="shared" si="9"/>
        <v>420</v>
      </c>
      <c r="B46" s="57">
        <f t="shared" si="10"/>
        <v>0</v>
      </c>
      <c r="C46" s="57">
        <f t="shared" si="7"/>
        <v>50</v>
      </c>
      <c r="D46" s="56">
        <v>24.9908</v>
      </c>
      <c r="E46" s="56">
        <v>1.2708999999999999</v>
      </c>
      <c r="F46" s="56">
        <v>-1.8E-3</v>
      </c>
      <c r="G46" s="56">
        <f t="shared" si="0"/>
        <v>21</v>
      </c>
      <c r="H46" s="56">
        <f t="shared" si="1"/>
        <v>21</v>
      </c>
      <c r="I46" s="56">
        <v>0</v>
      </c>
      <c r="J46" s="56">
        <f t="shared" si="2"/>
        <v>22</v>
      </c>
      <c r="K46" s="56">
        <f t="shared" si="3"/>
        <v>0.31693877551020405</v>
      </c>
      <c r="L46" s="58">
        <f t="shared" si="4"/>
        <v>2.5307738775510206E-8</v>
      </c>
      <c r="M46" s="56">
        <f t="shared" si="5"/>
        <v>0</v>
      </c>
      <c r="N46" s="61">
        <f t="shared" si="6"/>
        <v>2.5307738775510206E-8</v>
      </c>
      <c r="O46" s="61"/>
      <c r="Q46" s="62">
        <f t="shared" si="11"/>
        <v>25.030223526079979</v>
      </c>
      <c r="R46" s="63">
        <f t="shared" si="12"/>
        <v>1.276784305422197</v>
      </c>
      <c r="S46" s="63">
        <f t="shared" si="13"/>
        <v>-7.1237181376027081E-3</v>
      </c>
      <c r="T46" s="64">
        <f t="shared" si="8"/>
        <v>2.5347162301590188E-8</v>
      </c>
    </row>
    <row r="47" spans="1:20">
      <c r="A47" s="57">
        <f t="shared" si="9"/>
        <v>440</v>
      </c>
      <c r="B47" s="57">
        <f t="shared" si="10"/>
        <v>0</v>
      </c>
      <c r="C47" s="57">
        <f t="shared" si="7"/>
        <v>50</v>
      </c>
      <c r="D47" s="56">
        <v>26.259899999999998</v>
      </c>
      <c r="E47" s="56">
        <v>1.2676000000000001</v>
      </c>
      <c r="F47" s="56">
        <v>-1.6000000000000001E-3</v>
      </c>
      <c r="G47" s="56">
        <f t="shared" si="0"/>
        <v>22</v>
      </c>
      <c r="H47" s="56">
        <f t="shared" si="1"/>
        <v>22</v>
      </c>
      <c r="I47" s="56">
        <v>0</v>
      </c>
      <c r="J47" s="56">
        <f t="shared" si="2"/>
        <v>23</v>
      </c>
      <c r="K47" s="56">
        <f t="shared" si="3"/>
        <v>0.31693877551020405</v>
      </c>
      <c r="L47" s="58">
        <f t="shared" si="4"/>
        <v>2.6576838775510205E-8</v>
      </c>
      <c r="M47" s="56">
        <f t="shared" si="5"/>
        <v>0</v>
      </c>
      <c r="N47" s="61">
        <f t="shared" si="6"/>
        <v>2.6576838775510205E-8</v>
      </c>
      <c r="O47" s="61"/>
      <c r="Q47" s="62">
        <f t="shared" si="11"/>
        <v>26.290580978559973</v>
      </c>
      <c r="R47" s="63">
        <f t="shared" si="12"/>
        <v>1.2715974334053044</v>
      </c>
      <c r="S47" s="63">
        <f t="shared" si="13"/>
        <v>-8.4945031424048523E-3</v>
      </c>
      <c r="T47" s="64">
        <f t="shared" si="8"/>
        <v>2.6607519754070179E-8</v>
      </c>
    </row>
    <row r="48" spans="1:20">
      <c r="A48" s="57">
        <f t="shared" si="9"/>
        <v>460</v>
      </c>
      <c r="B48" s="57">
        <f t="shared" si="10"/>
        <v>0</v>
      </c>
      <c r="C48" s="57">
        <f t="shared" si="7"/>
        <v>50</v>
      </c>
      <c r="D48" s="56">
        <v>27.5259</v>
      </c>
      <c r="E48" s="56">
        <v>1.2643</v>
      </c>
      <c r="F48" s="56">
        <v>-1.1000000000000001E-3</v>
      </c>
      <c r="G48" s="56">
        <f t="shared" si="0"/>
        <v>23</v>
      </c>
      <c r="H48" s="56">
        <f t="shared" si="1"/>
        <v>23</v>
      </c>
      <c r="I48" s="56">
        <v>0</v>
      </c>
      <c r="J48" s="56">
        <f t="shared" si="2"/>
        <v>24</v>
      </c>
      <c r="K48" s="56">
        <f t="shared" si="3"/>
        <v>0.31693877551020405</v>
      </c>
      <c r="L48" s="58">
        <f t="shared" si="4"/>
        <v>2.7842838775510208E-8</v>
      </c>
      <c r="M48" s="56">
        <f t="shared" si="5"/>
        <v>0</v>
      </c>
      <c r="N48" s="61">
        <f t="shared" si="6"/>
        <v>2.7842838775510208E-8</v>
      </c>
      <c r="O48" s="61"/>
      <c r="Q48" s="62">
        <f t="shared" si="11"/>
        <v>27.485369765440041</v>
      </c>
      <c r="R48" s="63">
        <f t="shared" si="12"/>
        <v>1.2747704582874348</v>
      </c>
      <c r="S48" s="63">
        <f t="shared" si="13"/>
        <v>-6.7202376383974638E-3</v>
      </c>
      <c r="T48" s="64">
        <f t="shared" si="8"/>
        <v>2.7802308540950248E-8</v>
      </c>
    </row>
    <row r="49" spans="1:20">
      <c r="A49" s="57"/>
      <c r="B49" s="57"/>
      <c r="C49" s="57"/>
      <c r="T49" s="64"/>
    </row>
    <row r="50" spans="1:20">
      <c r="A50" s="57">
        <v>60</v>
      </c>
      <c r="B50" s="57">
        <v>0</v>
      </c>
      <c r="C50" s="57">
        <v>100</v>
      </c>
      <c r="G50" s="59" t="s">
        <v>131</v>
      </c>
      <c r="Q50" s="62">
        <f>(0.0082/20*A50)*(SIGN(20-A50)+1)/2+(0.0082+0.2131/20*(A50-20))*(SIGN(40-A50)+1)/2*(SIGN(A50-20)+1)/2+(-0.7219-0.00099349*A50+0.00066758*A50^2-0.000002808*A50^3+0.0000000053448*A50^4-0.0000000000038156*A50^5)*(SIGN(A50-40)+1)/2</f>
        <v>1.08155219744</v>
      </c>
      <c r="R50" s="56" t="s">
        <v>112</v>
      </c>
      <c r="S50" s="56" t="s">
        <v>112</v>
      </c>
      <c r="T50" s="64">
        <f>(0.000000001*(15.53/(C50-1)+Q50))*(1+0.0003046*(0.000000155*B50/(0.000000001*(15.53/(C50-1)+Q50)))-0.000000000613*(0.000000155*B50/(0.000000001*(15.53/(C50-1)+Q50)))^2)</f>
        <v>1.238420884308687E-9</v>
      </c>
    </row>
    <row r="53" spans="1:20">
      <c r="A53" s="56" t="s">
        <v>132</v>
      </c>
    </row>
    <row r="54" spans="1:20">
      <c r="A54" s="56" t="s">
        <v>133</v>
      </c>
    </row>
    <row r="55" spans="1:20">
      <c r="A55" s="56" t="s">
        <v>134</v>
      </c>
    </row>
    <row r="56" spans="1:20">
      <c r="A56" s="56" t="s">
        <v>135</v>
      </c>
    </row>
    <row r="57" spans="1:20">
      <c r="A57" s="56" t="s">
        <v>136</v>
      </c>
    </row>
    <row r="58" spans="1:20">
      <c r="A58" s="56" t="s">
        <v>137</v>
      </c>
    </row>
    <row r="59" spans="1:20">
      <c r="A59" s="56" t="s">
        <v>138</v>
      </c>
    </row>
    <row r="60" spans="1:20">
      <c r="A60" s="56" t="s">
        <v>139</v>
      </c>
    </row>
    <row r="61" spans="1:20">
      <c r="A61" s="56" t="s">
        <v>140</v>
      </c>
    </row>
    <row r="62" spans="1:20">
      <c r="A62" s="56" t="s">
        <v>141</v>
      </c>
    </row>
    <row r="63" spans="1:20">
      <c r="A63" s="56" t="s">
        <v>142</v>
      </c>
    </row>
    <row r="64" spans="1:20">
      <c r="A64" s="56" t="s">
        <v>143</v>
      </c>
    </row>
    <row r="65" spans="1:1">
      <c r="A65" s="56" t="s">
        <v>144</v>
      </c>
    </row>
    <row r="66" spans="1:1">
      <c r="A66" s="56" t="s">
        <v>145</v>
      </c>
    </row>
    <row r="67" spans="1:1">
      <c r="A67" s="56" t="s">
        <v>146</v>
      </c>
    </row>
    <row r="68" spans="1:1">
      <c r="A68" s="56" t="s">
        <v>147</v>
      </c>
    </row>
    <row r="69" spans="1:1">
      <c r="A69" s="56" t="s">
        <v>148</v>
      </c>
    </row>
    <row r="70" spans="1:1">
      <c r="A70" s="56" t="s">
        <v>149</v>
      </c>
    </row>
    <row r="71" spans="1:1">
      <c r="A71" s="56" t="s">
        <v>150</v>
      </c>
    </row>
    <row r="72" spans="1:1">
      <c r="A72" s="56" t="s">
        <v>151</v>
      </c>
    </row>
    <row r="73" spans="1:1">
      <c r="A73" s="56" t="s">
        <v>152</v>
      </c>
    </row>
    <row r="74" spans="1:1">
      <c r="A74" s="56" t="s">
        <v>153</v>
      </c>
    </row>
    <row r="75" spans="1:1">
      <c r="A75" s="56" t="s">
        <v>154</v>
      </c>
    </row>
    <row r="76" spans="1:1">
      <c r="A76" s="56" t="s">
        <v>155</v>
      </c>
    </row>
    <row r="77" spans="1:1">
      <c r="A77" s="56" t="s">
        <v>156</v>
      </c>
    </row>
    <row r="78" spans="1:1">
      <c r="A78" s="56" t="s">
        <v>157</v>
      </c>
    </row>
    <row r="79" spans="1:1">
      <c r="A79" s="56">
        <v>6500</v>
      </c>
    </row>
    <row r="80" spans="1:1">
      <c r="A80" s="56" t="s">
        <v>158</v>
      </c>
    </row>
    <row r="81" spans="1:1">
      <c r="A81" s="56" t="s">
        <v>159</v>
      </c>
    </row>
    <row r="82" spans="1:1">
      <c r="A82" s="56" t="s">
        <v>160</v>
      </c>
    </row>
    <row r="83" spans="1:1">
      <c r="A83" s="56" t="s">
        <v>161</v>
      </c>
    </row>
    <row r="84" spans="1:1">
      <c r="A84" s="56" t="s">
        <v>162</v>
      </c>
    </row>
    <row r="85" spans="1:1">
      <c r="A85" s="56" t="s">
        <v>163</v>
      </c>
    </row>
    <row r="86" spans="1:1">
      <c r="A86" s="56" t="s">
        <v>164</v>
      </c>
    </row>
    <row r="87" spans="1:1">
      <c r="A87" s="56" t="s">
        <v>165</v>
      </c>
    </row>
    <row r="88" spans="1:1">
      <c r="A88" s="56" t="s">
        <v>166</v>
      </c>
    </row>
    <row r="89" spans="1:1">
      <c r="A89" s="56" t="s">
        <v>167</v>
      </c>
    </row>
    <row r="90" spans="1:1">
      <c r="A90" s="56" t="s">
        <v>168</v>
      </c>
    </row>
    <row r="91" spans="1:1">
      <c r="A91" s="56" t="s">
        <v>169</v>
      </c>
    </row>
    <row r="92" spans="1:1">
      <c r="A92" s="56" t="s">
        <v>170</v>
      </c>
    </row>
    <row r="93" spans="1:1">
      <c r="A93" s="56" t="s">
        <v>167</v>
      </c>
    </row>
    <row r="94" spans="1:1">
      <c r="A94" s="56" t="s">
        <v>171</v>
      </c>
    </row>
    <row r="95" spans="1:1">
      <c r="A95" s="56" t="s">
        <v>172</v>
      </c>
    </row>
    <row r="99" spans="1:20">
      <c r="A99" s="56" t="s">
        <v>173</v>
      </c>
    </row>
    <row r="100" spans="1:20">
      <c r="A100" s="57" t="s">
        <v>7</v>
      </c>
      <c r="B100" s="57" t="s">
        <v>115</v>
      </c>
      <c r="C100" s="57" t="s">
        <v>116</v>
      </c>
      <c r="D100" s="56" t="s">
        <v>117</v>
      </c>
      <c r="E100" s="56" t="s">
        <v>118</v>
      </c>
      <c r="F100" s="56" t="s">
        <v>119</v>
      </c>
      <c r="G100" s="56" t="s">
        <v>120</v>
      </c>
      <c r="H100" s="56" t="s">
        <v>121</v>
      </c>
      <c r="I100" s="56" t="s">
        <v>122</v>
      </c>
      <c r="J100" s="56" t="s">
        <v>121</v>
      </c>
      <c r="K100" s="56" t="s">
        <v>123</v>
      </c>
      <c r="L100" s="58" t="s">
        <v>124</v>
      </c>
      <c r="M100" s="56" t="s">
        <v>125</v>
      </c>
      <c r="N100" s="59" t="s">
        <v>126</v>
      </c>
      <c r="O100" s="59"/>
      <c r="Q100" s="56" t="s">
        <v>117</v>
      </c>
      <c r="R100" s="60" t="s">
        <v>118</v>
      </c>
      <c r="S100" s="60" t="s">
        <v>119</v>
      </c>
      <c r="T100" s="56" t="s">
        <v>127</v>
      </c>
    </row>
    <row r="101" spans="1:20">
      <c r="A101" s="57">
        <v>4</v>
      </c>
      <c r="B101" s="57">
        <v>6</v>
      </c>
      <c r="C101" s="57">
        <v>50</v>
      </c>
      <c r="D101" s="56">
        <v>0</v>
      </c>
      <c r="E101" s="56">
        <v>0</v>
      </c>
      <c r="F101" s="56">
        <v>8.2000000000000007E-3</v>
      </c>
      <c r="G101" s="56">
        <f>0.05*A101</f>
        <v>0.2</v>
      </c>
      <c r="H101" s="56">
        <f t="shared" ref="H101:H117" si="14">MIN(G101,23)</f>
        <v>0.2</v>
      </c>
      <c r="I101" s="56">
        <v>0</v>
      </c>
      <c r="J101" s="56">
        <f>H101+1</f>
        <v>1.2</v>
      </c>
      <c r="K101" s="56">
        <f>15.53/(C101-1)</f>
        <v>0.31693877551020405</v>
      </c>
      <c r="L101" s="58">
        <f>0.000000001*(K101+D101+I101*(E101+I101*F101))</f>
        <v>3.1693877551020409E-10</v>
      </c>
      <c r="M101" s="56">
        <f>0.000000155*B101/L101</f>
        <v>2934.3206696716034</v>
      </c>
      <c r="N101" s="61">
        <f>L101*(1+0.0003046*M101-0.000000000613*M101*M101)</f>
        <v>5.9854394863963097E-10</v>
      </c>
      <c r="O101" s="61"/>
      <c r="P101" s="56" t="s">
        <v>128</v>
      </c>
      <c r="Q101" s="62">
        <f>0.0082/20*A101</f>
        <v>1.6400000000000002E-3</v>
      </c>
      <c r="R101" s="63">
        <f>0.01/20*A101</f>
        <v>2E-3</v>
      </c>
      <c r="S101" s="63">
        <f>0.0082+0.1949/20*A101</f>
        <v>4.718E-2</v>
      </c>
      <c r="T101" s="64">
        <f>(0.000000001*(15.53/(C101-1)+Q101))*(1+0.0003046*(0.000000155*B101/(0.000000001*(15.53/(C101-1)+Q101)))-0.000000000613*(0.000000155*B101/(0.000000001*(15.53/(C101-1)+Q101)))^2)</f>
        <v>6.0019256012375553E-10</v>
      </c>
    </row>
    <row r="102" spans="1:20">
      <c r="A102" s="56">
        <f>A101+1</f>
        <v>5</v>
      </c>
      <c r="B102" s="57">
        <f>B101</f>
        <v>6</v>
      </c>
      <c r="C102" s="57">
        <f>C101</f>
        <v>50</v>
      </c>
      <c r="D102" s="56">
        <v>0</v>
      </c>
      <c r="E102" s="56">
        <v>0</v>
      </c>
      <c r="F102" s="56">
        <v>8.2000000000000007E-3</v>
      </c>
      <c r="G102" s="56">
        <f t="shared" ref="G102:G117" si="15">0.05*A102</f>
        <v>0.25</v>
      </c>
      <c r="H102" s="56">
        <f t="shared" si="14"/>
        <v>0.25</v>
      </c>
      <c r="I102" s="56">
        <v>0</v>
      </c>
      <c r="J102" s="56">
        <f t="shared" ref="J102:J117" si="16">H102+1</f>
        <v>1.25</v>
      </c>
      <c r="K102" s="56">
        <f t="shared" ref="K102:K117" si="17">15.53/(C102-1)</f>
        <v>0.31693877551020405</v>
      </c>
      <c r="L102" s="58">
        <f t="shared" ref="L102:L117" si="18">0.000000001*(K102+D102+I102*(E102+I102*F102))</f>
        <v>3.1693877551020409E-10</v>
      </c>
      <c r="M102" s="56">
        <f t="shared" ref="M102:M117" si="19">0.000000155*B102/L102</f>
        <v>2934.3206696716034</v>
      </c>
      <c r="N102" s="61">
        <f t="shared" ref="N102:N117" si="20">L102*(1+0.0003046*M102-0.000000000613*M102*M102)</f>
        <v>5.9854394863963097E-10</v>
      </c>
      <c r="O102" s="61"/>
      <c r="P102" s="56" t="s">
        <v>128</v>
      </c>
      <c r="Q102" s="62">
        <f t="shared" ref="Q102:Q117" si="21">0.0082/20*A102</f>
        <v>2.0500000000000002E-3</v>
      </c>
      <c r="R102" s="63">
        <f t="shared" ref="R102:R117" si="22">0.01/20*A102</f>
        <v>2.5000000000000001E-3</v>
      </c>
      <c r="S102" s="63">
        <f t="shared" ref="S102:S117" si="23">0.0082+0.1949/20*A102</f>
        <v>5.6925000000000003E-2</v>
      </c>
      <c r="T102" s="64">
        <f t="shared" ref="T102:T117" si="24">(0.000000001*(15.53/(C102-1)+Q102))*(1+0.0003046*(0.000000155*B102/(0.000000001*(15.53/(C102-1)+Q102)))-0.000000000613*(0.000000155*B102/(0.000000001*(15.53/(C102-1)+Q102)))^2)</f>
        <v>6.0060469915923524E-10</v>
      </c>
    </row>
    <row r="103" spans="1:20">
      <c r="A103" s="56">
        <f t="shared" ref="A103:A117" si="25">A102+1</f>
        <v>6</v>
      </c>
      <c r="B103" s="57">
        <f t="shared" ref="B103:C117" si="26">B102</f>
        <v>6</v>
      </c>
      <c r="C103" s="57">
        <f t="shared" si="26"/>
        <v>50</v>
      </c>
      <c r="D103" s="56">
        <v>0</v>
      </c>
      <c r="E103" s="56">
        <v>0</v>
      </c>
      <c r="F103" s="56">
        <v>8.2000000000000007E-3</v>
      </c>
      <c r="G103" s="56">
        <f t="shared" si="15"/>
        <v>0.30000000000000004</v>
      </c>
      <c r="H103" s="56">
        <f t="shared" si="14"/>
        <v>0.30000000000000004</v>
      </c>
      <c r="I103" s="56">
        <v>0</v>
      </c>
      <c r="J103" s="56">
        <f t="shared" si="16"/>
        <v>1.3</v>
      </c>
      <c r="K103" s="56">
        <f t="shared" si="17"/>
        <v>0.31693877551020405</v>
      </c>
      <c r="L103" s="58">
        <f t="shared" si="18"/>
        <v>3.1693877551020409E-10</v>
      </c>
      <c r="M103" s="56">
        <f t="shared" si="19"/>
        <v>2934.3206696716034</v>
      </c>
      <c r="N103" s="61">
        <f t="shared" si="20"/>
        <v>5.9854394863963097E-10</v>
      </c>
      <c r="O103" s="61"/>
      <c r="P103" s="56" t="s">
        <v>128</v>
      </c>
      <c r="Q103" s="62">
        <f t="shared" si="21"/>
        <v>2.4600000000000004E-3</v>
      </c>
      <c r="R103" s="63">
        <f t="shared" si="22"/>
        <v>3.0000000000000001E-3</v>
      </c>
      <c r="S103" s="63">
        <f t="shared" si="23"/>
        <v>6.6670000000000007E-2</v>
      </c>
      <c r="T103" s="64">
        <f t="shared" si="24"/>
        <v>6.0101683270311881E-10</v>
      </c>
    </row>
    <row r="104" spans="1:20">
      <c r="A104" s="56">
        <f t="shared" si="25"/>
        <v>7</v>
      </c>
      <c r="B104" s="57">
        <f t="shared" si="26"/>
        <v>6</v>
      </c>
      <c r="C104" s="57">
        <f t="shared" si="26"/>
        <v>50</v>
      </c>
      <c r="D104" s="56">
        <v>0</v>
      </c>
      <c r="E104" s="56">
        <v>0</v>
      </c>
      <c r="F104" s="56">
        <v>8.2000000000000007E-3</v>
      </c>
      <c r="G104" s="56">
        <f t="shared" si="15"/>
        <v>0.35000000000000003</v>
      </c>
      <c r="H104" s="56">
        <f t="shared" si="14"/>
        <v>0.35000000000000003</v>
      </c>
      <c r="I104" s="56">
        <v>0</v>
      </c>
      <c r="J104" s="56">
        <f t="shared" si="16"/>
        <v>1.35</v>
      </c>
      <c r="K104" s="56">
        <f t="shared" si="17"/>
        <v>0.31693877551020405</v>
      </c>
      <c r="L104" s="58">
        <f t="shared" si="18"/>
        <v>3.1693877551020409E-10</v>
      </c>
      <c r="M104" s="56">
        <f t="shared" si="19"/>
        <v>2934.3206696716034</v>
      </c>
      <c r="N104" s="61">
        <f t="shared" si="20"/>
        <v>5.9854394863963097E-10</v>
      </c>
      <c r="O104" s="61"/>
      <c r="P104" s="56" t="s">
        <v>128</v>
      </c>
      <c r="Q104" s="62">
        <f t="shared" si="21"/>
        <v>2.8700000000000002E-3</v>
      </c>
      <c r="R104" s="63">
        <f t="shared" si="22"/>
        <v>3.5000000000000001E-3</v>
      </c>
      <c r="S104" s="63">
        <f t="shared" si="23"/>
        <v>7.6414999999999997E-2</v>
      </c>
      <c r="T104" s="64">
        <f t="shared" si="24"/>
        <v>6.0142896077652705E-10</v>
      </c>
    </row>
    <row r="105" spans="1:20">
      <c r="A105" s="56">
        <f t="shared" si="25"/>
        <v>8</v>
      </c>
      <c r="B105" s="57">
        <f t="shared" si="26"/>
        <v>6</v>
      </c>
      <c r="C105" s="57">
        <f t="shared" si="26"/>
        <v>50</v>
      </c>
      <c r="D105" s="56">
        <v>0</v>
      </c>
      <c r="E105" s="56">
        <v>0</v>
      </c>
      <c r="F105" s="56">
        <v>8.2000000000000007E-3</v>
      </c>
      <c r="G105" s="56">
        <f t="shared" si="15"/>
        <v>0.4</v>
      </c>
      <c r="H105" s="56">
        <f t="shared" si="14"/>
        <v>0.4</v>
      </c>
      <c r="I105" s="56">
        <v>0</v>
      </c>
      <c r="J105" s="56">
        <f t="shared" si="16"/>
        <v>1.4</v>
      </c>
      <c r="K105" s="56">
        <f t="shared" si="17"/>
        <v>0.31693877551020405</v>
      </c>
      <c r="L105" s="58">
        <f t="shared" si="18"/>
        <v>3.1693877551020409E-10</v>
      </c>
      <c r="M105" s="56">
        <f t="shared" si="19"/>
        <v>2934.3206696716034</v>
      </c>
      <c r="N105" s="61">
        <f t="shared" si="20"/>
        <v>5.9854394863963097E-10</v>
      </c>
      <c r="O105" s="61"/>
      <c r="P105" s="56" t="s">
        <v>128</v>
      </c>
      <c r="Q105" s="62">
        <f t="shared" si="21"/>
        <v>3.2800000000000004E-3</v>
      </c>
      <c r="R105" s="63">
        <f t="shared" si="22"/>
        <v>4.0000000000000001E-3</v>
      </c>
      <c r="S105" s="63">
        <f t="shared" si="23"/>
        <v>8.616E-2</v>
      </c>
      <c r="T105" s="64">
        <f t="shared" si="24"/>
        <v>6.0184108340047293E-10</v>
      </c>
    </row>
    <row r="106" spans="1:20">
      <c r="A106" s="56">
        <f t="shared" si="25"/>
        <v>9</v>
      </c>
      <c r="B106" s="57">
        <f t="shared" si="26"/>
        <v>6</v>
      </c>
      <c r="C106" s="57">
        <f t="shared" si="26"/>
        <v>50</v>
      </c>
      <c r="D106" s="56">
        <v>0</v>
      </c>
      <c r="E106" s="56">
        <v>0</v>
      </c>
      <c r="F106" s="56">
        <v>8.2000000000000007E-3</v>
      </c>
      <c r="G106" s="56">
        <f t="shared" si="15"/>
        <v>0.45</v>
      </c>
      <c r="H106" s="56">
        <f t="shared" si="14"/>
        <v>0.45</v>
      </c>
      <c r="I106" s="56">
        <v>0</v>
      </c>
      <c r="J106" s="56">
        <f t="shared" si="16"/>
        <v>1.45</v>
      </c>
      <c r="K106" s="56">
        <f t="shared" si="17"/>
        <v>0.31693877551020405</v>
      </c>
      <c r="L106" s="58">
        <f t="shared" si="18"/>
        <v>3.1693877551020409E-10</v>
      </c>
      <c r="M106" s="56">
        <f t="shared" si="19"/>
        <v>2934.3206696716034</v>
      </c>
      <c r="N106" s="61">
        <f t="shared" si="20"/>
        <v>5.9854394863963097E-10</v>
      </c>
      <c r="O106" s="61"/>
      <c r="P106" s="56" t="s">
        <v>128</v>
      </c>
      <c r="Q106" s="62">
        <f t="shared" si="21"/>
        <v>3.6900000000000006E-3</v>
      </c>
      <c r="R106" s="63">
        <f t="shared" si="22"/>
        <v>4.5000000000000005E-3</v>
      </c>
      <c r="S106" s="63">
        <f t="shared" si="23"/>
        <v>9.5905000000000004E-2</v>
      </c>
      <c r="T106" s="64">
        <f t="shared" si="24"/>
        <v>6.0225320059586167E-10</v>
      </c>
    </row>
    <row r="107" spans="1:20">
      <c r="A107" s="56">
        <f t="shared" si="25"/>
        <v>10</v>
      </c>
      <c r="B107" s="57">
        <f t="shared" si="26"/>
        <v>6</v>
      </c>
      <c r="C107" s="57">
        <f t="shared" si="26"/>
        <v>50</v>
      </c>
      <c r="D107" s="56">
        <v>0</v>
      </c>
      <c r="E107" s="56">
        <v>0</v>
      </c>
      <c r="F107" s="56">
        <v>8.2000000000000007E-3</v>
      </c>
      <c r="G107" s="56">
        <f t="shared" si="15"/>
        <v>0.5</v>
      </c>
      <c r="H107" s="56">
        <f t="shared" si="14"/>
        <v>0.5</v>
      </c>
      <c r="I107" s="56">
        <v>0</v>
      </c>
      <c r="J107" s="56">
        <f t="shared" si="16"/>
        <v>1.5</v>
      </c>
      <c r="K107" s="56">
        <f t="shared" si="17"/>
        <v>0.31693877551020405</v>
      </c>
      <c r="L107" s="58">
        <f t="shared" si="18"/>
        <v>3.1693877551020409E-10</v>
      </c>
      <c r="M107" s="56">
        <f t="shared" si="19"/>
        <v>2934.3206696716034</v>
      </c>
      <c r="N107" s="61">
        <f t="shared" si="20"/>
        <v>5.9854394863963097E-10</v>
      </c>
      <c r="O107" s="61"/>
      <c r="P107" s="56" t="s">
        <v>128</v>
      </c>
      <c r="Q107" s="62">
        <f t="shared" si="21"/>
        <v>4.1000000000000003E-3</v>
      </c>
      <c r="R107" s="63">
        <f t="shared" si="22"/>
        <v>5.0000000000000001E-3</v>
      </c>
      <c r="S107" s="63">
        <f t="shared" si="23"/>
        <v>0.10565000000000001</v>
      </c>
      <c r="T107" s="64">
        <f t="shared" si="24"/>
        <v>6.0266531238349161E-10</v>
      </c>
    </row>
    <row r="108" spans="1:20">
      <c r="A108" s="56">
        <f t="shared" si="25"/>
        <v>11</v>
      </c>
      <c r="B108" s="57">
        <f t="shared" si="26"/>
        <v>6</v>
      </c>
      <c r="C108" s="57">
        <f t="shared" si="26"/>
        <v>50</v>
      </c>
      <c r="D108" s="56">
        <v>0</v>
      </c>
      <c r="E108" s="56">
        <v>0</v>
      </c>
      <c r="F108" s="56">
        <v>8.2000000000000007E-3</v>
      </c>
      <c r="G108" s="56">
        <f t="shared" si="15"/>
        <v>0.55000000000000004</v>
      </c>
      <c r="H108" s="56">
        <f t="shared" si="14"/>
        <v>0.55000000000000004</v>
      </c>
      <c r="I108" s="56">
        <v>0</v>
      </c>
      <c r="J108" s="56">
        <f t="shared" si="16"/>
        <v>1.55</v>
      </c>
      <c r="K108" s="56">
        <f t="shared" si="17"/>
        <v>0.31693877551020405</v>
      </c>
      <c r="L108" s="58">
        <f t="shared" si="18"/>
        <v>3.1693877551020409E-10</v>
      </c>
      <c r="M108" s="56">
        <f t="shared" si="19"/>
        <v>2934.3206696716034</v>
      </c>
      <c r="N108" s="61">
        <f t="shared" si="20"/>
        <v>5.9854394863963097E-10</v>
      </c>
      <c r="O108" s="61"/>
      <c r="P108" s="56" t="s">
        <v>128</v>
      </c>
      <c r="Q108" s="62">
        <f t="shared" si="21"/>
        <v>4.5100000000000001E-3</v>
      </c>
      <c r="R108" s="63">
        <f t="shared" si="22"/>
        <v>5.4999999999999997E-3</v>
      </c>
      <c r="S108" s="63">
        <f t="shared" si="23"/>
        <v>0.115395</v>
      </c>
      <c r="T108" s="64">
        <f t="shared" si="24"/>
        <v>6.0307741878405539E-10</v>
      </c>
    </row>
    <row r="109" spans="1:20">
      <c r="A109" s="56">
        <f t="shared" si="25"/>
        <v>12</v>
      </c>
      <c r="B109" s="57">
        <f t="shared" si="26"/>
        <v>6</v>
      </c>
      <c r="C109" s="57">
        <f t="shared" si="26"/>
        <v>50</v>
      </c>
      <c r="D109" s="56">
        <v>0</v>
      </c>
      <c r="E109" s="56">
        <v>0</v>
      </c>
      <c r="F109" s="56">
        <v>8.2000000000000007E-3</v>
      </c>
      <c r="G109" s="56">
        <f t="shared" si="15"/>
        <v>0.60000000000000009</v>
      </c>
      <c r="H109" s="56">
        <f t="shared" si="14"/>
        <v>0.60000000000000009</v>
      </c>
      <c r="I109" s="56">
        <v>0</v>
      </c>
      <c r="J109" s="56">
        <f t="shared" si="16"/>
        <v>1.6</v>
      </c>
      <c r="K109" s="56">
        <f t="shared" si="17"/>
        <v>0.31693877551020405</v>
      </c>
      <c r="L109" s="58">
        <f t="shared" si="18"/>
        <v>3.1693877551020409E-10</v>
      </c>
      <c r="M109" s="56">
        <f t="shared" si="19"/>
        <v>2934.3206696716034</v>
      </c>
      <c r="N109" s="61">
        <f t="shared" si="20"/>
        <v>5.9854394863963097E-10</v>
      </c>
      <c r="O109" s="61"/>
      <c r="P109" s="56" t="s">
        <v>128</v>
      </c>
      <c r="Q109" s="62">
        <f t="shared" si="21"/>
        <v>4.9200000000000008E-3</v>
      </c>
      <c r="R109" s="63">
        <f t="shared" si="22"/>
        <v>6.0000000000000001E-3</v>
      </c>
      <c r="S109" s="63">
        <f t="shared" si="23"/>
        <v>0.12514</v>
      </c>
      <c r="T109" s="64">
        <f t="shared" si="24"/>
        <v>6.0348951981813988E-10</v>
      </c>
    </row>
    <row r="110" spans="1:20">
      <c r="A110" s="56">
        <f t="shared" si="25"/>
        <v>13</v>
      </c>
      <c r="B110" s="57">
        <f t="shared" si="26"/>
        <v>6</v>
      </c>
      <c r="C110" s="57">
        <f t="shared" si="26"/>
        <v>50</v>
      </c>
      <c r="D110" s="56">
        <v>0</v>
      </c>
      <c r="E110" s="56">
        <v>0</v>
      </c>
      <c r="F110" s="56">
        <v>8.2000000000000007E-3</v>
      </c>
      <c r="G110" s="56">
        <f t="shared" si="15"/>
        <v>0.65</v>
      </c>
      <c r="H110" s="56">
        <f t="shared" si="14"/>
        <v>0.65</v>
      </c>
      <c r="I110" s="56">
        <v>0</v>
      </c>
      <c r="J110" s="56">
        <f t="shared" si="16"/>
        <v>1.65</v>
      </c>
      <c r="K110" s="56">
        <f t="shared" si="17"/>
        <v>0.31693877551020405</v>
      </c>
      <c r="L110" s="58">
        <f t="shared" si="18"/>
        <v>3.1693877551020409E-10</v>
      </c>
      <c r="M110" s="56">
        <f t="shared" si="19"/>
        <v>2934.3206696716034</v>
      </c>
      <c r="N110" s="61">
        <f t="shared" si="20"/>
        <v>5.9854394863963097E-10</v>
      </c>
      <c r="O110" s="61"/>
      <c r="P110" s="56" t="s">
        <v>128</v>
      </c>
      <c r="Q110" s="62">
        <f t="shared" si="21"/>
        <v>5.3300000000000005E-3</v>
      </c>
      <c r="R110" s="63">
        <f t="shared" si="22"/>
        <v>6.5000000000000006E-3</v>
      </c>
      <c r="S110" s="63">
        <f t="shared" si="23"/>
        <v>0.134885</v>
      </c>
      <c r="T110" s="64">
        <f t="shared" si="24"/>
        <v>6.0390161550622721E-10</v>
      </c>
    </row>
    <row r="111" spans="1:20">
      <c r="A111" s="56">
        <f t="shared" si="25"/>
        <v>14</v>
      </c>
      <c r="B111" s="57">
        <f t="shared" si="26"/>
        <v>6</v>
      </c>
      <c r="C111" s="57">
        <f t="shared" si="26"/>
        <v>50</v>
      </c>
      <c r="D111" s="56">
        <v>0</v>
      </c>
      <c r="E111" s="56">
        <v>0</v>
      </c>
      <c r="F111" s="56">
        <v>8.2000000000000007E-3</v>
      </c>
      <c r="G111" s="56">
        <f t="shared" si="15"/>
        <v>0.70000000000000007</v>
      </c>
      <c r="H111" s="56">
        <f t="shared" si="14"/>
        <v>0.70000000000000007</v>
      </c>
      <c r="I111" s="56">
        <v>0</v>
      </c>
      <c r="J111" s="56">
        <f t="shared" si="16"/>
        <v>1.7000000000000002</v>
      </c>
      <c r="K111" s="56">
        <f t="shared" si="17"/>
        <v>0.31693877551020405</v>
      </c>
      <c r="L111" s="58">
        <f t="shared" si="18"/>
        <v>3.1693877551020409E-10</v>
      </c>
      <c r="M111" s="56">
        <f t="shared" si="19"/>
        <v>2934.3206696716034</v>
      </c>
      <c r="N111" s="61">
        <f t="shared" si="20"/>
        <v>5.9854394863963097E-10</v>
      </c>
      <c r="O111" s="61"/>
      <c r="P111" s="56" t="s">
        <v>128</v>
      </c>
      <c r="Q111" s="62">
        <f t="shared" si="21"/>
        <v>5.7400000000000003E-3</v>
      </c>
      <c r="R111" s="63">
        <f t="shared" si="22"/>
        <v>7.0000000000000001E-3</v>
      </c>
      <c r="S111" s="63">
        <f t="shared" si="23"/>
        <v>0.14463000000000001</v>
      </c>
      <c r="T111" s="64">
        <f t="shared" si="24"/>
        <v>6.0431370586869538E-10</v>
      </c>
    </row>
    <row r="112" spans="1:20">
      <c r="A112" s="56">
        <f t="shared" si="25"/>
        <v>15</v>
      </c>
      <c r="B112" s="57">
        <f t="shared" si="26"/>
        <v>6</v>
      </c>
      <c r="C112" s="57">
        <f t="shared" si="26"/>
        <v>50</v>
      </c>
      <c r="D112" s="56">
        <v>0</v>
      </c>
      <c r="E112" s="56">
        <v>0</v>
      </c>
      <c r="F112" s="56">
        <v>8.2000000000000007E-3</v>
      </c>
      <c r="G112" s="56">
        <f t="shared" si="15"/>
        <v>0.75</v>
      </c>
      <c r="H112" s="56">
        <f t="shared" si="14"/>
        <v>0.75</v>
      </c>
      <c r="I112" s="56">
        <v>0</v>
      </c>
      <c r="J112" s="56">
        <f t="shared" si="16"/>
        <v>1.75</v>
      </c>
      <c r="K112" s="56">
        <f t="shared" si="17"/>
        <v>0.31693877551020405</v>
      </c>
      <c r="L112" s="58">
        <f t="shared" si="18"/>
        <v>3.1693877551020409E-10</v>
      </c>
      <c r="M112" s="56">
        <f t="shared" si="19"/>
        <v>2934.3206696716034</v>
      </c>
      <c r="N112" s="61">
        <f t="shared" si="20"/>
        <v>5.9854394863963097E-10</v>
      </c>
      <c r="O112" s="61"/>
      <c r="P112" s="56" t="s">
        <v>128</v>
      </c>
      <c r="Q112" s="62">
        <f t="shared" si="21"/>
        <v>6.150000000000001E-3</v>
      </c>
      <c r="R112" s="63">
        <f t="shared" si="22"/>
        <v>7.4999999999999997E-3</v>
      </c>
      <c r="S112" s="63">
        <f t="shared" si="23"/>
        <v>0.15437500000000001</v>
      </c>
      <c r="T112" s="64">
        <f t="shared" si="24"/>
        <v>6.0472579092581932E-10</v>
      </c>
    </row>
    <row r="113" spans="1:20">
      <c r="A113" s="56">
        <f t="shared" si="25"/>
        <v>16</v>
      </c>
      <c r="B113" s="57">
        <f t="shared" si="26"/>
        <v>6</v>
      </c>
      <c r="C113" s="57">
        <f t="shared" si="26"/>
        <v>50</v>
      </c>
      <c r="D113" s="56">
        <v>0</v>
      </c>
      <c r="E113" s="56">
        <v>0</v>
      </c>
      <c r="F113" s="56">
        <v>8.2000000000000007E-3</v>
      </c>
      <c r="G113" s="56">
        <f t="shared" si="15"/>
        <v>0.8</v>
      </c>
      <c r="H113" s="56">
        <f t="shared" si="14"/>
        <v>0.8</v>
      </c>
      <c r="I113" s="56">
        <v>0</v>
      </c>
      <c r="J113" s="56">
        <f t="shared" si="16"/>
        <v>1.8</v>
      </c>
      <c r="K113" s="56">
        <f t="shared" si="17"/>
        <v>0.31693877551020405</v>
      </c>
      <c r="L113" s="58">
        <f t="shared" si="18"/>
        <v>3.1693877551020409E-10</v>
      </c>
      <c r="M113" s="56">
        <f t="shared" si="19"/>
        <v>2934.3206696716034</v>
      </c>
      <c r="N113" s="61">
        <f t="shared" si="20"/>
        <v>5.9854394863963097E-10</v>
      </c>
      <c r="O113" s="61"/>
      <c r="P113" s="56" t="s">
        <v>128</v>
      </c>
      <c r="Q113" s="62">
        <f t="shared" si="21"/>
        <v>6.5600000000000007E-3</v>
      </c>
      <c r="R113" s="63">
        <f t="shared" si="22"/>
        <v>8.0000000000000002E-3</v>
      </c>
      <c r="S113" s="63">
        <f t="shared" si="23"/>
        <v>0.16412000000000002</v>
      </c>
      <c r="T113" s="64">
        <f t="shared" si="24"/>
        <v>6.0513787069777055E-10</v>
      </c>
    </row>
    <row r="114" spans="1:20">
      <c r="A114" s="56">
        <f t="shared" si="25"/>
        <v>17</v>
      </c>
      <c r="B114" s="57">
        <f t="shared" si="26"/>
        <v>6</v>
      </c>
      <c r="C114" s="57">
        <f t="shared" si="26"/>
        <v>50</v>
      </c>
      <c r="D114" s="56">
        <v>0</v>
      </c>
      <c r="E114" s="56">
        <v>0</v>
      </c>
      <c r="F114" s="56">
        <v>8.2000000000000007E-3</v>
      </c>
      <c r="G114" s="56">
        <f t="shared" si="15"/>
        <v>0.85000000000000009</v>
      </c>
      <c r="H114" s="56">
        <f t="shared" si="14"/>
        <v>0.85000000000000009</v>
      </c>
      <c r="I114" s="56">
        <v>0</v>
      </c>
      <c r="J114" s="56">
        <f t="shared" si="16"/>
        <v>1.85</v>
      </c>
      <c r="K114" s="56">
        <f t="shared" si="17"/>
        <v>0.31693877551020405</v>
      </c>
      <c r="L114" s="58">
        <f t="shared" si="18"/>
        <v>3.1693877551020409E-10</v>
      </c>
      <c r="M114" s="56">
        <f t="shared" si="19"/>
        <v>2934.3206696716034</v>
      </c>
      <c r="N114" s="61">
        <f t="shared" si="20"/>
        <v>5.9854394863963097E-10</v>
      </c>
      <c r="O114" s="61"/>
      <c r="P114" s="56" t="s">
        <v>128</v>
      </c>
      <c r="Q114" s="62">
        <f t="shared" si="21"/>
        <v>6.9700000000000005E-3</v>
      </c>
      <c r="R114" s="63">
        <f t="shared" si="22"/>
        <v>8.5000000000000006E-3</v>
      </c>
      <c r="S114" s="63">
        <f t="shared" si="23"/>
        <v>0.17386500000000002</v>
      </c>
      <c r="T114" s="64">
        <f t="shared" si="24"/>
        <v>6.0554994520461905E-10</v>
      </c>
    </row>
    <row r="115" spans="1:20">
      <c r="A115" s="56">
        <f t="shared" si="25"/>
        <v>18</v>
      </c>
      <c r="B115" s="57">
        <f t="shared" si="26"/>
        <v>6</v>
      </c>
      <c r="C115" s="57">
        <f t="shared" si="26"/>
        <v>50</v>
      </c>
      <c r="D115" s="56">
        <v>0</v>
      </c>
      <c r="E115" s="56">
        <v>0</v>
      </c>
      <c r="F115" s="56">
        <v>8.2000000000000007E-3</v>
      </c>
      <c r="G115" s="56">
        <f t="shared" si="15"/>
        <v>0.9</v>
      </c>
      <c r="H115" s="56">
        <f t="shared" si="14"/>
        <v>0.9</v>
      </c>
      <c r="I115" s="56">
        <v>0</v>
      </c>
      <c r="J115" s="56">
        <f t="shared" si="16"/>
        <v>1.9</v>
      </c>
      <c r="K115" s="56">
        <f t="shared" si="17"/>
        <v>0.31693877551020405</v>
      </c>
      <c r="L115" s="58">
        <f t="shared" si="18"/>
        <v>3.1693877551020409E-10</v>
      </c>
      <c r="M115" s="56">
        <f t="shared" si="19"/>
        <v>2934.3206696716034</v>
      </c>
      <c r="N115" s="61">
        <f t="shared" si="20"/>
        <v>5.9854394863963097E-10</v>
      </c>
      <c r="O115" s="61"/>
      <c r="P115" s="56" t="s">
        <v>128</v>
      </c>
      <c r="Q115" s="62">
        <f t="shared" si="21"/>
        <v>7.3800000000000011E-3</v>
      </c>
      <c r="R115" s="63">
        <f t="shared" si="22"/>
        <v>9.0000000000000011E-3</v>
      </c>
      <c r="S115" s="63">
        <f t="shared" si="23"/>
        <v>0.18361000000000002</v>
      </c>
      <c r="T115" s="64">
        <f t="shared" si="24"/>
        <v>6.0596201446633318E-10</v>
      </c>
    </row>
    <row r="116" spans="1:20">
      <c r="A116" s="56">
        <f t="shared" si="25"/>
        <v>19</v>
      </c>
      <c r="B116" s="57">
        <f t="shared" si="26"/>
        <v>6</v>
      </c>
      <c r="C116" s="57">
        <f t="shared" si="26"/>
        <v>50</v>
      </c>
      <c r="D116" s="56">
        <v>0</v>
      </c>
      <c r="E116" s="56">
        <v>0</v>
      </c>
      <c r="F116" s="56">
        <v>8.2000000000000007E-3</v>
      </c>
      <c r="G116" s="56">
        <f t="shared" si="15"/>
        <v>0.95000000000000007</v>
      </c>
      <c r="H116" s="56">
        <f t="shared" si="14"/>
        <v>0.95000000000000007</v>
      </c>
      <c r="I116" s="56">
        <v>0</v>
      </c>
      <c r="J116" s="56">
        <f t="shared" si="16"/>
        <v>1.9500000000000002</v>
      </c>
      <c r="K116" s="56">
        <f t="shared" si="17"/>
        <v>0.31693877551020405</v>
      </c>
      <c r="L116" s="58">
        <f t="shared" si="18"/>
        <v>3.1693877551020409E-10</v>
      </c>
      <c r="M116" s="56">
        <f t="shared" si="19"/>
        <v>2934.3206696716034</v>
      </c>
      <c r="N116" s="61">
        <f t="shared" si="20"/>
        <v>5.9854394863963097E-10</v>
      </c>
      <c r="O116" s="61"/>
      <c r="P116" s="56" t="s">
        <v>128</v>
      </c>
      <c r="Q116" s="62">
        <f t="shared" si="21"/>
        <v>7.7900000000000009E-3</v>
      </c>
      <c r="R116" s="63">
        <f t="shared" si="22"/>
        <v>9.4999999999999998E-3</v>
      </c>
      <c r="S116" s="63">
        <f t="shared" si="23"/>
        <v>0.19335500000000003</v>
      </c>
      <c r="T116" s="64">
        <f t="shared" si="24"/>
        <v>6.0637407850277995E-10</v>
      </c>
    </row>
    <row r="117" spans="1:20">
      <c r="A117" s="56">
        <f t="shared" si="25"/>
        <v>20</v>
      </c>
      <c r="B117" s="57">
        <f t="shared" si="26"/>
        <v>6</v>
      </c>
      <c r="C117" s="57">
        <f t="shared" si="26"/>
        <v>50</v>
      </c>
      <c r="D117" s="56">
        <v>0</v>
      </c>
      <c r="E117" s="56">
        <v>0</v>
      </c>
      <c r="F117" s="56">
        <v>8.2000000000000007E-3</v>
      </c>
      <c r="G117" s="56">
        <f t="shared" si="15"/>
        <v>1</v>
      </c>
      <c r="H117" s="56">
        <f t="shared" si="14"/>
        <v>1</v>
      </c>
      <c r="I117" s="56">
        <v>0</v>
      </c>
      <c r="J117" s="56">
        <f t="shared" si="16"/>
        <v>2</v>
      </c>
      <c r="K117" s="56">
        <f t="shared" si="17"/>
        <v>0.31693877551020405</v>
      </c>
      <c r="L117" s="58">
        <f t="shared" si="18"/>
        <v>3.1693877551020409E-10</v>
      </c>
      <c r="M117" s="56">
        <f t="shared" si="19"/>
        <v>2934.3206696716034</v>
      </c>
      <c r="N117" s="61">
        <f t="shared" si="20"/>
        <v>5.9854394863963097E-10</v>
      </c>
      <c r="O117" s="61"/>
      <c r="P117" s="56" t="s">
        <v>128</v>
      </c>
      <c r="Q117" s="62">
        <f t="shared" si="21"/>
        <v>8.2000000000000007E-3</v>
      </c>
      <c r="R117" s="63">
        <f t="shared" si="22"/>
        <v>0.01</v>
      </c>
      <c r="S117" s="63">
        <f t="shared" si="23"/>
        <v>0.20310000000000003</v>
      </c>
      <c r="T117" s="64">
        <f t="shared" si="24"/>
        <v>6.0678613733372671E-10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topLeftCell="D1" workbookViewId="0">
      <selection activeCell="V17" sqref="V17"/>
    </sheetView>
  </sheetViews>
  <sheetFormatPr defaultColWidth="9.109375" defaultRowHeight="13.2"/>
  <cols>
    <col min="1" max="16" width="9.109375" style="35"/>
    <col min="17" max="17" width="17.44140625" style="35" customWidth="1"/>
    <col min="18" max="18" width="9.109375" style="35" customWidth="1"/>
    <col min="19" max="19" width="9.109375" style="35"/>
    <col min="20" max="20" width="9.5546875" style="35" bestFit="1" customWidth="1"/>
    <col min="21" max="16384" width="9.109375" style="35"/>
  </cols>
  <sheetData>
    <row r="1" spans="1:20">
      <c r="A1" s="35" t="s">
        <v>0</v>
      </c>
      <c r="B1" s="35" t="s">
        <v>1</v>
      </c>
    </row>
    <row r="2" spans="1:20" ht="16.8">
      <c r="A2" s="36" t="s">
        <v>2</v>
      </c>
      <c r="S2" s="48" t="s">
        <v>7</v>
      </c>
      <c r="T2" s="35" t="str">
        <f>Q3</f>
        <v>Linear expansion</v>
      </c>
    </row>
    <row r="3" spans="1:20" ht="40.799999999999997">
      <c r="A3" s="37"/>
      <c r="B3" s="38" t="s">
        <v>5</v>
      </c>
      <c r="C3" s="38" t="s">
        <v>68</v>
      </c>
      <c r="D3" s="38" t="s">
        <v>69</v>
      </c>
      <c r="E3" s="38"/>
      <c r="F3" s="38" t="s">
        <v>7</v>
      </c>
      <c r="G3" s="38" t="s">
        <v>5</v>
      </c>
      <c r="H3" s="38" t="s">
        <v>68</v>
      </c>
      <c r="I3" s="38" t="s">
        <v>69</v>
      </c>
      <c r="J3" s="38" t="s">
        <v>6</v>
      </c>
      <c r="K3" s="38"/>
      <c r="L3" s="38"/>
      <c r="M3" s="38"/>
      <c r="N3" s="42"/>
      <c r="O3" s="33" t="s">
        <v>72</v>
      </c>
      <c r="P3" s="33" t="s">
        <v>72</v>
      </c>
      <c r="Q3" s="33" t="s">
        <v>73</v>
      </c>
      <c r="S3" s="48" t="s">
        <v>30</v>
      </c>
      <c r="T3" s="35" t="str">
        <f>Q4</f>
        <v xml:space="preserve">[(L-L293)/L293] x 10 5 </v>
      </c>
    </row>
    <row r="4" spans="1:20" ht="16.8">
      <c r="A4" s="39" t="s">
        <v>10</v>
      </c>
      <c r="B4" s="39" t="s">
        <v>11</v>
      </c>
      <c r="C4" s="39" t="s">
        <v>12</v>
      </c>
      <c r="D4" s="39" t="s">
        <v>12</v>
      </c>
      <c r="F4" s="35">
        <v>4</v>
      </c>
      <c r="G4" s="40">
        <f>10^(B$5+B$6*LOG10($F4)+B$7*LOG10($F4)^2+B$8*LOG10($F4)^3+B$9*LOG10($F4)^4+B$10*LOG10($F4)^5+B$11*LOG10($F4)^6+B$12*LOG10($F4)^7+B$13*LOG10($F4)^8)</f>
        <v>0.27239618896648121</v>
      </c>
      <c r="H4" s="40">
        <f>10^(C$5+C$6*LOG10($F4)+C$7*LOG10($F4)^2+C$8*LOG10($F4)^3+C$9*LOG10($F4)^4+C$10*LOG10($F4)^5+C$11*LOG10($F4)^6+C$12*LOG10($F4)^7+C$13*LOG10($F4)^8)</f>
        <v>1.9773928504371381</v>
      </c>
      <c r="I4" s="40"/>
      <c r="J4" s="40">
        <f>H4</f>
        <v>1.9773928504371381</v>
      </c>
      <c r="N4" s="43" t="s">
        <v>74</v>
      </c>
      <c r="O4" s="33" t="s">
        <v>75</v>
      </c>
      <c r="P4" s="33" t="s">
        <v>75</v>
      </c>
      <c r="Q4" s="33" t="s">
        <v>83</v>
      </c>
      <c r="S4" s="35">
        <f>F4</f>
        <v>4</v>
      </c>
      <c r="T4" s="49">
        <f>$Q$11</f>
        <v>-300.04000000000002</v>
      </c>
    </row>
    <row r="5" spans="1:20" ht="14.4">
      <c r="A5" s="39" t="s">
        <v>14</v>
      </c>
      <c r="B5" s="39">
        <v>-1.4087000000000001</v>
      </c>
      <c r="C5" s="39">
        <v>12.2486</v>
      </c>
      <c r="D5" s="39">
        <v>-1879.4639999999999</v>
      </c>
      <c r="F5" s="35">
        <v>5</v>
      </c>
      <c r="G5" s="40">
        <f t="shared" ref="G5:H35" si="0">10^(B$5+B$6*LOG10($F5)+B$7*LOG10($F5)^2+B$8*LOG10($F5)^3+B$9*LOG10($F5)^4+B$10*LOG10($F5)^5+B$11*LOG10($F5)^6+B$12*LOG10($F5)^7+B$13*LOG10($F5)^8)</f>
        <v>0.36625322897088664</v>
      </c>
      <c r="H5" s="40">
        <f t="shared" si="0"/>
        <v>2.4362393539938227</v>
      </c>
      <c r="I5" s="40"/>
      <c r="J5" s="40">
        <f t="shared" ref="J5:J50" si="1">H5</f>
        <v>2.4362393539938227</v>
      </c>
      <c r="N5" s="33" t="s">
        <v>13</v>
      </c>
      <c r="O5" s="34">
        <v>208.47290000000001</v>
      </c>
      <c r="P5" s="34">
        <v>207.94880000000001</v>
      </c>
      <c r="Q5" s="34">
        <v>-295.54000000000002</v>
      </c>
      <c r="S5" s="35">
        <f t="shared" ref="S5:S7" si="2">F5</f>
        <v>5</v>
      </c>
      <c r="T5" s="49">
        <f t="shared" ref="T5:T23" si="3">$Q$11</f>
        <v>-300.04000000000002</v>
      </c>
    </row>
    <row r="6" spans="1:20" ht="14.4">
      <c r="A6" s="39" t="s">
        <v>15</v>
      </c>
      <c r="B6" s="39">
        <v>1.3982000000000001</v>
      </c>
      <c r="C6" s="39">
        <v>-80.642200000000003</v>
      </c>
      <c r="D6" s="39">
        <v>3643.1979999999999</v>
      </c>
      <c r="F6" s="35">
        <v>6</v>
      </c>
      <c r="G6" s="40">
        <f t="shared" si="0"/>
        <v>0.46532208647366546</v>
      </c>
      <c r="H6" s="40">
        <f t="shared" si="0"/>
        <v>2.9633418775236273</v>
      </c>
      <c r="I6" s="40"/>
      <c r="J6" s="40">
        <f t="shared" si="1"/>
        <v>2.9633418775236273</v>
      </c>
      <c r="N6" s="33" t="s">
        <v>15</v>
      </c>
      <c r="O6" s="34">
        <v>-0.1358965</v>
      </c>
      <c r="P6" s="34">
        <v>7.394241E-2</v>
      </c>
      <c r="Q6" s="34">
        <v>-0.39811000000000002</v>
      </c>
      <c r="S6" s="35">
        <f t="shared" si="2"/>
        <v>6</v>
      </c>
      <c r="T6" s="49">
        <f t="shared" si="3"/>
        <v>-300.04000000000002</v>
      </c>
    </row>
    <row r="7" spans="1:20" ht="14.4">
      <c r="A7" s="39" t="s">
        <v>16</v>
      </c>
      <c r="B7" s="39">
        <v>0.25430000000000003</v>
      </c>
      <c r="C7" s="39">
        <v>218.74299999999999</v>
      </c>
      <c r="D7" s="39">
        <v>76.701250000000002</v>
      </c>
      <c r="F7" s="35">
        <v>7</v>
      </c>
      <c r="G7" s="40">
        <f t="shared" si="0"/>
        <v>0.56904717978621266</v>
      </c>
      <c r="H7" s="40">
        <f t="shared" si="0"/>
        <v>3.5008060625797945</v>
      </c>
      <c r="I7" s="40"/>
      <c r="J7" s="40">
        <f t="shared" si="1"/>
        <v>3.5008060625797945</v>
      </c>
      <c r="N7" s="33" t="s">
        <v>16</v>
      </c>
      <c r="O7" s="34">
        <v>8.3686290000000007E-3</v>
      </c>
      <c r="P7" s="34">
        <v>-9.6272000000000003E-4</v>
      </c>
      <c r="Q7" s="34">
        <v>9.2683000000000001E-3</v>
      </c>
      <c r="S7" s="35">
        <f t="shared" si="2"/>
        <v>7</v>
      </c>
      <c r="T7" s="49">
        <f t="shared" si="3"/>
        <v>-300.04000000000002</v>
      </c>
    </row>
    <row r="8" spans="1:20" ht="14.4">
      <c r="A8" s="39" t="s">
        <v>17</v>
      </c>
      <c r="B8" s="39">
        <v>-0.626</v>
      </c>
      <c r="C8" s="39">
        <v>-308.85399999999998</v>
      </c>
      <c r="D8" s="39">
        <v>-6176.0280000000002</v>
      </c>
      <c r="F8" s="35">
        <v>8</v>
      </c>
      <c r="G8" s="40">
        <f t="shared" si="0"/>
        <v>0.67698030533871212</v>
      </c>
      <c r="H8" s="40">
        <f t="shared" si="0"/>
        <v>4.0468988808915354</v>
      </c>
      <c r="I8" s="40"/>
      <c r="J8" s="40">
        <f t="shared" si="1"/>
        <v>4.0468988808915354</v>
      </c>
      <c r="N8" s="33" t="s">
        <v>17</v>
      </c>
      <c r="O8" s="34">
        <v>-1.3816999999999999E-4</v>
      </c>
      <c r="P8" s="34">
        <v>2.8455600000000001E-6</v>
      </c>
      <c r="Q8" s="34">
        <v>-2.0261000000000001E-5</v>
      </c>
      <c r="S8" s="35">
        <f t="shared" ref="S8:S71" si="4">F8</f>
        <v>8</v>
      </c>
      <c r="T8" s="49">
        <f t="shared" si="3"/>
        <v>-300.04000000000002</v>
      </c>
    </row>
    <row r="9" spans="1:20" ht="14.4">
      <c r="A9" s="39" t="s">
        <v>18</v>
      </c>
      <c r="B9" s="39">
        <v>0.2334</v>
      </c>
      <c r="C9" s="39">
        <v>239.52959999999999</v>
      </c>
      <c r="D9" s="39">
        <v>7437.6247000000003</v>
      </c>
      <c r="F9" s="35">
        <v>9</v>
      </c>
      <c r="G9" s="40">
        <f t="shared" si="0"/>
        <v>0.78871327270923175</v>
      </c>
      <c r="H9" s="40">
        <f t="shared" si="0"/>
        <v>4.6110915849307652</v>
      </c>
      <c r="I9" s="40"/>
      <c r="J9" s="40">
        <f t="shared" si="1"/>
        <v>4.6110915849307652</v>
      </c>
      <c r="N9" s="33" t="s">
        <v>18</v>
      </c>
      <c r="O9" s="34">
        <v>6.83193E-7</v>
      </c>
      <c r="P9" s="34">
        <v>-3.2407999999999998E-9</v>
      </c>
      <c r="Q9" s="34">
        <v>1.7126999999999998E-8</v>
      </c>
      <c r="S9" s="35">
        <f t="shared" si="4"/>
        <v>9</v>
      </c>
      <c r="T9" s="49">
        <f t="shared" si="3"/>
        <v>-300.04000000000002</v>
      </c>
    </row>
    <row r="10" spans="1:20" ht="15.6">
      <c r="A10" s="39" t="s">
        <v>19</v>
      </c>
      <c r="B10" s="39">
        <v>0.42559999999999998</v>
      </c>
      <c r="C10" s="39">
        <v>-89.998199999999997</v>
      </c>
      <c r="D10" s="39">
        <v>-4305.7217000000001</v>
      </c>
      <c r="F10" s="35">
        <v>10</v>
      </c>
      <c r="G10" s="40">
        <f t="shared" si="0"/>
        <v>0.90385757066017614</v>
      </c>
      <c r="H10" s="40">
        <f t="shared" si="0"/>
        <v>5.2027145652505533</v>
      </c>
      <c r="I10" s="40"/>
      <c r="J10" s="40">
        <f t="shared" si="1"/>
        <v>5.2027145652505533</v>
      </c>
      <c r="N10" s="33" t="s">
        <v>76</v>
      </c>
      <c r="O10" s="33" t="s">
        <v>77</v>
      </c>
      <c r="P10" s="33" t="s">
        <v>77</v>
      </c>
      <c r="Q10" s="33">
        <v>23</v>
      </c>
      <c r="S10" s="35">
        <f t="shared" si="4"/>
        <v>10</v>
      </c>
      <c r="T10" s="49">
        <f t="shared" si="3"/>
        <v>-300.04000000000002</v>
      </c>
    </row>
    <row r="11" spans="1:20" ht="14.4">
      <c r="A11" s="39" t="s">
        <v>20</v>
      </c>
      <c r="B11" s="39">
        <v>-0.46579999999999999</v>
      </c>
      <c r="C11" s="39">
        <v>3.1531500000000001</v>
      </c>
      <c r="D11" s="39">
        <v>1382.4627</v>
      </c>
      <c r="F11" s="35">
        <v>11</v>
      </c>
      <c r="G11" s="40">
        <f t="shared" si="0"/>
        <v>1.0220393461286417</v>
      </c>
      <c r="H11" s="40">
        <f t="shared" si="0"/>
        <v>5.8288015383819474</v>
      </c>
      <c r="I11" s="40"/>
      <c r="J11" s="40">
        <f t="shared" si="1"/>
        <v>5.8288015383819474</v>
      </c>
      <c r="N11" s="33" t="s">
        <v>78</v>
      </c>
      <c r="O11" s="33" t="s">
        <v>77</v>
      </c>
      <c r="P11" s="33" t="s">
        <v>77</v>
      </c>
      <c r="Q11" s="33">
        <v>-300.04000000000002</v>
      </c>
      <c r="S11" s="35">
        <f t="shared" si="4"/>
        <v>11</v>
      </c>
      <c r="T11" s="49">
        <f t="shared" si="3"/>
        <v>-300.04000000000002</v>
      </c>
    </row>
    <row r="12" spans="1:20" ht="28.8">
      <c r="A12" s="39" t="s">
        <v>21</v>
      </c>
      <c r="B12" s="39">
        <v>0.16500000000000001</v>
      </c>
      <c r="C12" s="39">
        <v>8.4499600000000008</v>
      </c>
      <c r="D12" s="39">
        <v>-237.22703999999999</v>
      </c>
      <c r="F12" s="35">
        <v>12</v>
      </c>
      <c r="G12" s="40">
        <f t="shared" si="0"/>
        <v>1.1428992491454935</v>
      </c>
      <c r="H12" s="40">
        <f t="shared" si="0"/>
        <v>6.4943461337771442</v>
      </c>
      <c r="I12" s="40"/>
      <c r="J12" s="40">
        <f t="shared" si="1"/>
        <v>6.4943461337771442</v>
      </c>
      <c r="N12" s="33" t="s">
        <v>79</v>
      </c>
      <c r="O12" s="44">
        <v>22037</v>
      </c>
      <c r="P12" s="33" t="s">
        <v>80</v>
      </c>
      <c r="Q12" s="33" t="s">
        <v>24</v>
      </c>
      <c r="S12" s="35">
        <f t="shared" si="4"/>
        <v>12</v>
      </c>
      <c r="T12" s="49">
        <f t="shared" si="3"/>
        <v>-300.04000000000002</v>
      </c>
    </row>
    <row r="13" spans="1:20" ht="28.8">
      <c r="A13" s="39" t="s">
        <v>22</v>
      </c>
      <c r="B13" s="39">
        <v>-1.9900000000000001E-2</v>
      </c>
      <c r="C13" s="39">
        <v>-1.91368</v>
      </c>
      <c r="D13" s="39">
        <v>17.052620000000001</v>
      </c>
      <c r="F13" s="35">
        <v>13</v>
      </c>
      <c r="G13" s="40">
        <f t="shared" si="0"/>
        <v>1.2660935597674372</v>
      </c>
      <c r="H13" s="40">
        <f t="shared" si="0"/>
        <v>7.2029912004859851</v>
      </c>
      <c r="I13" s="40"/>
      <c r="J13" s="40">
        <f t="shared" si="1"/>
        <v>7.2029912004859851</v>
      </c>
      <c r="N13" s="33" t="s">
        <v>81</v>
      </c>
      <c r="O13" s="44">
        <v>18476</v>
      </c>
      <c r="P13" s="33" t="s">
        <v>82</v>
      </c>
      <c r="Q13" s="33" t="s">
        <v>24</v>
      </c>
      <c r="S13" s="35">
        <f t="shared" si="4"/>
        <v>13</v>
      </c>
      <c r="T13" s="49">
        <f t="shared" si="3"/>
        <v>-300.04000000000002</v>
      </c>
    </row>
    <row r="14" spans="1:20" ht="27">
      <c r="A14" s="39" t="s">
        <v>23</v>
      </c>
      <c r="B14" s="39" t="s">
        <v>24</v>
      </c>
      <c r="C14" s="39" t="s">
        <v>24</v>
      </c>
      <c r="D14" s="39" t="s">
        <v>24</v>
      </c>
      <c r="F14" s="35">
        <v>14</v>
      </c>
      <c r="G14" s="40">
        <f t="shared" si="0"/>
        <v>1.3912953766014087</v>
      </c>
      <c r="H14" s="40">
        <f t="shared" si="0"/>
        <v>7.9576396249490085</v>
      </c>
      <c r="I14" s="40"/>
      <c r="J14" s="40">
        <f t="shared" si="1"/>
        <v>7.9576396249490085</v>
      </c>
      <c r="N14" s="33"/>
      <c r="O14" s="33">
        <v>1</v>
      </c>
      <c r="P14" s="33">
        <v>1</v>
      </c>
      <c r="Q14" s="33">
        <v>5</v>
      </c>
      <c r="S14" s="35">
        <f t="shared" si="4"/>
        <v>14</v>
      </c>
      <c r="T14" s="49">
        <f t="shared" si="3"/>
        <v>-300.04000000000002</v>
      </c>
    </row>
    <row r="15" spans="1:20" ht="26.4">
      <c r="A15" s="39" t="s">
        <v>25</v>
      </c>
      <c r="B15" s="39" t="s">
        <v>26</v>
      </c>
      <c r="C15" s="41" t="s">
        <v>70</v>
      </c>
      <c r="D15" s="39" t="s">
        <v>71</v>
      </c>
      <c r="F15" s="35">
        <v>15</v>
      </c>
      <c r="G15" s="40">
        <f t="shared" si="0"/>
        <v>1.5181954929155586</v>
      </c>
      <c r="H15" s="40">
        <f t="shared" si="0"/>
        <v>8.7609004781559907</v>
      </c>
      <c r="I15" s="40"/>
      <c r="J15" s="40">
        <f t="shared" si="1"/>
        <v>8.7609004781559907</v>
      </c>
      <c r="S15" s="35">
        <f t="shared" si="4"/>
        <v>15</v>
      </c>
      <c r="T15" s="49">
        <f t="shared" si="3"/>
        <v>-300.04000000000002</v>
      </c>
    </row>
    <row r="16" spans="1:20" ht="30">
      <c r="F16" s="35">
        <v>16</v>
      </c>
      <c r="G16" s="40">
        <f t="shared" si="0"/>
        <v>1.6465028910922823</v>
      </c>
      <c r="H16" s="40">
        <f t="shared" si="0"/>
        <v>9.6153910042567343</v>
      </c>
      <c r="I16" s="40"/>
      <c r="J16" s="40">
        <f t="shared" si="1"/>
        <v>9.6153910042567343</v>
      </c>
      <c r="N16" s="46" t="s">
        <v>84</v>
      </c>
      <c r="P16" s="45" t="s">
        <v>85</v>
      </c>
      <c r="S16" s="35">
        <f t="shared" si="4"/>
        <v>16</v>
      </c>
      <c r="T16" s="49">
        <f t="shared" si="3"/>
        <v>-300.04000000000002</v>
      </c>
    </row>
    <row r="17" spans="6:20" ht="15.6">
      <c r="F17" s="35">
        <v>17</v>
      </c>
      <c r="G17" s="40">
        <f t="shared" si="0"/>
        <v>1.7759448902083268</v>
      </c>
      <c r="H17" s="40">
        <f t="shared" si="0"/>
        <v>10.523931484955721</v>
      </c>
      <c r="I17" s="40"/>
      <c r="J17" s="40">
        <f t="shared" si="1"/>
        <v>10.523931484955721</v>
      </c>
      <c r="N17" s="47" t="s">
        <v>86</v>
      </c>
      <c r="P17" s="45" t="s">
        <v>87</v>
      </c>
      <c r="S17" s="35">
        <f t="shared" si="4"/>
        <v>17</v>
      </c>
      <c r="T17" s="49">
        <f t="shared" si="3"/>
        <v>-300.04000000000002</v>
      </c>
    </row>
    <row r="18" spans="6:20">
      <c r="F18" s="35">
        <v>18</v>
      </c>
      <c r="G18" s="40">
        <f t="shared" si="0"/>
        <v>1.9062670102018868</v>
      </c>
      <c r="H18" s="40">
        <f t="shared" si="0"/>
        <v>11.489664638269048</v>
      </c>
      <c r="I18" s="40"/>
      <c r="J18" s="40">
        <f t="shared" si="1"/>
        <v>11.489664638269048</v>
      </c>
      <c r="S18" s="35">
        <f t="shared" si="4"/>
        <v>18</v>
      </c>
      <c r="T18" s="49">
        <f t="shared" si="3"/>
        <v>-300.04000000000002</v>
      </c>
    </row>
    <row r="19" spans="6:20">
      <c r="F19" s="35">
        <v>19</v>
      </c>
      <c r="G19" s="40">
        <f t="shared" si="0"/>
        <v>2.0372326171660813</v>
      </c>
      <c r="H19" s="40">
        <f t="shared" si="0"/>
        <v>12.516122823979472</v>
      </c>
      <c r="I19" s="40"/>
      <c r="J19" s="40">
        <f t="shared" si="1"/>
        <v>12.516122823979472</v>
      </c>
      <c r="S19" s="35">
        <f t="shared" si="4"/>
        <v>19</v>
      </c>
      <c r="T19" s="49">
        <f t="shared" si="3"/>
        <v>-300.04000000000002</v>
      </c>
    </row>
    <row r="20" spans="6:20">
      <c r="F20" s="35">
        <v>20</v>
      </c>
      <c r="G20" s="40">
        <f t="shared" si="0"/>
        <v>2.1686224062946455</v>
      </c>
      <c r="H20" s="40">
        <f t="shared" si="0"/>
        <v>13.607259317485207</v>
      </c>
      <c r="I20" s="40"/>
      <c r="J20" s="40">
        <f t="shared" si="1"/>
        <v>13.607259317485207</v>
      </c>
      <c r="S20" s="35">
        <f t="shared" si="4"/>
        <v>20</v>
      </c>
      <c r="T20" s="49">
        <f t="shared" si="3"/>
        <v>-300.04000000000002</v>
      </c>
    </row>
    <row r="21" spans="6:20">
      <c r="F21" s="35">
        <v>21</v>
      </c>
      <c r="G21" s="40">
        <f t="shared" si="0"/>
        <v>2.3002337690033916</v>
      </c>
      <c r="H21" s="40">
        <f t="shared" si="0"/>
        <v>14.767454758846174</v>
      </c>
      <c r="I21" s="40"/>
      <c r="J21" s="40">
        <f t="shared" si="1"/>
        <v>14.767454758846174</v>
      </c>
      <c r="S21" s="35">
        <f t="shared" si="4"/>
        <v>21</v>
      </c>
      <c r="T21" s="49">
        <f t="shared" si="3"/>
        <v>-300.04000000000002</v>
      </c>
    </row>
    <row r="22" spans="6:20">
      <c r="F22" s="35">
        <v>22</v>
      </c>
      <c r="G22" s="40">
        <f t="shared" si="0"/>
        <v>2.431880081338444</v>
      </c>
      <c r="H22" s="40">
        <f t="shared" si="0"/>
        <v>16.00150621395759</v>
      </c>
      <c r="I22" s="40"/>
      <c r="J22" s="40">
        <f t="shared" si="1"/>
        <v>16.00150621395759</v>
      </c>
      <c r="S22" s="35">
        <f t="shared" si="4"/>
        <v>22</v>
      </c>
      <c r="T22" s="49">
        <f t="shared" si="3"/>
        <v>-300.04000000000002</v>
      </c>
    </row>
    <row r="23" spans="6:20">
      <c r="F23" s="35">
        <v>23</v>
      </c>
      <c r="G23" s="40">
        <f t="shared" si="0"/>
        <v>2.563389942741281</v>
      </c>
      <c r="H23" s="40">
        <f t="shared" si="0"/>
        <v>17.314603678734308</v>
      </c>
      <c r="I23" s="40"/>
      <c r="J23" s="40">
        <f t="shared" si="1"/>
        <v>17.314603678734308</v>
      </c>
      <c r="S23" s="35">
        <f t="shared" si="4"/>
        <v>23</v>
      </c>
      <c r="T23" s="49">
        <f t="shared" si="3"/>
        <v>-300.04000000000002</v>
      </c>
    </row>
    <row r="24" spans="6:20">
      <c r="F24" s="35">
        <v>24</v>
      </c>
      <c r="G24" s="40">
        <f t="shared" si="0"/>
        <v>2.694606387661072</v>
      </c>
      <c r="H24" s="40">
        <f t="shared" si="0"/>
        <v>18.71229699439613</v>
      </c>
      <c r="I24" s="40"/>
      <c r="J24" s="40">
        <f t="shared" si="1"/>
        <v>18.71229699439613</v>
      </c>
      <c r="S24" s="35">
        <f t="shared" si="4"/>
        <v>24</v>
      </c>
      <c r="T24" s="49">
        <f t="shared" ref="T24:T68" si="5">$Q$5+$Q$6*S24+$Q$7*S24^2+$Q$8*S24^3+$Q$9*S24^4</f>
        <v>-300.03050493644804</v>
      </c>
    </row>
    <row r="25" spans="6:20">
      <c r="F25" s="35">
        <v>25</v>
      </c>
      <c r="G25" s="40">
        <f t="shared" si="0"/>
        <v>2.8253860872341146</v>
      </c>
      <c r="H25" s="40">
        <f t="shared" si="0"/>
        <v>20.200454807180993</v>
      </c>
      <c r="I25" s="40"/>
      <c r="J25" s="40">
        <f t="shared" si="1"/>
        <v>20.200454807180993</v>
      </c>
      <c r="S25" s="35">
        <f t="shared" si="4"/>
        <v>25</v>
      </c>
      <c r="T25" s="49">
        <f t="shared" si="5"/>
        <v>-300.00995039062497</v>
      </c>
    </row>
    <row r="26" spans="6:20">
      <c r="F26" s="35">
        <v>26</v>
      </c>
      <c r="G26" s="40">
        <f t="shared" si="0"/>
        <v>2.9555985540738052</v>
      </c>
      <c r="H26" s="40">
        <f t="shared" si="0"/>
        <v>21.785216251874363</v>
      </c>
      <c r="I26" s="40"/>
      <c r="J26" s="40">
        <f t="shared" si="1"/>
        <v>21.785216251874363</v>
      </c>
      <c r="S26" s="35">
        <f t="shared" si="4"/>
        <v>26</v>
      </c>
      <c r="T26" s="49">
        <f t="shared" si="5"/>
        <v>-299.97376990804798</v>
      </c>
    </row>
    <row r="27" spans="6:20">
      <c r="F27" s="35">
        <v>27</v>
      </c>
      <c r="G27" s="40">
        <f t="shared" si="0"/>
        <v>3.0851253599249264</v>
      </c>
      <c r="H27" s="40">
        <f t="shared" si="0"/>
        <v>23.472935367108335</v>
      </c>
      <c r="I27" s="40"/>
      <c r="J27" s="40">
        <f t="shared" si="1"/>
        <v>23.472935367108335</v>
      </c>
      <c r="S27" s="35">
        <f t="shared" si="4"/>
        <v>27</v>
      </c>
      <c r="T27" s="49">
        <f t="shared" si="5"/>
        <v>-299.92207457299298</v>
      </c>
    </row>
    <row r="28" spans="6:20">
      <c r="F28" s="35">
        <v>28</v>
      </c>
      <c r="G28" s="40">
        <f t="shared" si="0"/>
        <v>3.2138593733528857</v>
      </c>
      <c r="H28" s="40">
        <f t="shared" si="0"/>
        <v>25.270117793145108</v>
      </c>
      <c r="I28" s="40"/>
      <c r="J28" s="40">
        <f t="shared" si="1"/>
        <v>25.270117793145108</v>
      </c>
      <c r="S28" s="35">
        <f t="shared" si="4"/>
        <v>28</v>
      </c>
      <c r="T28" s="49">
        <f t="shared" si="5"/>
        <v>-299.85497505868807</v>
      </c>
    </row>
    <row r="29" spans="6:20">
      <c r="F29" s="35">
        <v>29</v>
      </c>
      <c r="G29" s="40">
        <f t="shared" si="0"/>
        <v>3.3417040226151657</v>
      </c>
      <c r="H29" s="40">
        <f t="shared" si="0"/>
        <v>27.183349010701079</v>
      </c>
      <c r="I29" s="40"/>
      <c r="J29" s="40">
        <f t="shared" si="1"/>
        <v>27.183349010701079</v>
      </c>
      <c r="S29" s="35">
        <f t="shared" si="4"/>
        <v>29</v>
      </c>
      <c r="T29" s="49">
        <f t="shared" si="5"/>
        <v>-299.77258162731295</v>
      </c>
    </row>
    <row r="30" spans="6:20">
      <c r="F30" s="35">
        <v>30</v>
      </c>
      <c r="G30" s="40">
        <f t="shared" si="0"/>
        <v>3.4685725872805895</v>
      </c>
      <c r="H30" s="40">
        <f t="shared" si="0"/>
        <v>29.219213220755389</v>
      </c>
      <c r="I30" s="40"/>
      <c r="J30" s="40">
        <f t="shared" si="1"/>
        <v>29.219213220755389</v>
      </c>
      <c r="S30" s="35">
        <f t="shared" si="4"/>
        <v>30</v>
      </c>
      <c r="T30" s="49">
        <f t="shared" si="5"/>
        <v>-299.67500413000005</v>
      </c>
    </row>
    <row r="31" spans="6:20">
      <c r="F31" s="35">
        <v>31</v>
      </c>
      <c r="G31" s="40">
        <f t="shared" si="0"/>
        <v>3.594387520928755</v>
      </c>
      <c r="H31" s="40">
        <f t="shared" si="0"/>
        <v>31.384201913098355</v>
      </c>
      <c r="I31" s="40"/>
      <c r="J31" s="40">
        <f t="shared" si="1"/>
        <v>31.384201913098355</v>
      </c>
      <c r="S31" s="35">
        <f t="shared" si="4"/>
        <v>31</v>
      </c>
      <c r="T31" s="49">
        <f t="shared" si="5"/>
        <v>-299.56235200683301</v>
      </c>
    </row>
    <row r="32" spans="6:20">
      <c r="F32" s="35">
        <v>32</v>
      </c>
      <c r="G32" s="40">
        <f t="shared" si="0"/>
        <v>3.7190798063048454</v>
      </c>
      <c r="H32" s="40">
        <f t="shared" si="0"/>
        <v>33.684611215116682</v>
      </c>
      <c r="I32" s="40"/>
      <c r="J32" s="40">
        <f t="shared" si="1"/>
        <v>33.684611215116682</v>
      </c>
      <c r="S32" s="35">
        <f t="shared" si="4"/>
        <v>32</v>
      </c>
      <c r="T32" s="49">
        <f t="shared" si="5"/>
        <v>-299.43473428684808</v>
      </c>
    </row>
    <row r="33" spans="6:20">
      <c r="F33" s="35">
        <v>33</v>
      </c>
      <c r="G33" s="40">
        <f t="shared" si="0"/>
        <v>3.842588343563929</v>
      </c>
      <c r="H33" s="40">
        <f t="shared" si="0"/>
        <v>36.126427236410663</v>
      </c>
      <c r="I33" s="40"/>
      <c r="J33" s="40">
        <f t="shared" si="1"/>
        <v>36.126427236410663</v>
      </c>
      <c r="S33" s="35">
        <f t="shared" si="4"/>
        <v>33</v>
      </c>
      <c r="T33" s="49">
        <f t="shared" si="5"/>
        <v>-299.29225958803301</v>
      </c>
    </row>
    <row r="34" spans="6:20">
      <c r="F34" s="35">
        <v>34</v>
      </c>
      <c r="G34" s="40">
        <f t="shared" si="0"/>
        <v>3.9648593716717846</v>
      </c>
      <c r="H34" s="40">
        <f t="shared" si="0"/>
        <v>38.715198828491914</v>
      </c>
      <c r="I34" s="40"/>
      <c r="J34" s="40">
        <f t="shared" si="1"/>
        <v>38.715198828491914</v>
      </c>
      <c r="S34" s="35">
        <f t="shared" si="4"/>
        <v>34</v>
      </c>
      <c r="T34" s="49">
        <f t="shared" si="5"/>
        <v>-299.13503611732796</v>
      </c>
    </row>
    <row r="35" spans="6:20">
      <c r="F35" s="35">
        <v>35</v>
      </c>
      <c r="G35" s="40">
        <f t="shared" si="0"/>
        <v>4.0858459225971684</v>
      </c>
      <c r="H35" s="40">
        <f t="shared" si="0"/>
        <v>41.455897454660473</v>
      </c>
      <c r="I35" s="40"/>
      <c r="J35" s="40">
        <f t="shared" si="1"/>
        <v>41.455897454660473</v>
      </c>
      <c r="S35" s="35">
        <f t="shared" si="4"/>
        <v>35</v>
      </c>
      <c r="T35" s="49">
        <f t="shared" si="5"/>
        <v>-298.96317167062506</v>
      </c>
    </row>
    <row r="36" spans="6:20">
      <c r="F36" s="35">
        <v>36</v>
      </c>
      <c r="G36" s="40">
        <f t="shared" ref="G36:I99" si="6">10^(B$5+B$6*LOG10($F36)+B$7*LOG10($F36)^2+B$8*LOG10($F36)^3+B$9*LOG10($F36)^4+B$10*LOG10($F36)^5+B$11*LOG10($F36)^6+B$12*LOG10($F36)^7+B$13*LOG10($F36)^8)</f>
        <v>4.2055073076075171</v>
      </c>
      <c r="H36" s="40">
        <f t="shared" si="6"/>
        <v>44.352764213470635</v>
      </c>
      <c r="I36" s="40"/>
      <c r="J36" s="40">
        <f t="shared" si="1"/>
        <v>44.352764213470635</v>
      </c>
      <c r="S36" s="35">
        <f t="shared" si="4"/>
        <v>36</v>
      </c>
      <c r="T36" s="49">
        <f t="shared" si="5"/>
        <v>-298.77677363276797</v>
      </c>
    </row>
    <row r="37" spans="6:20">
      <c r="F37" s="35">
        <v>37</v>
      </c>
      <c r="G37" s="40">
        <f t="shared" si="6"/>
        <v>4.3238086347415985</v>
      </c>
      <c r="H37" s="40">
        <f t="shared" si="6"/>
        <v>47.409144478365647</v>
      </c>
      <c r="I37" s="40"/>
      <c r="J37" s="40">
        <f t="shared" si="1"/>
        <v>47.409144478365647</v>
      </c>
      <c r="S37" s="35">
        <f t="shared" si="4"/>
        <v>37</v>
      </c>
      <c r="T37" s="49">
        <f t="shared" si="5"/>
        <v>-298.57594897755303</v>
      </c>
    </row>
    <row r="38" spans="6:20">
      <c r="F38" s="35">
        <v>38</v>
      </c>
      <c r="G38" s="40">
        <f t="shared" si="6"/>
        <v>4.4407203563635456</v>
      </c>
      <c r="H38" s="40">
        <f t="shared" si="6"/>
        <v>50.627311101501427</v>
      </c>
      <c r="I38" s="40"/>
      <c r="J38" s="40">
        <f t="shared" si="1"/>
        <v>50.627311101501427</v>
      </c>
      <c r="S38" s="35">
        <f t="shared" si="4"/>
        <v>38</v>
      </c>
      <c r="T38" s="49">
        <f t="shared" si="5"/>
        <v>-298.36080426772804</v>
      </c>
    </row>
    <row r="39" spans="6:20">
      <c r="F39" s="35">
        <v>39</v>
      </c>
      <c r="G39" s="40">
        <f t="shared" si="6"/>
        <v>4.5562178455853894</v>
      </c>
      <c r="H39" s="40">
        <f t="shared" si="6"/>
        <v>54.008277678978935</v>
      </c>
      <c r="I39" s="40"/>
      <c r="J39" s="40">
        <f t="shared" si="1"/>
        <v>54.008277678978935</v>
      </c>
      <c r="S39" s="35">
        <f t="shared" si="4"/>
        <v>39</v>
      </c>
      <c r="T39" s="49">
        <f t="shared" si="5"/>
        <v>-298.131445654993</v>
      </c>
    </row>
    <row r="40" spans="6:20">
      <c r="F40" s="35">
        <v>40</v>
      </c>
      <c r="G40" s="40">
        <f t="shared" si="6"/>
        <v>4.6702810002711335</v>
      </c>
      <c r="H40" s="40">
        <f t="shared" si="6"/>
        <v>57.551603982797552</v>
      </c>
      <c r="I40" s="40"/>
      <c r="J40" s="40">
        <f t="shared" si="1"/>
        <v>57.551603982797552</v>
      </c>
      <c r="S40" s="35">
        <f t="shared" si="4"/>
        <v>40</v>
      </c>
      <c r="T40" s="49">
        <f t="shared" si="5"/>
        <v>-297.88797887999999</v>
      </c>
    </row>
    <row r="41" spans="6:20">
      <c r="F41" s="35">
        <v>41</v>
      </c>
      <c r="G41" s="40">
        <f t="shared" si="6"/>
        <v>4.7828938732944737</v>
      </c>
      <c r="H41" s="40">
        <f t="shared" si="6"/>
        <v>61.255196315180569</v>
      </c>
      <c r="I41" s="40"/>
      <c r="J41" s="40">
        <f t="shared" si="1"/>
        <v>61.255196315180569</v>
      </c>
      <c r="S41" s="35">
        <f t="shared" si="4"/>
        <v>41</v>
      </c>
      <c r="T41" s="49">
        <f t="shared" si="5"/>
        <v>-297.63050927235304</v>
      </c>
    </row>
    <row r="42" spans="6:20">
      <c r="F42" s="35">
        <v>42</v>
      </c>
      <c r="G42" s="40">
        <f t="shared" si="6"/>
        <v>4.8940443277060259</v>
      </c>
      <c r="H42" s="40">
        <f t="shared" si="6"/>
        <v>65.115106229930277</v>
      </c>
      <c r="I42" s="40"/>
      <c r="J42" s="40">
        <f t="shared" si="1"/>
        <v>65.115106229930277</v>
      </c>
      <c r="S42" s="35">
        <f t="shared" si="4"/>
        <v>42</v>
      </c>
      <c r="T42" s="49">
        <f t="shared" si="5"/>
        <v>-297.35914175060805</v>
      </c>
    </row>
    <row r="43" spans="6:20">
      <c r="F43" s="35">
        <v>43</v>
      </c>
      <c r="G43" s="40">
        <f t="shared" si="6"/>
        <v>5.0037237154708585</v>
      </c>
      <c r="H43" s="40">
        <f t="shared" si="6"/>
        <v>69.1253317648859</v>
      </c>
      <c r="I43" s="40"/>
      <c r="J43" s="40">
        <f t="shared" si="1"/>
        <v>69.1253317648859</v>
      </c>
      <c r="S43" s="35">
        <f t="shared" si="4"/>
        <v>43</v>
      </c>
      <c r="T43" s="49">
        <f t="shared" si="5"/>
        <v>-297.07398082227297</v>
      </c>
    </row>
    <row r="44" spans="6:20">
      <c r="F44" s="35">
        <v>44</v>
      </c>
      <c r="G44" s="40">
        <f t="shared" si="6"/>
        <v>5.1119265784558658</v>
      </c>
      <c r="H44" s="40">
        <f t="shared" si="6"/>
        <v>73.277626024869051</v>
      </c>
      <c r="I44" s="40"/>
      <c r="J44" s="40">
        <f t="shared" si="1"/>
        <v>73.277626024869051</v>
      </c>
      <c r="S44" s="35">
        <f t="shared" si="4"/>
        <v>44</v>
      </c>
      <c r="T44" s="49">
        <f t="shared" si="5"/>
        <v>-296.77513058380805</v>
      </c>
    </row>
    <row r="45" spans="6:20">
      <c r="F45" s="35">
        <v>45</v>
      </c>
      <c r="G45" s="40">
        <f t="shared" si="6"/>
        <v>5.2186503703786018</v>
      </c>
      <c r="H45" s="40">
        <f t="shared" si="6"/>
        <v>77.561318615013988</v>
      </c>
      <c r="I45" s="40"/>
      <c r="J45" s="40">
        <f t="shared" si="1"/>
        <v>77.561318615013988</v>
      </c>
      <c r="S45" s="35">
        <f t="shared" si="4"/>
        <v>45</v>
      </c>
      <c r="T45" s="49">
        <f t="shared" si="5"/>
        <v>-296.462694720625</v>
      </c>
    </row>
    <row r="46" spans="6:20">
      <c r="F46" s="35">
        <v>46</v>
      </c>
      <c r="G46" s="40">
        <f t="shared" si="6"/>
        <v>5.323895198466805</v>
      </c>
      <c r="H46" s="40">
        <f t="shared" si="6"/>
        <v>81.963156017959975</v>
      </c>
      <c r="I46" s="40"/>
      <c r="J46" s="40">
        <f t="shared" si="1"/>
        <v>81.963156017959975</v>
      </c>
      <c r="S46" s="35">
        <f t="shared" si="4"/>
        <v>46</v>
      </c>
      <c r="T46" s="49">
        <f t="shared" si="5"/>
        <v>-296.13677650708803</v>
      </c>
    </row>
    <row r="47" spans="6:20">
      <c r="F47" s="35">
        <v>47</v>
      </c>
      <c r="G47" s="40">
        <f t="shared" si="6"/>
        <v>5.4276635836250406</v>
      </c>
      <c r="H47" s="40">
        <f t="shared" si="6"/>
        <v>86.467167508725723</v>
      </c>
      <c r="I47" s="40"/>
      <c r="J47" s="40">
        <f t="shared" si="1"/>
        <v>86.467167508725723</v>
      </c>
      <c r="S47" s="35">
        <f t="shared" si="4"/>
        <v>47</v>
      </c>
      <c r="T47" s="49">
        <f t="shared" si="5"/>
        <v>-295.79747880651303</v>
      </c>
    </row>
    <row r="48" spans="6:20">
      <c r="F48" s="35">
        <v>48</v>
      </c>
      <c r="G48" s="40">
        <f t="shared" si="6"/>
        <v>5.5299602379522623</v>
      </c>
      <c r="H48" s="40">
        <f t="shared" si="6"/>
        <v>91.054563555991891</v>
      </c>
      <c r="I48" s="40"/>
      <c r="J48" s="40">
        <f t="shared" si="1"/>
        <v>91.054563555991891</v>
      </c>
      <c r="S48" s="35">
        <f t="shared" si="4"/>
        <v>48</v>
      </c>
      <c r="T48" s="49">
        <f t="shared" si="5"/>
        <v>-295.44490407116797</v>
      </c>
    </row>
    <row r="49" spans="6:20">
      <c r="F49" s="35">
        <v>49</v>
      </c>
      <c r="G49" s="40">
        <f t="shared" si="6"/>
        <v>5.6307918585082923</v>
      </c>
      <c r="H49" s="40">
        <f t="shared" si="6"/>
        <v>95.703673849168524</v>
      </c>
      <c r="I49" s="40"/>
      <c r="J49" s="40">
        <f t="shared" si="1"/>
        <v>95.703673849168524</v>
      </c>
      <c r="S49" s="35">
        <f t="shared" si="4"/>
        <v>49</v>
      </c>
      <c r="T49" s="49">
        <f t="shared" si="5"/>
        <v>-295.079154342273</v>
      </c>
    </row>
    <row r="50" spans="6:20">
      <c r="F50" s="35">
        <v>50</v>
      </c>
      <c r="G50" s="40">
        <f t="shared" si="6"/>
        <v>5.7301669362781897</v>
      </c>
      <c r="H50" s="40">
        <f t="shared" si="6"/>
        <v>100.38993206187924</v>
      </c>
      <c r="I50" s="40"/>
      <c r="J50" s="40">
        <f t="shared" si="1"/>
        <v>100.38993206187924</v>
      </c>
      <c r="S50" s="35">
        <f t="shared" si="4"/>
        <v>50</v>
      </c>
      <c r="T50" s="49">
        <f t="shared" si="5"/>
        <v>-294.70033125000003</v>
      </c>
    </row>
    <row r="51" spans="6:20">
      <c r="F51" s="35">
        <v>51</v>
      </c>
      <c r="G51" s="40">
        <f t="shared" si="6"/>
        <v>5.8280955793389033</v>
      </c>
      <c r="I51" s="40">
        <f t="shared" si="6"/>
        <v>104.60114947308722</v>
      </c>
      <c r="J51" s="40">
        <f>I51</f>
        <v>104.60114947308722</v>
      </c>
      <c r="S51" s="35">
        <f t="shared" si="4"/>
        <v>51</v>
      </c>
      <c r="T51" s="49">
        <f t="shared" si="5"/>
        <v>-294.30853601347303</v>
      </c>
    </row>
    <row r="52" spans="6:20">
      <c r="F52" s="35">
        <v>52</v>
      </c>
      <c r="G52" s="40">
        <f t="shared" si="6"/>
        <v>5.9245893492853128</v>
      </c>
      <c r="I52" s="40">
        <f t="shared" si="6"/>
        <v>108.90771639358292</v>
      </c>
      <c r="J52" s="40">
        <f t="shared" ref="J52:J115" si="7">I52</f>
        <v>108.90771639358292</v>
      </c>
      <c r="S52" s="35">
        <f t="shared" si="4"/>
        <v>52</v>
      </c>
      <c r="T52" s="49">
        <f t="shared" si="5"/>
        <v>-293.90386944076806</v>
      </c>
    </row>
    <row r="53" spans="6:20">
      <c r="F53" s="35">
        <v>53</v>
      </c>
      <c r="G53" s="40">
        <f t="shared" si="6"/>
        <v>6.0196611100253019</v>
      </c>
      <c r="I53" s="40">
        <f t="shared" si="6"/>
        <v>113.16275550658825</v>
      </c>
      <c r="J53" s="40">
        <f t="shared" si="7"/>
        <v>113.16275550658825</v>
      </c>
      <c r="S53" s="35">
        <f t="shared" si="4"/>
        <v>53</v>
      </c>
      <c r="T53" s="49">
        <f t="shared" si="5"/>
        <v>-293.48643192891302</v>
      </c>
    </row>
    <row r="54" spans="6:20">
      <c r="F54" s="35">
        <v>54</v>
      </c>
      <c r="G54" s="40">
        <f t="shared" si="6"/>
        <v>6.1133248881048914</v>
      </c>
      <c r="I54" s="40">
        <f t="shared" si="6"/>
        <v>117.37004680776182</v>
      </c>
      <c r="J54" s="40">
        <f t="shared" si="7"/>
        <v>117.37004680776182</v>
      </c>
      <c r="S54" s="35">
        <f t="shared" si="4"/>
        <v>54</v>
      </c>
      <c r="T54" s="49">
        <f t="shared" si="5"/>
        <v>-293.05632346388802</v>
      </c>
    </row>
    <row r="55" spans="6:20">
      <c r="F55" s="35">
        <v>55</v>
      </c>
      <c r="G55" s="40">
        <f t="shared" si="6"/>
        <v>6.2055957437739844</v>
      </c>
      <c r="I55" s="40">
        <f t="shared" si="6"/>
        <v>121.53300644000537</v>
      </c>
      <c r="J55" s="40">
        <f t="shared" si="7"/>
        <v>121.53300644000537</v>
      </c>
      <c r="S55" s="35">
        <f t="shared" si="4"/>
        <v>55</v>
      </c>
      <c r="T55" s="49">
        <f t="shared" si="5"/>
        <v>-292.61364362062506</v>
      </c>
    </row>
    <row r="56" spans="6:20">
      <c r="F56" s="35">
        <v>56</v>
      </c>
      <c r="G56" s="40">
        <f t="shared" si="6"/>
        <v>6.2964896520513074</v>
      </c>
      <c r="I56" s="40">
        <f t="shared" si="6"/>
        <v>125.65465549665882</v>
      </c>
      <c r="J56" s="40">
        <f t="shared" si="7"/>
        <v>125.65465549665882</v>
      </c>
      <c r="S56" s="35">
        <f t="shared" si="4"/>
        <v>56</v>
      </c>
      <c r="T56" s="49">
        <f t="shared" si="5"/>
        <v>-292.158491563008</v>
      </c>
    </row>
    <row r="57" spans="6:20">
      <c r="F57" s="35">
        <v>57</v>
      </c>
      <c r="G57" s="40">
        <f t="shared" si="6"/>
        <v>6.3860233930924455</v>
      </c>
      <c r="I57" s="40">
        <f t="shared" si="6"/>
        <v>129.73761020108157</v>
      </c>
      <c r="J57" s="40">
        <f t="shared" si="7"/>
        <v>129.73761020108157</v>
      </c>
      <c r="S57" s="35">
        <f t="shared" si="4"/>
        <v>57</v>
      </c>
      <c r="T57" s="49">
        <f t="shared" si="5"/>
        <v>-291.69096604387306</v>
      </c>
    </row>
    <row r="58" spans="6:20">
      <c r="F58" s="35">
        <v>58</v>
      </c>
      <c r="G58" s="40">
        <f t="shared" si="6"/>
        <v>6.4742144512096544</v>
      </c>
      <c r="I58" s="40">
        <f t="shared" si="6"/>
        <v>133.78408756396661</v>
      </c>
      <c r="J58" s="40">
        <f t="shared" si="7"/>
        <v>133.78408756396661</v>
      </c>
      <c r="S58" s="35">
        <f t="shared" si="4"/>
        <v>58</v>
      </c>
      <c r="T58" s="49">
        <f t="shared" si="5"/>
        <v>-291.21116540500805</v>
      </c>
    </row>
    <row r="59" spans="6:20">
      <c r="F59" s="35">
        <v>59</v>
      </c>
      <c r="G59" s="40">
        <f t="shared" si="6"/>
        <v>6.5610809219321036</v>
      </c>
      <c r="I59" s="40">
        <f t="shared" si="6"/>
        <v>137.79592177916751</v>
      </c>
      <c r="J59" s="40">
        <f t="shared" si="7"/>
        <v>137.79592177916751</v>
      </c>
      <c r="S59" s="35">
        <f t="shared" si="4"/>
        <v>59</v>
      </c>
      <c r="T59" s="49">
        <f t="shared" si="5"/>
        <v>-290.71918757715304</v>
      </c>
    </row>
    <row r="60" spans="6:20">
      <c r="F60" s="35">
        <v>60</v>
      </c>
      <c r="G60" s="40">
        <f t="shared" si="6"/>
        <v>6.6466414265373865</v>
      </c>
      <c r="I60" s="40">
        <f t="shared" si="6"/>
        <v>141.77458782621724</v>
      </c>
      <c r="J60" s="40">
        <f t="shared" si="7"/>
        <v>141.77458782621724</v>
      </c>
      <c r="S60" s="35">
        <f t="shared" si="4"/>
        <v>60</v>
      </c>
      <c r="T60" s="49">
        <f t="shared" si="5"/>
        <v>-290.21513007999999</v>
      </c>
    </row>
    <row r="61" spans="6:20">
      <c r="F61" s="35">
        <v>61</v>
      </c>
      <c r="G61" s="40">
        <f t="shared" si="6"/>
        <v>6.7309150335185706</v>
      </c>
      <c r="I61" s="40">
        <f t="shared" si="6"/>
        <v>145.72122967336421</v>
      </c>
      <c r="J61" s="40">
        <f t="shared" si="7"/>
        <v>145.72122967336421</v>
      </c>
      <c r="S61" s="35">
        <f t="shared" si="4"/>
        <v>61</v>
      </c>
      <c r="T61" s="49">
        <f t="shared" si="5"/>
        <v>-289.69909002219305</v>
      </c>
    </row>
    <row r="62" spans="6:20">
      <c r="F62" s="35">
        <v>62</v>
      </c>
      <c r="G62" s="40">
        <f t="shared" si="6"/>
        <v>6.813921186491088</v>
      </c>
      <c r="I62" s="40">
        <f t="shared" si="6"/>
        <v>149.63669096169954</v>
      </c>
      <c r="J62" s="40">
        <f t="shared" si="7"/>
        <v>149.63669096169954</v>
      </c>
      <c r="S62" s="35">
        <f t="shared" si="4"/>
        <v>62</v>
      </c>
      <c r="T62" s="49">
        <f t="shared" si="5"/>
        <v>-289.17116410132803</v>
      </c>
    </row>
    <row r="63" spans="6:20">
      <c r="F63" s="35">
        <v>63</v>
      </c>
      <c r="G63" s="40">
        <f t="shared" si="6"/>
        <v>6.8956796380732843</v>
      </c>
      <c r="I63" s="40">
        <f t="shared" si="6"/>
        <v>153.5215466908528</v>
      </c>
      <c r="J63" s="40">
        <f t="shared" si="7"/>
        <v>153.5215466908528</v>
      </c>
      <c r="S63" s="35">
        <f t="shared" si="4"/>
        <v>63</v>
      </c>
      <c r="T63" s="49">
        <f t="shared" si="5"/>
        <v>-288.63144860395306</v>
      </c>
    </row>
    <row r="64" spans="6:20">
      <c r="F64" s="35">
        <v>64</v>
      </c>
      <c r="G64" s="40">
        <f t="shared" si="6"/>
        <v>6.976210389307484</v>
      </c>
      <c r="I64" s="40">
        <f t="shared" si="6"/>
        <v>157.37613492503056</v>
      </c>
      <c r="J64" s="40">
        <f t="shared" si="7"/>
        <v>157.37613492503056</v>
      </c>
      <c r="S64" s="35">
        <f t="shared" si="4"/>
        <v>64</v>
      </c>
      <c r="T64" s="49">
        <f t="shared" si="5"/>
        <v>-288.08003940556796</v>
      </c>
    </row>
    <row r="65" spans="6:20">
      <c r="F65" s="35">
        <v>65</v>
      </c>
      <c r="G65" s="40">
        <f t="shared" si="6"/>
        <v>7.055533634217583</v>
      </c>
      <c r="I65" s="40">
        <f t="shared" si="6"/>
        <v>161.20058767176158</v>
      </c>
      <c r="J65" s="40">
        <f t="shared" si="7"/>
        <v>161.20058767176158</v>
      </c>
      <c r="S65" s="35">
        <f t="shared" si="4"/>
        <v>65</v>
      </c>
      <c r="T65" s="49">
        <f t="shared" si="5"/>
        <v>-287.517031970625</v>
      </c>
    </row>
    <row r="66" spans="6:20">
      <c r="F66" s="35">
        <v>66</v>
      </c>
      <c r="G66" s="40">
        <f t="shared" si="6"/>
        <v>7.1336697091270489</v>
      </c>
      <c r="I66" s="40">
        <f t="shared" si="6"/>
        <v>164.99486031702875</v>
      </c>
      <c r="J66" s="40">
        <f t="shared" si="7"/>
        <v>164.99486031702875</v>
      </c>
      <c r="S66" s="35">
        <f t="shared" si="4"/>
        <v>66</v>
      </c>
      <c r="T66" s="49">
        <f t="shared" si="5"/>
        <v>-286.94252135252805</v>
      </c>
    </row>
    <row r="67" spans="6:20">
      <c r="F67" s="35">
        <v>67</v>
      </c>
      <c r="G67" s="40">
        <f t="shared" si="6"/>
        <v>7.2106390463865822</v>
      </c>
      <c r="I67" s="40">
        <f t="shared" si="6"/>
        <v>168.75875953885185</v>
      </c>
      <c r="J67" s="40">
        <f t="shared" si="7"/>
        <v>168.75875953885185</v>
      </c>
      <c r="S67" s="35">
        <f t="shared" si="4"/>
        <v>67</v>
      </c>
      <c r="T67" s="49">
        <f t="shared" si="5"/>
        <v>-286.35660219363297</v>
      </c>
    </row>
    <row r="68" spans="6:20">
      <c r="F68" s="35">
        <v>68</v>
      </c>
      <c r="G68" s="40">
        <f t="shared" si="6"/>
        <v>7.2864621321855747</v>
      </c>
      <c r="I68" s="40">
        <f t="shared" si="6"/>
        <v>172.49196913976689</v>
      </c>
      <c r="J68" s="40">
        <f t="shared" si="7"/>
        <v>172.49196913976689</v>
      </c>
      <c r="S68" s="35">
        <f t="shared" si="4"/>
        <v>68</v>
      </c>
      <c r="T68" s="49">
        <f t="shared" si="5"/>
        <v>-285.75936872524801</v>
      </c>
    </row>
    <row r="69" spans="6:20">
      <c r="F69" s="35">
        <v>69</v>
      </c>
      <c r="G69" s="40">
        <f t="shared" si="6"/>
        <v>7.3611594681423691</v>
      </c>
      <c r="I69" s="40">
        <f t="shared" si="6"/>
        <v>176.19407398049006</v>
      </c>
      <c r="J69" s="40">
        <f t="shared" si="7"/>
        <v>176.19407398049006</v>
      </c>
      <c r="S69" s="35">
        <f t="shared" si="4"/>
        <v>69</v>
      </c>
      <c r="T69" s="49">
        <f t="shared" ref="T69:T132" si="8">$Q$5+$Q$6*S69+$Q$7*S69^2+$Q$8*S69^3+$Q$9*S69^4</f>
        <v>-285.15091476763297</v>
      </c>
    </row>
    <row r="70" spans="6:20">
      <c r="F70" s="35">
        <v>70</v>
      </c>
      <c r="G70" s="40">
        <f t="shared" si="6"/>
        <v>7.4347515363946419</v>
      </c>
      <c r="I70" s="40">
        <f t="shared" si="6"/>
        <v>179.86458175611196</v>
      </c>
      <c r="J70" s="40">
        <f t="shared" si="7"/>
        <v>179.86458175611196</v>
      </c>
      <c r="S70" s="35">
        <f t="shared" si="4"/>
        <v>70</v>
      </c>
      <c r="T70" s="49">
        <f t="shared" si="8"/>
        <v>-284.53133373000003</v>
      </c>
    </row>
    <row r="71" spans="6:20">
      <c r="F71" s="35">
        <v>71</v>
      </c>
      <c r="G71" s="40">
        <f t="shared" si="6"/>
        <v>7.507258767921984</v>
      </c>
      <c r="I71" s="40">
        <f t="shared" si="6"/>
        <v>183.50294277119505</v>
      </c>
      <c r="J71" s="40">
        <f t="shared" si="7"/>
        <v>183.50294277119505</v>
      </c>
      <c r="S71" s="35">
        <f t="shared" si="4"/>
        <v>71</v>
      </c>
      <c r="T71" s="49">
        <f t="shared" si="8"/>
        <v>-283.90071861051302</v>
      </c>
    </row>
    <row r="72" spans="6:20">
      <c r="F72" s="35">
        <v>72</v>
      </c>
      <c r="G72" s="40">
        <f t="shared" si="6"/>
        <v>7.5787015138620273</v>
      </c>
      <c r="I72" s="40">
        <f t="shared" si="6"/>
        <v>187.10856769122179</v>
      </c>
      <c r="J72" s="40">
        <f t="shared" si="7"/>
        <v>187.10856769122179</v>
      </c>
      <c r="S72" s="35">
        <f t="shared" ref="S72:S135" si="9">F72</f>
        <v>72</v>
      </c>
      <c r="T72" s="49">
        <f t="shared" si="8"/>
        <v>-283.25916199628801</v>
      </c>
    </row>
    <row r="73" spans="6:20">
      <c r="F73" s="35">
        <v>73</v>
      </c>
      <c r="G73" s="40">
        <f t="shared" si="6"/>
        <v>7.6491000195900014</v>
      </c>
      <c r="I73" s="40">
        <f t="shared" si="6"/>
        <v>190.68084336128376</v>
      </c>
      <c r="J73" s="40">
        <f t="shared" si="7"/>
        <v>190.68084336128376</v>
      </c>
      <c r="S73" s="35">
        <f t="shared" si="9"/>
        <v>73</v>
      </c>
      <c r="T73" s="49">
        <f t="shared" si="8"/>
        <v>-282.60675606339299</v>
      </c>
    </row>
    <row r="74" spans="6:20">
      <c r="F74" s="35">
        <v>74</v>
      </c>
      <c r="G74" s="40">
        <f t="shared" si="6"/>
        <v>7.7184744013520792</v>
      </c>
      <c r="I74" s="40">
        <f t="shared" si="6"/>
        <v>194.2191467912038</v>
      </c>
      <c r="J74" s="40">
        <f t="shared" si="7"/>
        <v>194.2191467912038</v>
      </c>
      <c r="S74" s="35">
        <f t="shared" si="9"/>
        <v>74</v>
      </c>
      <c r="T74" s="49">
        <f t="shared" si="8"/>
        <v>-281.94359257684806</v>
      </c>
    </row>
    <row r="75" spans="6:20">
      <c r="F75" s="35">
        <v>75</v>
      </c>
      <c r="G75" s="40">
        <f t="shared" si="6"/>
        <v>7.7868446252568244</v>
      </c>
      <c r="I75" s="40">
        <f t="shared" si="6"/>
        <v>197.72285744573773</v>
      </c>
      <c r="J75" s="40">
        <f t="shared" si="7"/>
        <v>197.72285744573773</v>
      </c>
      <c r="S75" s="35">
        <f t="shared" si="9"/>
        <v>75</v>
      </c>
      <c r="T75" s="49">
        <f t="shared" si="8"/>
        <v>-281.26976289062497</v>
      </c>
    </row>
    <row r="76" spans="6:20">
      <c r="F76" s="35">
        <v>76</v>
      </c>
      <c r="G76" s="40">
        <f t="shared" si="6"/>
        <v>7.8542304884437879</v>
      </c>
      <c r="I76" s="40">
        <f t="shared" si="6"/>
        <v>201.19136784854825</v>
      </c>
      <c r="J76" s="40">
        <f t="shared" si="7"/>
        <v>201.19136784854825</v>
      </c>
      <c r="S76" s="35">
        <f t="shared" si="9"/>
        <v>76</v>
      </c>
      <c r="T76" s="49">
        <f t="shared" si="8"/>
        <v>-280.58535794764805</v>
      </c>
    </row>
    <row r="77" spans="6:20">
      <c r="F77" s="35">
        <v>77</v>
      </c>
      <c r="G77" s="40">
        <f t="shared" si="6"/>
        <v>7.9206516022583999</v>
      </c>
      <c r="I77" s="40">
        <f t="shared" si="6"/>
        <v>204.62409276553529</v>
      </c>
      <c r="J77" s="40">
        <f t="shared" si="7"/>
        <v>204.62409276553529</v>
      </c>
      <c r="S77" s="35">
        <f t="shared" si="9"/>
        <v>77</v>
      </c>
      <c r="T77" s="49">
        <f t="shared" si="8"/>
        <v>-279.89046827979303</v>
      </c>
    </row>
    <row r="78" spans="6:20">
      <c r="F78" s="35">
        <v>78</v>
      </c>
      <c r="G78" s="40">
        <f t="shared" si="6"/>
        <v>7.9861273772800807</v>
      </c>
      <c r="I78" s="40">
        <f t="shared" si="6"/>
        <v>208.02047695058505</v>
      </c>
      <c r="J78" s="40">
        <f t="shared" si="7"/>
        <v>208.02047695058505</v>
      </c>
      <c r="S78" s="35">
        <f t="shared" si="9"/>
        <v>78</v>
      </c>
      <c r="T78" s="49">
        <f t="shared" si="8"/>
        <v>-279.18518400788798</v>
      </c>
    </row>
    <row r="79" spans="6:20">
      <c r="F79" s="35">
        <v>79</v>
      </c>
      <c r="G79" s="40">
        <f t="shared" si="6"/>
        <v>8.0506770100542351</v>
      </c>
      <c r="I79" s="40">
        <f t="shared" si="6"/>
        <v>211.38000167296715</v>
      </c>
      <c r="J79" s="40">
        <f t="shared" si="7"/>
        <v>211.38000167296715</v>
      </c>
      <c r="S79" s="35">
        <f t="shared" si="9"/>
        <v>79</v>
      </c>
      <c r="T79" s="49">
        <f t="shared" si="8"/>
        <v>-278.46959484171299</v>
      </c>
    </row>
    <row r="80" spans="6:20">
      <c r="F80" s="35">
        <v>80</v>
      </c>
      <c r="G80" s="40">
        <f t="shared" si="6"/>
        <v>8.1143194713970619</v>
      </c>
      <c r="I80" s="40">
        <f t="shared" si="6"/>
        <v>214.70218998847361</v>
      </c>
      <c r="J80" s="40">
        <f t="shared" si="7"/>
        <v>214.70218998847361</v>
      </c>
      <c r="S80" s="35">
        <f t="shared" si="9"/>
        <v>80</v>
      </c>
      <c r="T80" s="49">
        <f t="shared" si="8"/>
        <v>-277.74379008</v>
      </c>
    </row>
    <row r="81" spans="6:20">
      <c r="F81" s="35">
        <v>81</v>
      </c>
      <c r="G81" s="40">
        <f t="shared" si="6"/>
        <v>8.1770734961454554</v>
      </c>
      <c r="I81" s="40">
        <f t="shared" si="6"/>
        <v>217.98661101995958</v>
      </c>
      <c r="J81" s="40">
        <f t="shared" si="7"/>
        <v>217.98661101995958</v>
      </c>
      <c r="S81" s="35">
        <f t="shared" si="9"/>
        <v>81</v>
      </c>
      <c r="T81" s="49">
        <f t="shared" si="8"/>
        <v>-277.00785861043306</v>
      </c>
    </row>
    <row r="82" spans="6:20">
      <c r="F82" s="35">
        <v>82</v>
      </c>
      <c r="G82" s="40">
        <f t="shared" si="6"/>
        <v>8.2389575742373342</v>
      </c>
      <c r="I82" s="40">
        <f t="shared" si="6"/>
        <v>221.23288339884689</v>
      </c>
      <c r="J82" s="40">
        <f t="shared" si="7"/>
        <v>221.23288339884689</v>
      </c>
      <c r="S82" s="35">
        <f t="shared" si="9"/>
        <v>82</v>
      </c>
      <c r="T82" s="49">
        <f t="shared" si="8"/>
        <v>-276.26188890964806</v>
      </c>
    </row>
    <row r="83" spans="6:20">
      <c r="F83" s="35">
        <v>83</v>
      </c>
      <c r="G83" s="40">
        <f t="shared" si="6"/>
        <v>8.2999899430156887</v>
      </c>
      <c r="I83" s="40">
        <f t="shared" si="6"/>
        <v>224.44067754710159</v>
      </c>
      <c r="J83" s="40">
        <f t="shared" si="7"/>
        <v>224.44067754710159</v>
      </c>
      <c r="S83" s="35">
        <f t="shared" si="9"/>
        <v>83</v>
      </c>
      <c r="T83" s="49">
        <f t="shared" si="8"/>
        <v>-275.50596904323305</v>
      </c>
    </row>
    <row r="84" spans="6:20">
      <c r="F84" s="35">
        <v>84</v>
      </c>
      <c r="G84" s="40">
        <f t="shared" si="6"/>
        <v>8.3601885806535847</v>
      </c>
      <c r="I84" s="40">
        <f t="shared" si="6"/>
        <v>227.60971751142554</v>
      </c>
      <c r="J84" s="40">
        <f t="shared" si="7"/>
        <v>227.60971751142554</v>
      </c>
      <c r="S84" s="35">
        <f t="shared" si="9"/>
        <v>84</v>
      </c>
      <c r="T84" s="49">
        <f t="shared" si="8"/>
        <v>-274.74018666572806</v>
      </c>
    </row>
    <row r="85" spans="6:20">
      <c r="F85" s="35">
        <v>85</v>
      </c>
      <c r="G85" s="40">
        <f t="shared" si="6"/>
        <v>8.4195712006122143</v>
      </c>
      <c r="I85" s="40">
        <f t="shared" si="6"/>
        <v>230.73978188467947</v>
      </c>
      <c r="J85" s="40">
        <f t="shared" si="7"/>
        <v>230.73978188467947</v>
      </c>
      <c r="S85" s="35">
        <f t="shared" si="9"/>
        <v>85</v>
      </c>
      <c r="T85" s="49">
        <f t="shared" si="8"/>
        <v>-273.96462902062507</v>
      </c>
    </row>
    <row r="86" spans="6:20">
      <c r="F86" s="35">
        <v>86</v>
      </c>
      <c r="G86" s="40">
        <f t="shared" si="6"/>
        <v>8.4781552470423591</v>
      </c>
      <c r="I86" s="40">
        <f t="shared" si="6"/>
        <v>233.83070429381146</v>
      </c>
      <c r="J86" s="40">
        <f t="shared" si="7"/>
        <v>233.83070429381146</v>
      </c>
      <c r="S86" s="35">
        <f t="shared" si="9"/>
        <v>86</v>
      </c>
      <c r="T86" s="49">
        <f t="shared" si="8"/>
        <v>-273.17938294036799</v>
      </c>
    </row>
    <row r="87" spans="6:20">
      <c r="F87" s="35">
        <v>87</v>
      </c>
      <c r="G87" s="40">
        <f t="shared" si="6"/>
        <v>8.5359578910524583</v>
      </c>
      <c r="I87" s="40">
        <f t="shared" si="6"/>
        <v>236.88237317395385</v>
      </c>
      <c r="J87" s="40">
        <f t="shared" si="7"/>
        <v>236.88237317395385</v>
      </c>
      <c r="S87" s="35">
        <f t="shared" si="9"/>
        <v>87</v>
      </c>
      <c r="T87" s="49">
        <f t="shared" si="8"/>
        <v>-272.38453484635301</v>
      </c>
    </row>
    <row r="88" spans="6:20">
      <c r="F88" s="35">
        <v>88</v>
      </c>
      <c r="G88" s="40">
        <f t="shared" si="6"/>
        <v>8.5929960277687805</v>
      </c>
      <c r="I88" s="40">
        <f t="shared" si="6"/>
        <v>239.89473128570776</v>
      </c>
      <c r="J88" s="40">
        <f t="shared" si="7"/>
        <v>239.89473128570776</v>
      </c>
      <c r="S88" s="35">
        <f t="shared" si="9"/>
        <v>88</v>
      </c>
      <c r="T88" s="49">
        <f t="shared" si="8"/>
        <v>-271.58017074892803</v>
      </c>
    </row>
    <row r="89" spans="6:20">
      <c r="F89" s="35">
        <v>89</v>
      </c>
      <c r="G89" s="40">
        <f t="shared" si="6"/>
        <v>8.6492862741203211</v>
      </c>
      <c r="I89" s="40">
        <f t="shared" si="6"/>
        <v>242.8677746378593</v>
      </c>
      <c r="J89" s="40">
        <f t="shared" si="7"/>
        <v>242.8677746378593</v>
      </c>
      <c r="S89" s="35">
        <f t="shared" si="9"/>
        <v>89</v>
      </c>
      <c r="T89" s="49">
        <f t="shared" si="8"/>
        <v>-270.76637624739305</v>
      </c>
    </row>
    <row r="90" spans="6:20">
      <c r="F90" s="35">
        <v>90</v>
      </c>
      <c r="G90" s="40">
        <f t="shared" si="6"/>
        <v>8.7048449672850747</v>
      </c>
      <c r="I90" s="40">
        <f t="shared" si="6"/>
        <v>245.80155118101848</v>
      </c>
      <c r="J90" s="40">
        <f t="shared" si="7"/>
        <v>245.80155118101848</v>
      </c>
      <c r="S90" s="35">
        <f t="shared" si="9"/>
        <v>90</v>
      </c>
      <c r="T90" s="49">
        <f t="shared" si="8"/>
        <v>-269.94323653000004</v>
      </c>
    </row>
    <row r="91" spans="6:20">
      <c r="F91" s="35">
        <v>91</v>
      </c>
      <c r="G91" s="40">
        <f t="shared" si="6"/>
        <v>8.7596881637389554</v>
      </c>
      <c r="I91" s="40">
        <f t="shared" si="6"/>
        <v>248.69615919750788</v>
      </c>
      <c r="J91" s="40">
        <f t="shared" si="7"/>
        <v>248.69615919750788</v>
      </c>
      <c r="S91" s="35">
        <f t="shared" si="9"/>
        <v>91</v>
      </c>
      <c r="T91" s="49">
        <f t="shared" si="8"/>
        <v>-269.11083637395302</v>
      </c>
    </row>
    <row r="92" spans="6:20">
      <c r="F92" s="35">
        <v>92</v>
      </c>
      <c r="G92" s="40">
        <f t="shared" si="6"/>
        <v>8.8138316388553388</v>
      </c>
      <c r="I92" s="40">
        <f t="shared" si="6"/>
        <v>251.55174542427255</v>
      </c>
      <c r="J92" s="40">
        <f t="shared" si="7"/>
        <v>251.55174542427255</v>
      </c>
      <c r="S92" s="35">
        <f t="shared" si="9"/>
        <v>92</v>
      </c>
      <c r="T92" s="49">
        <f t="shared" si="8"/>
        <v>-268.26926014540805</v>
      </c>
    </row>
    <row r="93" spans="6:20">
      <c r="F93" s="35">
        <v>93</v>
      </c>
      <c r="G93" s="40">
        <f t="shared" si="6"/>
        <v>8.8672908870022642</v>
      </c>
      <c r="I93" s="40">
        <f t="shared" si="6"/>
        <v>254.36850290330514</v>
      </c>
      <c r="J93" s="40">
        <f t="shared" si="7"/>
        <v>254.36850290330514</v>
      </c>
      <c r="S93" s="35">
        <f t="shared" si="9"/>
        <v>93</v>
      </c>
      <c r="T93" s="49">
        <f t="shared" si="8"/>
        <v>-267.41859179947301</v>
      </c>
    </row>
    <row r="94" spans="6:20">
      <c r="F94" s="35">
        <v>94</v>
      </c>
      <c r="G94" s="40">
        <f t="shared" si="6"/>
        <v>8.9200811220950982</v>
      </c>
      <c r="I94" s="40">
        <f t="shared" si="6"/>
        <v>257.14666890490042</v>
      </c>
      <c r="J94" s="40">
        <f t="shared" si="7"/>
        <v>257.14666890490042</v>
      </c>
      <c r="S94" s="35">
        <f t="shared" si="9"/>
        <v>94</v>
      </c>
      <c r="T94" s="49">
        <f t="shared" si="8"/>
        <v>-266.55891488020802</v>
      </c>
    </row>
    <row r="95" spans="6:20">
      <c r="F95" s="35">
        <v>95</v>
      </c>
      <c r="G95" s="40">
        <f t="shared" si="6"/>
        <v>8.972217278557638</v>
      </c>
      <c r="I95" s="40">
        <f t="shared" si="6"/>
        <v>259.88652245540243</v>
      </c>
      <c r="J95" s="40">
        <f t="shared" si="7"/>
        <v>259.88652245540243</v>
      </c>
      <c r="S95" s="35">
        <f t="shared" si="9"/>
        <v>95</v>
      </c>
      <c r="T95" s="49">
        <f t="shared" si="8"/>
        <v>-265.69031252062501</v>
      </c>
    </row>
    <row r="96" spans="6:20">
      <c r="F96" s="35">
        <v>96</v>
      </c>
      <c r="G96" s="40">
        <f t="shared" si="6"/>
        <v>9.0237140126568338</v>
      </c>
      <c r="I96" s="40">
        <f t="shared" si="6"/>
        <v>262.58838189507412</v>
      </c>
      <c r="J96" s="40">
        <f t="shared" si="7"/>
        <v>262.58838189507412</v>
      </c>
      <c r="S96" s="35">
        <f t="shared" si="9"/>
        <v>96</v>
      </c>
      <c r="T96" s="49">
        <f t="shared" si="8"/>
        <v>-264.81286744268806</v>
      </c>
    </row>
    <row r="97" spans="6:20">
      <c r="F97" s="35">
        <v>97</v>
      </c>
      <c r="G97" s="40">
        <f t="shared" si="6"/>
        <v>9.0745857041705076</v>
      </c>
      <c r="I97" s="40">
        <f t="shared" si="6"/>
        <v>265.25260240883136</v>
      </c>
      <c r="J97" s="40">
        <f t="shared" si="7"/>
        <v>265.25260240883136</v>
      </c>
      <c r="S97" s="35">
        <f t="shared" si="9"/>
        <v>97</v>
      </c>
      <c r="T97" s="49">
        <f t="shared" si="8"/>
        <v>-263.926661957313</v>
      </c>
    </row>
    <row r="98" spans="6:20">
      <c r="F98" s="35">
        <v>98</v>
      </c>
      <c r="G98" s="40">
        <f t="shared" si="6"/>
        <v>9.1248464583581228</v>
      </c>
      <c r="I98" s="40">
        <f t="shared" si="6"/>
        <v>267.87957350653181</v>
      </c>
      <c r="J98" s="40">
        <f t="shared" si="7"/>
        <v>267.87957350653181</v>
      </c>
      <c r="S98" s="35">
        <f t="shared" si="9"/>
        <v>98</v>
      </c>
      <c r="T98" s="49">
        <f t="shared" si="8"/>
        <v>-263.03177796436802</v>
      </c>
    </row>
    <row r="99" spans="6:20">
      <c r="F99" s="35">
        <v>99</v>
      </c>
      <c r="G99" s="40">
        <f t="shared" si="6"/>
        <v>9.1745101082004386</v>
      </c>
      <c r="I99" s="40">
        <f t="shared" si="6"/>
        <v>270.4697163456392</v>
      </c>
      <c r="J99" s="40">
        <f t="shared" si="7"/>
        <v>270.4697163456392</v>
      </c>
      <c r="S99" s="35">
        <f t="shared" si="9"/>
        <v>99</v>
      </c>
      <c r="T99" s="49">
        <f t="shared" si="8"/>
        <v>-262.128296952673</v>
      </c>
    </row>
    <row r="100" spans="6:20">
      <c r="F100" s="35">
        <v>100</v>
      </c>
      <c r="G100" s="40">
        <f t="shared" ref="G100:G163" si="10">10^(B$5+B$6*LOG10($F100)+B$7*LOG10($F100)^2+B$8*LOG10($F100)^3+B$9*LOG10($F100)^4+B$10*LOG10($F100)^5+B$11*LOG10($F100)^6+B$12*LOG10($F100)^7+B$13*LOG10($F100)^8)</f>
        <v>9.2235902168824619</v>
      </c>
      <c r="I100" s="40">
        <f t="shared" ref="I100:I163" si="11">10^(D$5+D$6*LOG10($F100)+D$7*LOG10($F100)^2+D$8*LOG10($F100)^3+D$9*LOG10($F100)^4+D$10*LOG10($F100)^5+D$11*LOG10($F100)^6+D$12*LOG10($F100)^7+D$13*LOG10($F100)^8)</f>
        <v>273.02348130264585</v>
      </c>
      <c r="J100" s="40">
        <f t="shared" si="7"/>
        <v>273.02348130264585</v>
      </c>
      <c r="S100" s="35">
        <f t="shared" si="9"/>
        <v>100</v>
      </c>
      <c r="T100" s="49">
        <f t="shared" si="8"/>
        <v>-261.21630000000005</v>
      </c>
    </row>
    <row r="101" spans="6:20">
      <c r="F101" s="35">
        <v>101</v>
      </c>
      <c r="G101" s="40">
        <f t="shared" si="10"/>
        <v>9.2721000804903237</v>
      </c>
      <c r="I101" s="40">
        <f t="shared" si="11"/>
        <v>275.54134528808555</v>
      </c>
      <c r="J101" s="40">
        <f t="shared" si="7"/>
        <v>275.54134528808555</v>
      </c>
      <c r="S101" s="35">
        <f t="shared" si="9"/>
        <v>101</v>
      </c>
      <c r="T101" s="49">
        <f t="shared" si="8"/>
        <v>-260.29586777307298</v>
      </c>
    </row>
    <row r="102" spans="6:20">
      <c r="F102" s="35">
        <v>102</v>
      </c>
      <c r="G102" s="40">
        <f t="shared" si="10"/>
        <v>9.3200527309000307</v>
      </c>
      <c r="I102" s="40">
        <f t="shared" si="11"/>
        <v>278.02380941068606</v>
      </c>
      <c r="J102" s="40">
        <f t="shared" si="7"/>
        <v>278.02380941068606</v>
      </c>
      <c r="S102" s="35">
        <f t="shared" si="9"/>
        <v>102</v>
      </c>
      <c r="T102" s="49">
        <f t="shared" si="8"/>
        <v>-259.36708052756802</v>
      </c>
    </row>
    <row r="103" spans="6:20">
      <c r="F103" s="35">
        <v>103</v>
      </c>
      <c r="G103" s="40">
        <f t="shared" si="10"/>
        <v>9.3674609388350163</v>
      </c>
      <c r="I103" s="40">
        <f t="shared" si="11"/>
        <v>280.47139641218945</v>
      </c>
      <c r="J103" s="40">
        <f t="shared" si="7"/>
        <v>280.47139641218945</v>
      </c>
      <c r="S103" s="35">
        <f t="shared" si="9"/>
        <v>103</v>
      </c>
      <c r="T103" s="49">
        <f t="shared" si="8"/>
        <v>-258.43001810811302</v>
      </c>
    </row>
    <row r="104" spans="6:20">
      <c r="F104" s="35">
        <v>104</v>
      </c>
      <c r="G104" s="40">
        <f t="shared" si="10"/>
        <v>9.4143372170713242</v>
      </c>
      <c r="I104" s="40">
        <f t="shared" si="11"/>
        <v>282.88464822947634</v>
      </c>
      <c r="J104" s="40">
        <f t="shared" si="7"/>
        <v>282.88464822947634</v>
      </c>
      <c r="S104" s="35">
        <f t="shared" si="9"/>
        <v>104</v>
      </c>
      <c r="T104" s="49">
        <f t="shared" si="8"/>
        <v>-257.484759948288</v>
      </c>
    </row>
    <row r="105" spans="6:20">
      <c r="F105" s="35">
        <v>105</v>
      </c>
      <c r="G105" s="40">
        <f t="shared" si="10"/>
        <v>9.4606938237717078</v>
      </c>
      <c r="I105" s="40">
        <f t="shared" si="11"/>
        <v>285.26412384865552</v>
      </c>
      <c r="J105" s="40">
        <f t="shared" si="7"/>
        <v>285.26412384865552</v>
      </c>
      <c r="S105" s="35">
        <f t="shared" si="9"/>
        <v>105</v>
      </c>
      <c r="T105" s="49">
        <f t="shared" si="8"/>
        <v>-256.53138507062505</v>
      </c>
    </row>
    <row r="106" spans="6:20">
      <c r="F106" s="35">
        <v>106</v>
      </c>
      <c r="G106" s="40">
        <f t="shared" si="10"/>
        <v>9.5065427659321173</v>
      </c>
      <c r="I106" s="40">
        <f t="shared" si="11"/>
        <v>287.61039684409684</v>
      </c>
      <c r="J106" s="40">
        <f t="shared" si="7"/>
        <v>287.61039684409684</v>
      </c>
      <c r="S106" s="35">
        <f t="shared" si="9"/>
        <v>106</v>
      </c>
      <c r="T106" s="49">
        <f t="shared" si="8"/>
        <v>-255.569972086608</v>
      </c>
    </row>
    <row r="107" spans="6:20">
      <c r="F107" s="35">
        <v>107</v>
      </c>
      <c r="G107" s="40">
        <f t="shared" si="10"/>
        <v>9.5518958029228322</v>
      </c>
      <c r="I107" s="40">
        <f t="shared" si="11"/>
        <v>289.92405341721638</v>
      </c>
      <c r="J107" s="40">
        <f t="shared" si="7"/>
        <v>289.92405341721638</v>
      </c>
      <c r="S107" s="35">
        <f t="shared" si="9"/>
        <v>107</v>
      </c>
      <c r="T107" s="49">
        <f t="shared" si="8"/>
        <v>-254.60059919667304</v>
      </c>
    </row>
    <row r="108" spans="6:20">
      <c r="F108" s="35">
        <v>108</v>
      </c>
      <c r="G108" s="40">
        <f t="shared" si="10"/>
        <v>9.5967644501109604</v>
      </c>
      <c r="I108" s="40">
        <f t="shared" si="11"/>
        <v>292.20569010919564</v>
      </c>
      <c r="J108" s="40">
        <f t="shared" si="7"/>
        <v>292.20569010919564</v>
      </c>
      <c r="S108" s="35">
        <f t="shared" si="9"/>
        <v>108</v>
      </c>
      <c r="T108" s="49">
        <f t="shared" si="8"/>
        <v>-253.62334419020803</v>
      </c>
    </row>
    <row r="109" spans="6:20">
      <c r="F109" s="35">
        <v>109</v>
      </c>
      <c r="G109" s="40">
        <f t="shared" si="10"/>
        <v>9.641159982550743</v>
      </c>
      <c r="I109" s="40">
        <f t="shared" si="11"/>
        <v>294.45591202222585</v>
      </c>
      <c r="J109" s="40">
        <f t="shared" si="7"/>
        <v>294.45591202222585</v>
      </c>
      <c r="S109" s="35">
        <f t="shared" si="9"/>
        <v>109</v>
      </c>
      <c r="T109" s="49">
        <f t="shared" si="8"/>
        <v>-252.63828444555301</v>
      </c>
    </row>
    <row r="110" spans="6:20">
      <c r="F110" s="35">
        <v>110</v>
      </c>
      <c r="G110" s="40">
        <f t="shared" si="10"/>
        <v>9.6850934387272449</v>
      </c>
      <c r="I110" s="40">
        <f t="shared" si="11"/>
        <v>296.67533074863002</v>
      </c>
      <c r="J110" s="40">
        <f t="shared" si="7"/>
        <v>296.67533074863002</v>
      </c>
      <c r="S110" s="35">
        <f t="shared" si="9"/>
        <v>110</v>
      </c>
      <c r="T110" s="49">
        <f t="shared" si="8"/>
        <v>-251.64549693000001</v>
      </c>
    </row>
    <row r="111" spans="6:20">
      <c r="F111" s="35">
        <v>111</v>
      </c>
      <c r="G111" s="40">
        <f t="shared" si="10"/>
        <v>9.7285756243460231</v>
      </c>
      <c r="I111" s="40">
        <f t="shared" si="11"/>
        <v>298.86456269746338</v>
      </c>
      <c r="J111" s="40">
        <f t="shared" si="7"/>
        <v>298.86456269746338</v>
      </c>
      <c r="S111" s="35">
        <f t="shared" si="9"/>
        <v>111</v>
      </c>
      <c r="T111" s="49">
        <f t="shared" si="8"/>
        <v>-250.645058199793</v>
      </c>
    </row>
    <row r="112" spans="6:20">
      <c r="F112" s="35">
        <v>112</v>
      </c>
      <c r="G112" s="40">
        <f t="shared" si="10"/>
        <v>9.7716171161540171</v>
      </c>
      <c r="I112" s="40">
        <f t="shared" si="11"/>
        <v>301.02422734681801</v>
      </c>
      <c r="J112" s="40">
        <f t="shared" si="7"/>
        <v>301.02422734681801</v>
      </c>
      <c r="S112" s="35">
        <f t="shared" si="9"/>
        <v>112</v>
      </c>
      <c r="T112" s="49">
        <f t="shared" si="8"/>
        <v>-249.63704440012802</v>
      </c>
    </row>
    <row r="113" spans="6:20">
      <c r="F113" s="35">
        <v>113</v>
      </c>
      <c r="G113" s="40">
        <f t="shared" si="10"/>
        <v>9.8142282657847257</v>
      </c>
      <c r="I113" s="40">
        <f t="shared" si="11"/>
        <v>303.15494564455122</v>
      </c>
      <c r="J113" s="40">
        <f t="shared" si="7"/>
        <v>303.15494564455122</v>
      </c>
      <c r="S113" s="35">
        <f t="shared" si="9"/>
        <v>113</v>
      </c>
      <c r="T113" s="49">
        <f t="shared" si="8"/>
        <v>-248.62153126515301</v>
      </c>
    </row>
    <row r="114" spans="6:20">
      <c r="F114" s="35">
        <v>114</v>
      </c>
      <c r="G114" s="40">
        <f t="shared" si="10"/>
        <v>9.8564192036193852</v>
      </c>
      <c r="I114" s="40">
        <f t="shared" si="11"/>
        <v>305.25733850190153</v>
      </c>
      <c r="J114" s="40">
        <f t="shared" si="7"/>
        <v>305.25733850190153</v>
      </c>
      <c r="S114" s="35">
        <f t="shared" si="9"/>
        <v>114</v>
      </c>
      <c r="T114" s="49">
        <f t="shared" si="8"/>
        <v>-247.59859411796802</v>
      </c>
    </row>
    <row r="115" spans="6:20">
      <c r="F115" s="35">
        <v>115</v>
      </c>
      <c r="G115" s="40">
        <f t="shared" si="10"/>
        <v>9.8981998426551261</v>
      </c>
      <c r="I115" s="40">
        <f t="shared" si="11"/>
        <v>307.33202533265103</v>
      </c>
      <c r="J115" s="40">
        <f t="shared" si="7"/>
        <v>307.33202533265103</v>
      </c>
      <c r="S115" s="35">
        <f t="shared" si="9"/>
        <v>115</v>
      </c>
      <c r="T115" s="49">
        <f t="shared" si="8"/>
        <v>-246.56830787062503</v>
      </c>
    </row>
    <row r="116" spans="6:20">
      <c r="F116" s="35">
        <v>116</v>
      </c>
      <c r="G116" s="40">
        <f t="shared" si="10"/>
        <v>9.9395798823722767</v>
      </c>
      <c r="I116" s="40">
        <f t="shared" si="11"/>
        <v>309.3796228905245</v>
      </c>
      <c r="J116" s="40">
        <f t="shared" ref="J116:J179" si="12">I116</f>
        <v>309.3796228905245</v>
      </c>
      <c r="S116" s="35">
        <f t="shared" si="9"/>
        <v>116</v>
      </c>
      <c r="T116" s="49">
        <f t="shared" si="8"/>
        <v>-245.530747024128</v>
      </c>
    </row>
    <row r="117" spans="6:20">
      <c r="F117" s="35">
        <v>117</v>
      </c>
      <c r="G117" s="40">
        <f t="shared" si="10"/>
        <v>9.9805688125960366</v>
      </c>
      <c r="I117" s="40">
        <f t="shared" si="11"/>
        <v>311.40074381077687</v>
      </c>
      <c r="J117" s="40">
        <f t="shared" si="12"/>
        <v>311.40074381077687</v>
      </c>
      <c r="S117" s="35">
        <f t="shared" si="9"/>
        <v>117</v>
      </c>
      <c r="T117" s="49">
        <f t="shared" si="8"/>
        <v>-244.48598566843302</v>
      </c>
    </row>
    <row r="118" spans="6:20">
      <c r="F118" s="35">
        <v>118</v>
      </c>
      <c r="G118" s="40">
        <f t="shared" si="10"/>
        <v>10.021175917346808</v>
      </c>
      <c r="I118" s="40">
        <f t="shared" si="11"/>
        <v>313.39599570326106</v>
      </c>
      <c r="J118" s="40">
        <f t="shared" si="12"/>
        <v>313.39599570326106</v>
      </c>
      <c r="S118" s="35">
        <f t="shared" si="9"/>
        <v>118</v>
      </c>
      <c r="T118" s="49">
        <f t="shared" si="8"/>
        <v>-243.43409748244804</v>
      </c>
    </row>
    <row r="119" spans="6:20">
      <c r="F119" s="35">
        <v>119</v>
      </c>
      <c r="G119" s="40">
        <f t="shared" si="10"/>
        <v>10.06141027867052</v>
      </c>
      <c r="I119" s="40">
        <f t="shared" si="11"/>
        <v>315.36597989234258</v>
      </c>
      <c r="J119" s="40">
        <f t="shared" si="12"/>
        <v>315.36597989234258</v>
      </c>
      <c r="S119" s="35">
        <f t="shared" si="9"/>
        <v>119</v>
      </c>
      <c r="T119" s="49">
        <f t="shared" si="8"/>
        <v>-242.37515573403303</v>
      </c>
    </row>
    <row r="120" spans="6:20">
      <c r="F120" s="35">
        <v>120</v>
      </c>
      <c r="G120" s="40">
        <f t="shared" si="10"/>
        <v>10.101280780449169</v>
      </c>
      <c r="I120" s="40">
        <f t="shared" si="11"/>
        <v>317.31129067573551</v>
      </c>
      <c r="J120" s="40">
        <f t="shared" si="12"/>
        <v>317.31129067573551</v>
      </c>
      <c r="S120" s="35">
        <f t="shared" si="9"/>
        <v>120</v>
      </c>
      <c r="T120" s="49">
        <f t="shared" si="8"/>
        <v>-241.30923328000006</v>
      </c>
    </row>
    <row r="121" spans="6:20">
      <c r="F121" s="35">
        <v>121</v>
      </c>
      <c r="G121" s="40">
        <f t="shared" si="10"/>
        <v>10.140796112182198</v>
      </c>
      <c r="I121" s="40">
        <f t="shared" si="11"/>
        <v>319.23251423695967</v>
      </c>
      <c r="J121" s="40">
        <f t="shared" si="12"/>
        <v>319.23251423695967</v>
      </c>
      <c r="S121" s="35">
        <f t="shared" si="9"/>
        <v>121</v>
      </c>
      <c r="T121" s="49">
        <f t="shared" si="8"/>
        <v>-240.23640256611301</v>
      </c>
    </row>
    <row r="122" spans="6:20">
      <c r="F122" s="35">
        <v>122</v>
      </c>
      <c r="G122" s="40">
        <f t="shared" si="10"/>
        <v>10.179964772739408</v>
      </c>
      <c r="I122" s="40">
        <f t="shared" si="11"/>
        <v>321.13022798917473</v>
      </c>
      <c r="J122" s="40">
        <f t="shared" si="12"/>
        <v>321.13022798917473</v>
      </c>
      <c r="S122" s="35">
        <f t="shared" si="9"/>
        <v>122</v>
      </c>
      <c r="T122" s="49">
        <f t="shared" si="8"/>
        <v>-239.15673562708798</v>
      </c>
    </row>
    <row r="123" spans="6:20">
      <c r="F123" s="35">
        <v>123</v>
      </c>
      <c r="G123" s="40">
        <f t="shared" si="10"/>
        <v>10.218795074077962</v>
      </c>
      <c r="I123" s="40">
        <f t="shared" si="11"/>
        <v>323.00499976139474</v>
      </c>
      <c r="J123" s="40">
        <f t="shared" si="12"/>
        <v>323.00499976139474</v>
      </c>
      <c r="S123" s="35">
        <f t="shared" si="9"/>
        <v>123</v>
      </c>
      <c r="T123" s="49">
        <f t="shared" si="8"/>
        <v>-238.07030408659304</v>
      </c>
    </row>
    <row r="124" spans="6:20">
      <c r="F124" s="35">
        <v>124</v>
      </c>
      <c r="G124" s="40">
        <f t="shared" si="10"/>
        <v>10.257295144922871</v>
      </c>
      <c r="I124" s="40">
        <f t="shared" si="11"/>
        <v>324.85738709008916</v>
      </c>
      <c r="J124" s="40">
        <f t="shared" si="12"/>
        <v>324.85738709008916</v>
      </c>
      <c r="S124" s="35">
        <f t="shared" si="9"/>
        <v>124</v>
      </c>
      <c r="T124" s="49">
        <f t="shared" si="8"/>
        <v>-236.977179157248</v>
      </c>
    </row>
    <row r="125" spans="6:20">
      <c r="F125" s="35">
        <v>125</v>
      </c>
      <c r="G125" s="40">
        <f t="shared" si="10"/>
        <v>10.295472934407169</v>
      </c>
      <c r="I125" s="40">
        <f t="shared" si="11"/>
        <v>326.68793685854524</v>
      </c>
      <c r="J125" s="40">
        <f t="shared" si="12"/>
        <v>326.68793685854524</v>
      </c>
      <c r="S125" s="35">
        <f t="shared" si="9"/>
        <v>125</v>
      </c>
      <c r="T125" s="49">
        <f t="shared" si="8"/>
        <v>-235.87743164062505</v>
      </c>
    </row>
    <row r="126" spans="6:20">
      <c r="F126" s="35">
        <v>126</v>
      </c>
      <c r="G126" s="40">
        <f t="shared" si="10"/>
        <v>10.333336215670247</v>
      </c>
      <c r="I126" s="40">
        <f t="shared" si="11"/>
        <v>328.49718456573993</v>
      </c>
      <c r="J126" s="40">
        <f t="shared" si="12"/>
        <v>328.49718456573993</v>
      </c>
      <c r="S126" s="35">
        <f t="shared" si="9"/>
        <v>126</v>
      </c>
      <c r="T126" s="49">
        <f t="shared" si="8"/>
        <v>-234.77113192724801</v>
      </c>
    </row>
    <row r="127" spans="6:20">
      <c r="F127" s="35">
        <v>127</v>
      </c>
      <c r="G127" s="40">
        <f t="shared" si="10"/>
        <v>10.370892589411669</v>
      </c>
      <c r="I127" s="40">
        <f t="shared" si="11"/>
        <v>330.28565383418714</v>
      </c>
      <c r="J127" s="40">
        <f t="shared" si="12"/>
        <v>330.28565383418714</v>
      </c>
      <c r="S127" s="35">
        <f t="shared" si="9"/>
        <v>127</v>
      </c>
      <c r="T127" s="49">
        <f t="shared" si="8"/>
        <v>-233.65834999659302</v>
      </c>
    </row>
    <row r="128" spans="6:20">
      <c r="F128" s="35">
        <v>128</v>
      </c>
      <c r="G128" s="40">
        <f t="shared" si="10"/>
        <v>10.408149487396066</v>
      </c>
      <c r="I128" s="40">
        <f t="shared" si="11"/>
        <v>332.05385623632094</v>
      </c>
      <c r="J128" s="40">
        <f t="shared" si="12"/>
        <v>332.05385623632094</v>
      </c>
      <c r="S128" s="35">
        <f t="shared" si="9"/>
        <v>128</v>
      </c>
      <c r="T128" s="49">
        <f t="shared" si="8"/>
        <v>-232.53915541708801</v>
      </c>
    </row>
    <row r="129" spans="6:20">
      <c r="F129" s="35">
        <v>129</v>
      </c>
      <c r="G129" s="40">
        <f t="shared" si="10"/>
        <v>10.44511417591419</v>
      </c>
      <c r="I129" s="40">
        <f t="shared" si="11"/>
        <v>333.80229080952489</v>
      </c>
      <c r="J129" s="40">
        <f t="shared" si="12"/>
        <v>333.80229080952489</v>
      </c>
      <c r="S129" s="35">
        <f t="shared" si="9"/>
        <v>129</v>
      </c>
      <c r="T129" s="49">
        <f t="shared" si="8"/>
        <v>-231.41361734611303</v>
      </c>
    </row>
    <row r="130" spans="6:20">
      <c r="F130" s="35">
        <v>130</v>
      </c>
      <c r="G130" s="40">
        <f t="shared" si="10"/>
        <v>10.481793759190291</v>
      </c>
      <c r="I130" s="40">
        <f t="shared" si="11"/>
        <v>335.53144364379204</v>
      </c>
      <c r="J130" s="40">
        <f t="shared" si="12"/>
        <v>335.53144364379204</v>
      </c>
      <c r="S130" s="35">
        <f t="shared" si="9"/>
        <v>130</v>
      </c>
      <c r="T130" s="49">
        <f t="shared" si="8"/>
        <v>-230.28180453000002</v>
      </c>
    </row>
    <row r="131" spans="6:20">
      <c r="F131" s="35">
        <v>131</v>
      </c>
      <c r="G131" s="40">
        <f t="shared" si="10"/>
        <v>10.518195182741906</v>
      </c>
      <c r="I131" s="40">
        <f t="shared" si="11"/>
        <v>337.24178789782093</v>
      </c>
      <c r="J131" s="40">
        <f t="shared" si="12"/>
        <v>337.24178789782093</v>
      </c>
      <c r="S131" s="35">
        <f t="shared" si="9"/>
        <v>131</v>
      </c>
      <c r="T131" s="49">
        <f t="shared" si="8"/>
        <v>-229.143785304033</v>
      </c>
    </row>
    <row r="132" spans="6:20">
      <c r="F132" s="35">
        <v>132</v>
      </c>
      <c r="G132" s="40">
        <f t="shared" si="10"/>
        <v>10.554325236685711</v>
      </c>
      <c r="I132" s="40">
        <f t="shared" si="11"/>
        <v>338.93378350214851</v>
      </c>
      <c r="J132" s="40">
        <f t="shared" si="12"/>
        <v>338.93378350214851</v>
      </c>
      <c r="S132" s="35">
        <f t="shared" si="9"/>
        <v>132</v>
      </c>
      <c r="T132" s="49">
        <f t="shared" si="8"/>
        <v>-227.99962759244806</v>
      </c>
    </row>
    <row r="133" spans="6:20">
      <c r="F133" s="35">
        <v>133</v>
      </c>
      <c r="G133" s="40">
        <f t="shared" si="10"/>
        <v>10.590190558992102</v>
      </c>
      <c r="I133" s="40">
        <f t="shared" si="11"/>
        <v>340.60787691683788</v>
      </c>
      <c r="J133" s="40">
        <f t="shared" si="12"/>
        <v>340.60787691683788</v>
      </c>
      <c r="S133" s="35">
        <f t="shared" si="9"/>
        <v>133</v>
      </c>
      <c r="T133" s="49">
        <f t="shared" ref="T133:T196" si="13">$Q$5+$Q$6*S133+$Q$7*S133^2+$Q$8*S133^3+$Q$9*S133^4</f>
        <v>-226.84939890843299</v>
      </c>
    </row>
    <row r="134" spans="6:20">
      <c r="F134" s="35">
        <v>134</v>
      </c>
      <c r="G134" s="40">
        <f t="shared" si="10"/>
        <v>10.625797638687777</v>
      </c>
      <c r="I134" s="40">
        <f t="shared" si="11"/>
        <v>342.26450112605187</v>
      </c>
      <c r="J134" s="40">
        <f t="shared" si="12"/>
        <v>342.26450112605187</v>
      </c>
      <c r="S134" s="35">
        <f t="shared" si="9"/>
        <v>134</v>
      </c>
      <c r="T134" s="49">
        <f t="shared" si="13"/>
        <v>-225.69316635412801</v>
      </c>
    </row>
    <row r="135" spans="6:20">
      <c r="F135" s="35">
        <v>135</v>
      </c>
      <c r="G135" s="40">
        <f t="shared" si="10"/>
        <v>10.661152819001614</v>
      </c>
      <c r="I135" s="40">
        <f t="shared" si="11"/>
        <v>343.90407557209335</v>
      </c>
      <c r="J135" s="40">
        <f t="shared" si="12"/>
        <v>343.90407557209335</v>
      </c>
      <c r="S135" s="35">
        <f t="shared" si="9"/>
        <v>135</v>
      </c>
      <c r="T135" s="49">
        <f t="shared" si="13"/>
        <v>-224.53099662062502</v>
      </c>
    </row>
    <row r="136" spans="6:20">
      <c r="F136" s="35">
        <v>136</v>
      </c>
      <c r="G136" s="40">
        <f t="shared" si="10"/>
        <v>10.696262300459065</v>
      </c>
      <c r="I136" s="40">
        <f t="shared" si="11"/>
        <v>345.5270061128162</v>
      </c>
      <c r="J136" s="40">
        <f t="shared" si="12"/>
        <v>345.5270061128162</v>
      </c>
      <c r="S136" s="35">
        <f t="shared" ref="S136:S199" si="14">F136</f>
        <v>136</v>
      </c>
      <c r="T136" s="49">
        <f t="shared" si="13"/>
        <v>-223.36295598796806</v>
      </c>
    </row>
    <row r="137" spans="6:20">
      <c r="F137" s="35">
        <v>137</v>
      </c>
      <c r="G137" s="40">
        <f t="shared" si="10"/>
        <v>10.731132143922645</v>
      </c>
      <c r="I137" s="40">
        <f t="shared" si="11"/>
        <v>347.13368494373134</v>
      </c>
      <c r="J137" s="40">
        <f t="shared" si="12"/>
        <v>347.13368494373134</v>
      </c>
      <c r="S137" s="35">
        <f t="shared" si="14"/>
        <v>137</v>
      </c>
      <c r="T137" s="49">
        <f t="shared" si="13"/>
        <v>-222.18911032515302</v>
      </c>
    </row>
    <row r="138" spans="6:20">
      <c r="F138" s="35">
        <v>138</v>
      </c>
      <c r="G138" s="40">
        <f t="shared" si="10"/>
        <v>10.765768273574936</v>
      </c>
      <c r="I138" s="40">
        <f t="shared" si="11"/>
        <v>348.72449073601865</v>
      </c>
      <c r="J138" s="40">
        <f t="shared" si="12"/>
        <v>348.72449073601865</v>
      </c>
      <c r="S138" s="35">
        <f t="shared" si="14"/>
        <v>138</v>
      </c>
      <c r="T138" s="49">
        <f t="shared" si="13"/>
        <v>-221.00952509012802</v>
      </c>
    </row>
    <row r="139" spans="6:20">
      <c r="F139" s="35">
        <v>139</v>
      </c>
      <c r="G139" s="40">
        <f t="shared" si="10"/>
        <v>10.800176479851661</v>
      </c>
      <c r="I139" s="40">
        <f t="shared" si="11"/>
        <v>350.29978873605705</v>
      </c>
      <c r="J139" s="40">
        <f t="shared" si="12"/>
        <v>350.29978873605705</v>
      </c>
      <c r="S139" s="35">
        <f t="shared" si="14"/>
        <v>139</v>
      </c>
      <c r="T139" s="49">
        <f t="shared" si="13"/>
        <v>-219.82426532979301</v>
      </c>
    </row>
    <row r="140" spans="6:20">
      <c r="F140" s="35">
        <v>140</v>
      </c>
      <c r="G140" s="40">
        <f t="shared" si="10"/>
        <v>10.834362422317106</v>
      </c>
      <c r="I140" s="40">
        <f t="shared" si="11"/>
        <v>351.85993058630919</v>
      </c>
      <c r="J140" s="40">
        <f t="shared" si="12"/>
        <v>351.85993058630919</v>
      </c>
      <c r="S140" s="35">
        <f t="shared" si="14"/>
        <v>140</v>
      </c>
      <c r="T140" s="49">
        <f t="shared" si="13"/>
        <v>-218.63339568000004</v>
      </c>
    </row>
    <row r="141" spans="6:20">
      <c r="F141" s="35">
        <v>141</v>
      </c>
      <c r="G141" s="40">
        <f t="shared" si="10"/>
        <v>10.868331632486454</v>
      </c>
      <c r="I141" s="40">
        <f t="shared" si="11"/>
        <v>353.40525492258439</v>
      </c>
      <c r="J141" s="40">
        <f t="shared" si="12"/>
        <v>353.40525492258439</v>
      </c>
      <c r="S141" s="35">
        <f t="shared" si="14"/>
        <v>141</v>
      </c>
      <c r="T141" s="49">
        <f t="shared" si="13"/>
        <v>-217.43698036555301</v>
      </c>
    </row>
    <row r="142" spans="6:20">
      <c r="F142" s="35">
        <v>142</v>
      </c>
      <c r="G142" s="40">
        <f t="shared" si="10"/>
        <v>10.902089516595034</v>
      </c>
      <c r="I142" s="40">
        <f t="shared" si="11"/>
        <v>354.93608696870336</v>
      </c>
      <c r="J142" s="40">
        <f t="shared" si="12"/>
        <v>354.93608696870336</v>
      </c>
      <c r="S142" s="35">
        <f t="shared" si="14"/>
        <v>142</v>
      </c>
      <c r="T142" s="49">
        <f t="shared" si="13"/>
        <v>-216.23508320020804</v>
      </c>
    </row>
    <row r="143" spans="6:20">
      <c r="F143" s="35">
        <v>143</v>
      </c>
      <c r="G143" s="40">
        <f t="shared" si="10"/>
        <v>10.935641358312857</v>
      </c>
      <c r="I143" s="40">
        <f t="shared" si="11"/>
        <v>356.45273906966241</v>
      </c>
      <c r="J143" s="40">
        <f t="shared" si="12"/>
        <v>356.45273906966241</v>
      </c>
      <c r="S143" s="35">
        <f t="shared" si="14"/>
        <v>143</v>
      </c>
      <c r="T143" s="49">
        <f t="shared" si="13"/>
        <v>-215.02776758667306</v>
      </c>
    </row>
    <row r="144" spans="6:20">
      <c r="F144" s="35">
        <v>144</v>
      </c>
      <c r="G144" s="40">
        <f t="shared" si="10"/>
        <v>10.968992321406803</v>
      </c>
      <c r="I144" s="40">
        <f t="shared" si="11"/>
        <v>357.9555107501721</v>
      </c>
      <c r="J144" s="40">
        <f t="shared" si="12"/>
        <v>357.9555107501721</v>
      </c>
      <c r="S144" s="35">
        <f t="shared" si="14"/>
        <v>144</v>
      </c>
      <c r="T144" s="49">
        <f t="shared" si="13"/>
        <v>-213.81509651660801</v>
      </c>
    </row>
    <row r="145" spans="6:20">
      <c r="F145" s="35">
        <v>145</v>
      </c>
      <c r="G145" s="40">
        <f t="shared" si="10"/>
        <v>11.002147452349407</v>
      </c>
      <c r="I145" s="40">
        <f t="shared" si="11"/>
        <v>359.44468892770573</v>
      </c>
      <c r="J145" s="40">
        <f t="shared" si="12"/>
        <v>359.44468892770573</v>
      </c>
      <c r="S145" s="35">
        <f t="shared" si="14"/>
        <v>145</v>
      </c>
      <c r="T145" s="49">
        <f t="shared" si="13"/>
        <v>-212.59713257062506</v>
      </c>
    </row>
    <row r="146" spans="6:20">
      <c r="F146" s="35">
        <v>146</v>
      </c>
      <c r="G146" s="40">
        <f t="shared" si="10"/>
        <v>11.035111682876382</v>
      </c>
      <c r="I146" s="40">
        <f t="shared" si="11"/>
        <v>360.9205480678624</v>
      </c>
      <c r="J146" s="40">
        <f t="shared" si="12"/>
        <v>360.9205480678624</v>
      </c>
      <c r="S146" s="35">
        <f t="shared" si="14"/>
        <v>146</v>
      </c>
      <c r="T146" s="49">
        <f t="shared" si="13"/>
        <v>-211.37393791828802</v>
      </c>
    </row>
    <row r="147" spans="6:20">
      <c r="F147" s="35">
        <v>147</v>
      </c>
      <c r="G147" s="40">
        <f t="shared" si="10"/>
        <v>11.067889832490927</v>
      </c>
      <c r="I147" s="40">
        <f t="shared" si="11"/>
        <v>362.38335041339815</v>
      </c>
      <c r="J147" s="40">
        <f t="shared" si="12"/>
        <v>362.38335041339815</v>
      </c>
      <c r="S147" s="35">
        <f t="shared" si="14"/>
        <v>147</v>
      </c>
      <c r="T147" s="49">
        <f t="shared" si="13"/>
        <v>-210.14557431811303</v>
      </c>
    </row>
    <row r="148" spans="6:20">
      <c r="F148" s="35">
        <v>148</v>
      </c>
      <c r="G148" s="40">
        <f t="shared" si="10"/>
        <v>11.100486610918171</v>
      </c>
      <c r="I148" s="40">
        <f t="shared" si="11"/>
        <v>363.83334637627206</v>
      </c>
      <c r="J148" s="40">
        <f t="shared" si="12"/>
        <v>363.83334637627206</v>
      </c>
      <c r="S148" s="35">
        <f t="shared" si="14"/>
        <v>148</v>
      </c>
      <c r="T148" s="49">
        <f t="shared" si="13"/>
        <v>-208.91210311756802</v>
      </c>
    </row>
    <row r="149" spans="6:20">
      <c r="F149" s="35">
        <v>149</v>
      </c>
      <c r="G149" s="40">
        <f t="shared" si="10"/>
        <v>11.13290662050747</v>
      </c>
      <c r="I149" s="40">
        <f t="shared" si="11"/>
        <v>365.27077456907739</v>
      </c>
      <c r="J149" s="40">
        <f t="shared" si="12"/>
        <v>365.27077456907739</v>
      </c>
      <c r="S149" s="35">
        <f t="shared" si="14"/>
        <v>149</v>
      </c>
      <c r="T149" s="49">
        <f t="shared" si="13"/>
        <v>-207.67358525307307</v>
      </c>
    </row>
    <row r="150" spans="6:20">
      <c r="F150" s="35">
        <v>150</v>
      </c>
      <c r="G150" s="40">
        <f t="shared" si="10"/>
        <v>11.165154358588065</v>
      </c>
      <c r="I150" s="40">
        <f t="shared" si="11"/>
        <v>366.69586223505542</v>
      </c>
      <c r="J150" s="40">
        <f t="shared" si="12"/>
        <v>366.69586223505542</v>
      </c>
      <c r="S150" s="35">
        <f t="shared" si="14"/>
        <v>150</v>
      </c>
      <c r="T150" s="49">
        <f t="shared" si="13"/>
        <v>-206.43008125</v>
      </c>
    </row>
    <row r="151" spans="6:20">
      <c r="F151" s="35">
        <v>151</v>
      </c>
      <c r="G151" s="40">
        <f t="shared" si="10"/>
        <v>11.197234219770824</v>
      </c>
      <c r="I151" s="40">
        <f t="shared" si="11"/>
        <v>368.10882539691869</v>
      </c>
      <c r="J151" s="40">
        <f t="shared" si="12"/>
        <v>368.10882539691869</v>
      </c>
      <c r="S151" s="35">
        <f t="shared" si="14"/>
        <v>151</v>
      </c>
      <c r="T151" s="49">
        <f t="shared" si="13"/>
        <v>-205.18165122267305</v>
      </c>
    </row>
    <row r="152" spans="6:20">
      <c r="F152" s="35">
        <v>152</v>
      </c>
      <c r="G152" s="40">
        <f t="shared" si="10"/>
        <v>11.229150498204055</v>
      </c>
      <c r="I152" s="40">
        <f t="shared" si="11"/>
        <v>369.50986927158067</v>
      </c>
      <c r="J152" s="40">
        <f t="shared" si="12"/>
        <v>369.50986927158067</v>
      </c>
      <c r="S152" s="35">
        <f t="shared" si="14"/>
        <v>152</v>
      </c>
      <c r="T152" s="49">
        <f t="shared" si="13"/>
        <v>-203.92835487436804</v>
      </c>
    </row>
    <row r="153" spans="6:20">
      <c r="F153" s="35">
        <v>153</v>
      </c>
      <c r="G153" s="40">
        <f t="shared" si="10"/>
        <v>11.26090738978259</v>
      </c>
      <c r="I153" s="40">
        <f t="shared" si="11"/>
        <v>370.89918843761961</v>
      </c>
      <c r="J153" s="40">
        <f t="shared" si="12"/>
        <v>370.89918843761961</v>
      </c>
      <c r="S153" s="35">
        <f t="shared" si="14"/>
        <v>153</v>
      </c>
      <c r="T153" s="49">
        <f t="shared" si="13"/>
        <v>-202.67025149731299</v>
      </c>
    </row>
    <row r="154" spans="6:20">
      <c r="F154" s="35">
        <v>154</v>
      </c>
      <c r="G154" s="40">
        <f t="shared" si="10"/>
        <v>11.292508994306562</v>
      </c>
      <c r="I154" s="40">
        <f t="shared" si="11"/>
        <v>372.27696703437891</v>
      </c>
      <c r="J154" s="40">
        <f t="shared" si="12"/>
        <v>372.27696703437891</v>
      </c>
      <c r="S154" s="35">
        <f t="shared" si="14"/>
        <v>154</v>
      </c>
      <c r="T154" s="49">
        <f t="shared" si="13"/>
        <v>-201.40739997268804</v>
      </c>
    </row>
    <row r="155" spans="6:20">
      <c r="F155" s="35">
        <v>155</v>
      </c>
      <c r="G155" s="40">
        <f t="shared" si="10"/>
        <v>11.323959317595586</v>
      </c>
      <c r="I155" s="40">
        <f t="shared" si="11"/>
        <v>373.64337938828277</v>
      </c>
      <c r="J155" s="40">
        <f t="shared" si="12"/>
        <v>373.64337938828277</v>
      </c>
      <c r="S155" s="35">
        <f t="shared" si="14"/>
        <v>155</v>
      </c>
      <c r="T155" s="49">
        <f t="shared" si="13"/>
        <v>-200.13985877062501</v>
      </c>
    </row>
    <row r="156" spans="6:20">
      <c r="F156" s="35">
        <v>156</v>
      </c>
      <c r="G156" s="40">
        <f t="shared" si="10"/>
        <v>11.355262273558203</v>
      </c>
      <c r="I156" s="40">
        <f t="shared" si="11"/>
        <v>374.99858997191831</v>
      </c>
      <c r="J156" s="40">
        <f t="shared" si="12"/>
        <v>374.99858997191831</v>
      </c>
      <c r="S156" s="35">
        <f t="shared" si="14"/>
        <v>156</v>
      </c>
      <c r="T156" s="49">
        <f t="shared" si="13"/>
        <v>-198.86768595020803</v>
      </c>
    </row>
    <row r="157" spans="6:20">
      <c r="F157" s="35">
        <v>157</v>
      </c>
      <c r="G157" s="40">
        <f t="shared" si="10"/>
        <v>11.38642168621293</v>
      </c>
      <c r="I157" s="40">
        <f t="shared" si="11"/>
        <v>376.34275397957924</v>
      </c>
      <c r="J157" s="40">
        <f t="shared" si="12"/>
        <v>376.34275397957924</v>
      </c>
      <c r="S157" s="35">
        <f t="shared" si="14"/>
        <v>157</v>
      </c>
      <c r="T157" s="49">
        <f t="shared" si="13"/>
        <v>-197.59093915947301</v>
      </c>
    </row>
    <row r="158" spans="6:20">
      <c r="F158" s="35">
        <v>158</v>
      </c>
      <c r="G158" s="40">
        <f t="shared" si="10"/>
        <v>11.417441291669169</v>
      </c>
      <c r="I158" s="40">
        <f t="shared" si="11"/>
        <v>377.67601735061339</v>
      </c>
      <c r="J158" s="40">
        <f t="shared" si="12"/>
        <v>377.67601735061339</v>
      </c>
      <c r="S158" s="35">
        <f t="shared" si="14"/>
        <v>158</v>
      </c>
      <c r="T158" s="49">
        <f t="shared" si="13"/>
        <v>-196.30967563540804</v>
      </c>
    </row>
    <row r="159" spans="6:20">
      <c r="F159" s="35">
        <v>159</v>
      </c>
      <c r="G159" s="40">
        <f t="shared" si="10"/>
        <v>11.448324740061532</v>
      </c>
      <c r="I159" s="40">
        <f t="shared" si="11"/>
        <v>378.99851735591278</v>
      </c>
      <c r="J159" s="40">
        <f t="shared" si="12"/>
        <v>378.99851735591278</v>
      </c>
      <c r="S159" s="35">
        <f t="shared" si="14"/>
        <v>159</v>
      </c>
      <c r="T159" s="49">
        <f t="shared" si="13"/>
        <v>-195.023952203953</v>
      </c>
    </row>
    <row r="160" spans="6:20">
      <c r="F160" s="35">
        <v>160</v>
      </c>
      <c r="G160" s="40">
        <f t="shared" si="10"/>
        <v>11.479075597444149</v>
      </c>
      <c r="I160" s="40">
        <f t="shared" si="11"/>
        <v>380.31038265026956</v>
      </c>
      <c r="J160" s="40">
        <f t="shared" si="12"/>
        <v>380.31038265026956</v>
      </c>
      <c r="S160" s="35">
        <f t="shared" si="14"/>
        <v>160</v>
      </c>
      <c r="T160" s="49">
        <f t="shared" si="13"/>
        <v>-193.73382528000005</v>
      </c>
    </row>
    <row r="161" spans="6:20">
      <c r="F161" s="35">
        <v>161</v>
      </c>
      <c r="G161" s="40">
        <f t="shared" si="10"/>
        <v>11.509697347640396</v>
      </c>
      <c r="I161" s="40">
        <f t="shared" si="11"/>
        <v>381.61173393375788</v>
      </c>
      <c r="J161" s="40">
        <f t="shared" si="12"/>
        <v>381.61173393375788</v>
      </c>
      <c r="S161" s="35">
        <f t="shared" si="14"/>
        <v>161</v>
      </c>
      <c r="T161" s="49">
        <f t="shared" si="13"/>
        <v>-192.43935086739302</v>
      </c>
    </row>
    <row r="162" spans="6:20">
      <c r="F162" s="35">
        <v>162</v>
      </c>
      <c r="G162" s="40">
        <f t="shared" si="10"/>
        <v>11.540193394053249</v>
      </c>
      <c r="I162" s="40">
        <f t="shared" si="11"/>
        <v>382.90268379740576</v>
      </c>
      <c r="J162" s="40">
        <f t="shared" si="12"/>
        <v>382.90268379740576</v>
      </c>
      <c r="S162" s="35">
        <f t="shared" si="14"/>
        <v>162</v>
      </c>
      <c r="T162" s="49">
        <f t="shared" si="13"/>
        <v>-191.140584558928</v>
      </c>
    </row>
    <row r="163" spans="6:20">
      <c r="F163" s="35">
        <v>163</v>
      </c>
      <c r="G163" s="40">
        <f t="shared" si="10"/>
        <v>11.570567061435545</v>
      </c>
      <c r="I163" s="40">
        <f t="shared" si="11"/>
        <v>384.18333749803548</v>
      </c>
      <c r="J163" s="40">
        <f t="shared" si="12"/>
        <v>384.18333749803548</v>
      </c>
      <c r="S163" s="35">
        <f t="shared" si="14"/>
        <v>163</v>
      </c>
      <c r="T163" s="49">
        <f t="shared" si="13"/>
        <v>-189.83758153635301</v>
      </c>
    </row>
    <row r="164" spans="6:20">
      <c r="F164" s="35">
        <v>164</v>
      </c>
      <c r="G164" s="40">
        <f t="shared" ref="G164:G227" si="15">10^(B$5+B$6*LOG10($F164)+B$7*LOG10($F164)^2+B$8*LOG10($F164)^3+B$9*LOG10($F164)^4+B$10*LOG10($F164)^5+B$11*LOG10($F164)^6+B$12*LOG10($F164)^7+B$13*LOG10($F164)^8)</f>
        <v>11.60082159761992</v>
      </c>
      <c r="I164" s="40">
        <f t="shared" ref="I164:I227" si="16">10^(D$5+D$6*LOG10($F164)+D$7*LOG10($F164)^2+D$8*LOG10($F164)^3+D$9*LOG10($F164)^4+D$10*LOG10($F164)^5+D$11*LOG10($F164)^6+D$12*LOG10($F164)^7+D$13*LOG10($F164)^8)</f>
        <v>385.45379285756712</v>
      </c>
      <c r="J164" s="40">
        <f t="shared" si="12"/>
        <v>385.45379285756712</v>
      </c>
      <c r="S164" s="35">
        <f t="shared" si="14"/>
        <v>164</v>
      </c>
      <c r="T164" s="49">
        <f t="shared" si="13"/>
        <v>-188.53039657036805</v>
      </c>
    </row>
    <row r="165" spans="6:20">
      <c r="F165" s="35">
        <v>165</v>
      </c>
      <c r="G165" s="40">
        <f t="shared" si="15"/>
        <v>11.630960175208218</v>
      </c>
      <c r="I165" s="40">
        <f t="shared" si="16"/>
        <v>386.7141410002215</v>
      </c>
      <c r="J165" s="40">
        <f t="shared" si="12"/>
        <v>386.7141410002215</v>
      </c>
      <c r="S165" s="35">
        <f t="shared" si="14"/>
        <v>165</v>
      </c>
      <c r="T165" s="49">
        <f t="shared" si="13"/>
        <v>-187.21908402062508</v>
      </c>
    </row>
    <row r="166" spans="6:20">
      <c r="F166" s="35">
        <v>166</v>
      </c>
      <c r="G166" s="40">
        <f t="shared" si="15"/>
        <v>11.660985893228233</v>
      </c>
      <c r="I166" s="40">
        <f t="shared" si="16"/>
        <v>387.96446621898372</v>
      </c>
      <c r="J166" s="40">
        <f t="shared" si="12"/>
        <v>387.96446621898372</v>
      </c>
      <c r="S166" s="35">
        <f t="shared" si="14"/>
        <v>166</v>
      </c>
      <c r="T166" s="49">
        <f t="shared" si="13"/>
        <v>-185.903697835728</v>
      </c>
    </row>
    <row r="167" spans="6:20">
      <c r="F167" s="35">
        <v>167</v>
      </c>
      <c r="G167" s="40">
        <f t="shared" si="15"/>
        <v>11.690901778745928</v>
      </c>
      <c r="I167" s="40">
        <f t="shared" si="16"/>
        <v>389.20484670477816</v>
      </c>
      <c r="J167" s="40">
        <f t="shared" si="12"/>
        <v>389.20484670477816</v>
      </c>
      <c r="S167" s="35">
        <f t="shared" si="14"/>
        <v>167</v>
      </c>
      <c r="T167" s="49">
        <f t="shared" si="13"/>
        <v>-184.58429155323302</v>
      </c>
    </row>
    <row r="168" spans="6:20">
      <c r="F168" s="35">
        <v>168</v>
      </c>
      <c r="G168" s="40">
        <f t="shared" si="15"/>
        <v>11.720710788448333</v>
      </c>
      <c r="I168" s="40">
        <f t="shared" si="16"/>
        <v>390.43535439603329</v>
      </c>
      <c r="J168" s="40">
        <f t="shared" si="12"/>
        <v>390.43535439603329</v>
      </c>
      <c r="S168" s="35">
        <f t="shared" si="14"/>
        <v>168</v>
      </c>
      <c r="T168" s="49">
        <f t="shared" si="13"/>
        <v>-183.26091829964801</v>
      </c>
    </row>
    <row r="169" spans="6:20">
      <c r="F169" s="35">
        <v>169</v>
      </c>
      <c r="G169" s="40">
        <f t="shared" si="15"/>
        <v>11.750415810184657</v>
      </c>
      <c r="I169" s="40">
        <f t="shared" si="16"/>
        <v>391.65605575743757</v>
      </c>
      <c r="J169" s="40">
        <f t="shared" si="12"/>
        <v>391.65605575743757</v>
      </c>
      <c r="S169" s="35">
        <f t="shared" si="14"/>
        <v>169</v>
      </c>
      <c r="T169" s="49">
        <f t="shared" si="13"/>
        <v>-181.93363079043306</v>
      </c>
    </row>
    <row r="170" spans="6:20">
      <c r="F170" s="35">
        <v>170</v>
      </c>
      <c r="G170" s="40">
        <f t="shared" si="15"/>
        <v>11.780019664476368</v>
      </c>
      <c r="I170" s="40">
        <f t="shared" si="16"/>
        <v>392.86701171099543</v>
      </c>
      <c r="J170" s="40">
        <f t="shared" si="12"/>
        <v>392.86701171099543</v>
      </c>
      <c r="S170" s="35">
        <f t="shared" si="14"/>
        <v>170</v>
      </c>
      <c r="T170" s="49">
        <f t="shared" si="13"/>
        <v>-180.60248132999999</v>
      </c>
    </row>
    <row r="171" spans="6:20">
      <c r="F171" s="35">
        <v>171</v>
      </c>
      <c r="G171" s="40">
        <f t="shared" si="15"/>
        <v>11.809525105990733</v>
      </c>
      <c r="I171" s="40">
        <f t="shared" si="16"/>
        <v>394.06827812794938</v>
      </c>
      <c r="J171" s="40">
        <f t="shared" si="12"/>
        <v>394.06827812794938</v>
      </c>
      <c r="S171" s="35">
        <f t="shared" si="14"/>
        <v>171</v>
      </c>
      <c r="T171" s="49">
        <f t="shared" si="13"/>
        <v>-179.26752181171304</v>
      </c>
    </row>
    <row r="172" spans="6:20">
      <c r="F172" s="35">
        <v>172</v>
      </c>
      <c r="G172" s="40">
        <f t="shared" si="15"/>
        <v>11.838934824981868</v>
      </c>
      <c r="I172" s="40">
        <f t="shared" si="16"/>
        <v>395.25990615326236</v>
      </c>
      <c r="J172" s="40">
        <f t="shared" si="12"/>
        <v>395.25990615326236</v>
      </c>
      <c r="S172" s="35">
        <f t="shared" si="14"/>
        <v>172</v>
      </c>
      <c r="T172" s="49">
        <f t="shared" si="13"/>
        <v>-177.928803717888</v>
      </c>
    </row>
    <row r="173" spans="6:20">
      <c r="F173" s="35">
        <v>173</v>
      </c>
      <c r="G173" s="40">
        <f t="shared" si="15"/>
        <v>11.868251448699153</v>
      </c>
      <c r="I173" s="40">
        <f t="shared" si="16"/>
        <v>396.44194216754619</v>
      </c>
      <c r="J173" s="40">
        <f t="shared" si="12"/>
        <v>396.44194216754619</v>
      </c>
      <c r="S173" s="35">
        <f t="shared" si="14"/>
        <v>173</v>
      </c>
      <c r="T173" s="49">
        <f t="shared" si="13"/>
        <v>-176.58637811979301</v>
      </c>
    </row>
    <row r="174" spans="6:20">
      <c r="F174" s="35">
        <v>174</v>
      </c>
      <c r="G174" s="40">
        <f t="shared" si="15"/>
        <v>11.897477542762001</v>
      </c>
      <c r="I174" s="40">
        <f t="shared" si="16"/>
        <v>397.61442859915127</v>
      </c>
      <c r="J174" s="40">
        <f t="shared" si="12"/>
        <v>397.61442859915127</v>
      </c>
      <c r="S174" s="35">
        <f t="shared" si="14"/>
        <v>174</v>
      </c>
      <c r="T174" s="49">
        <f t="shared" si="13"/>
        <v>-175.24029567764799</v>
      </c>
    </row>
    <row r="175" spans="6:20">
      <c r="F175" s="35">
        <v>175</v>
      </c>
      <c r="G175" s="40">
        <f t="shared" si="15"/>
        <v>11.926615612505493</v>
      </c>
      <c r="I175" s="40">
        <f t="shared" si="16"/>
        <v>398.77740362612934</v>
      </c>
      <c r="J175" s="40">
        <f t="shared" si="12"/>
        <v>398.77740362612934</v>
      </c>
      <c r="S175" s="35">
        <f t="shared" si="14"/>
        <v>175</v>
      </c>
      <c r="T175" s="49">
        <f t="shared" si="13"/>
        <v>-173.89060664062504</v>
      </c>
    </row>
    <row r="176" spans="6:20">
      <c r="F176" s="35">
        <v>176</v>
      </c>
      <c r="G176" s="40">
        <f t="shared" si="15"/>
        <v>11.955668104292249</v>
      </c>
      <c r="I176" s="40">
        <f t="shared" si="16"/>
        <v>399.93090211660899</v>
      </c>
      <c r="J176" s="40">
        <f t="shared" si="12"/>
        <v>399.93090211660899</v>
      </c>
      <c r="S176" s="35">
        <f t="shared" si="14"/>
        <v>176</v>
      </c>
      <c r="T176" s="49">
        <f t="shared" si="13"/>
        <v>-172.53736084684803</v>
      </c>
    </row>
    <row r="177" spans="6:20">
      <c r="F177" s="35">
        <v>177</v>
      </c>
      <c r="G177" s="40">
        <f t="shared" si="15"/>
        <v>11.984637406796125</v>
      </c>
      <c r="I177" s="40">
        <f t="shared" si="16"/>
        <v>401.07495519343757</v>
      </c>
      <c r="J177" s="40">
        <f t="shared" si="12"/>
        <v>401.07495519343757</v>
      </c>
      <c r="S177" s="35">
        <f t="shared" si="14"/>
        <v>177</v>
      </c>
      <c r="T177" s="49">
        <f t="shared" si="13"/>
        <v>-171.18060772339305</v>
      </c>
    </row>
    <row r="178" spans="6:20">
      <c r="F178" s="35">
        <v>178</v>
      </c>
      <c r="G178" s="40">
        <f t="shared" si="15"/>
        <v>12.013525852257914</v>
      </c>
      <c r="I178" s="40">
        <f t="shared" si="16"/>
        <v>402.20959100943048</v>
      </c>
      <c r="J178" s="40">
        <f t="shared" si="12"/>
        <v>402.20959100943048</v>
      </c>
      <c r="S178" s="35">
        <f t="shared" si="14"/>
        <v>178</v>
      </c>
      <c r="T178" s="49">
        <f t="shared" si="13"/>
        <v>-169.82039628628806</v>
      </c>
    </row>
    <row r="179" spans="6:20">
      <c r="F179" s="35">
        <v>179</v>
      </c>
      <c r="G179" s="40">
        <f t="shared" si="15"/>
        <v>12.042335717707054</v>
      </c>
      <c r="I179" s="40">
        <f t="shared" si="16"/>
        <v>403.33483484993184</v>
      </c>
      <c r="J179" s="40">
        <f t="shared" si="12"/>
        <v>403.33483484993184</v>
      </c>
      <c r="S179" s="35">
        <f t="shared" si="14"/>
        <v>179</v>
      </c>
      <c r="T179" s="49">
        <f t="shared" si="13"/>
        <v>-168.456775140513</v>
      </c>
    </row>
    <row r="180" spans="6:20">
      <c r="F180" s="35">
        <v>180</v>
      </c>
      <c r="G180" s="40">
        <f t="shared" si="15"/>
        <v>12.07106922616196</v>
      </c>
      <c r="I180" s="40">
        <f t="shared" si="16"/>
        <v>404.45070940267908</v>
      </c>
      <c r="J180" s="40">
        <f t="shared" ref="J180:J243" si="17">I180</f>
        <v>404.45070940267908</v>
      </c>
      <c r="S180" s="35">
        <f t="shared" si="14"/>
        <v>180</v>
      </c>
      <c r="T180" s="49">
        <f t="shared" si="13"/>
        <v>-167.08979248000006</v>
      </c>
    </row>
    <row r="181" spans="6:20">
      <c r="F181" s="35">
        <v>181</v>
      </c>
      <c r="G181" s="40">
        <f t="shared" si="15"/>
        <v>12.099728547798234</v>
      </c>
      <c r="I181" s="40">
        <f t="shared" si="16"/>
        <v>405.55723485657239</v>
      </c>
      <c r="J181" s="40">
        <f t="shared" si="17"/>
        <v>405.55723485657239</v>
      </c>
      <c r="S181" s="35">
        <f t="shared" si="14"/>
        <v>181</v>
      </c>
      <c r="T181" s="49">
        <f t="shared" si="13"/>
        <v>-165.71949608763299</v>
      </c>
    </row>
    <row r="182" spans="6:20">
      <c r="F182" s="35">
        <v>182</v>
      </c>
      <c r="G182" s="40">
        <f t="shared" si="15"/>
        <v>12.128315801089203</v>
      </c>
      <c r="I182" s="40">
        <f t="shared" si="16"/>
        <v>406.6544295326334</v>
      </c>
      <c r="J182" s="40">
        <f t="shared" si="17"/>
        <v>406.6544295326334</v>
      </c>
      <c r="S182" s="35">
        <f t="shared" si="14"/>
        <v>182</v>
      </c>
      <c r="T182" s="49">
        <f t="shared" si="13"/>
        <v>-164.34593333524805</v>
      </c>
    </row>
    <row r="183" spans="6:20">
      <c r="F183" s="35">
        <v>183</v>
      </c>
      <c r="G183" s="40">
        <f t="shared" si="15"/>
        <v>12.156833053925624</v>
      </c>
      <c r="I183" s="40">
        <f t="shared" si="16"/>
        <v>407.7423096975682</v>
      </c>
      <c r="J183" s="40">
        <f t="shared" si="17"/>
        <v>407.7423096975682</v>
      </c>
      <c r="S183" s="35">
        <f t="shared" si="14"/>
        <v>183</v>
      </c>
      <c r="T183" s="49">
        <f t="shared" si="13"/>
        <v>-162.96915118363304</v>
      </c>
    </row>
    <row r="184" spans="6:20">
      <c r="F184" s="35">
        <v>184</v>
      </c>
      <c r="G184" s="40">
        <f t="shared" si="15"/>
        <v>12.185282324703111</v>
      </c>
      <c r="I184" s="40">
        <f t="shared" si="16"/>
        <v>408.82089023597644</v>
      </c>
      <c r="J184" s="40">
        <f t="shared" si="17"/>
        <v>408.82089023597644</v>
      </c>
      <c r="S184" s="35">
        <f t="shared" si="14"/>
        <v>184</v>
      </c>
      <c r="T184" s="49">
        <f t="shared" si="13"/>
        <v>-161.58919618252799</v>
      </c>
    </row>
    <row r="185" spans="6:20">
      <c r="F185" s="35">
        <v>185</v>
      </c>
      <c r="G185" s="40">
        <f t="shared" si="15"/>
        <v>12.213665583388535</v>
      </c>
      <c r="I185" s="40">
        <f t="shared" si="16"/>
        <v>409.89018440469692</v>
      </c>
      <c r="J185" s="40">
        <f t="shared" si="17"/>
        <v>409.89018440469692</v>
      </c>
      <c r="S185" s="35">
        <f t="shared" si="14"/>
        <v>185</v>
      </c>
      <c r="T185" s="49">
        <f t="shared" si="13"/>
        <v>-160.20611447062507</v>
      </c>
    </row>
    <row r="186" spans="6:20">
      <c r="F186" s="35">
        <v>186</v>
      </c>
      <c r="G186" s="40">
        <f t="shared" si="15"/>
        <v>12.241984752561407</v>
      </c>
      <c r="I186" s="40">
        <f t="shared" si="16"/>
        <v>410.95020445420602</v>
      </c>
      <c r="J186" s="40">
        <f t="shared" si="17"/>
        <v>410.95020445420602</v>
      </c>
      <c r="S186" s="35">
        <f t="shared" si="14"/>
        <v>186</v>
      </c>
      <c r="T186" s="49">
        <f t="shared" si="13"/>
        <v>-158.81995177556809</v>
      </c>
    </row>
    <row r="187" spans="6:20">
      <c r="F187" s="35">
        <v>187</v>
      </c>
      <c r="G187" s="40">
        <f t="shared" si="15"/>
        <v>12.270241708430088</v>
      </c>
      <c r="I187" s="40">
        <f t="shared" si="16"/>
        <v>412.0009617435997</v>
      </c>
      <c r="J187" s="40">
        <f t="shared" si="17"/>
        <v>412.0009617435997</v>
      </c>
      <c r="S187" s="35">
        <f t="shared" si="14"/>
        <v>187</v>
      </c>
      <c r="T187" s="49">
        <f t="shared" si="13"/>
        <v>-157.43075341395306</v>
      </c>
    </row>
    <row r="188" spans="6:20">
      <c r="F188" s="35">
        <v>188</v>
      </c>
      <c r="G188" s="40">
        <f t="shared" si="15"/>
        <v>12.298438281825675</v>
      </c>
      <c r="I188" s="40">
        <f t="shared" si="16"/>
        <v>413.04246689155138</v>
      </c>
      <c r="J188" s="40">
        <f t="shared" si="17"/>
        <v>413.04246689155138</v>
      </c>
      <c r="S188" s="35">
        <f t="shared" si="14"/>
        <v>188</v>
      </c>
      <c r="T188" s="49">
        <f t="shared" si="13"/>
        <v>-156.03856429132802</v>
      </c>
    </row>
    <row r="189" spans="6:20">
      <c r="F189" s="35">
        <v>189</v>
      </c>
      <c r="G189" s="40">
        <f t="shared" si="15"/>
        <v>12.326576259170434</v>
      </c>
      <c r="I189" s="40">
        <f t="shared" si="16"/>
        <v>414.07472998975959</v>
      </c>
      <c r="J189" s="40">
        <f t="shared" si="17"/>
        <v>414.07472998975959</v>
      </c>
      <c r="S189" s="35">
        <f t="shared" si="14"/>
        <v>189</v>
      </c>
      <c r="T189" s="49">
        <f t="shared" si="13"/>
        <v>-154.64342890219302</v>
      </c>
    </row>
    <row r="190" spans="6:20">
      <c r="F190" s="35">
        <v>190</v>
      </c>
      <c r="G190" s="40">
        <f t="shared" si="15"/>
        <v>12.354657383429636</v>
      </c>
      <c r="I190" s="40">
        <f t="shared" si="16"/>
        <v>415.09776096326823</v>
      </c>
      <c r="J190" s="40">
        <f t="shared" si="17"/>
        <v>415.09776096326823</v>
      </c>
      <c r="S190" s="35">
        <f t="shared" si="14"/>
        <v>190</v>
      </c>
      <c r="T190" s="49">
        <f t="shared" si="13"/>
        <v>-153.24539133000005</v>
      </c>
    </row>
    <row r="191" spans="6:20">
      <c r="F191" s="35">
        <v>191</v>
      </c>
      <c r="G191" s="40">
        <f t="shared" si="15"/>
        <v>12.382683355033308</v>
      </c>
      <c r="I191" s="40">
        <f t="shared" si="16"/>
        <v>416.11156979416631</v>
      </c>
      <c r="J191" s="40">
        <f t="shared" si="17"/>
        <v>416.11156979416631</v>
      </c>
      <c r="S191" s="35">
        <f t="shared" si="14"/>
        <v>191</v>
      </c>
      <c r="T191" s="49">
        <f t="shared" si="13"/>
        <v>-151.84449524715305</v>
      </c>
    </row>
    <row r="192" spans="6:20">
      <c r="F192" s="35">
        <v>192</v>
      </c>
      <c r="G192" s="40">
        <f t="shared" si="15"/>
        <v>12.410655832785434</v>
      </c>
      <c r="I192" s="40">
        <f t="shared" si="16"/>
        <v>417.11616620599045</v>
      </c>
      <c r="J192" s="40">
        <f t="shared" si="17"/>
        <v>417.11616620599045</v>
      </c>
      <c r="S192" s="35">
        <f t="shared" si="14"/>
        <v>192</v>
      </c>
      <c r="T192" s="49">
        <f t="shared" si="13"/>
        <v>-150.44078391500798</v>
      </c>
    </row>
    <row r="193" spans="6:20">
      <c r="F193" s="35">
        <v>193</v>
      </c>
      <c r="G193" s="40">
        <f t="shared" si="15"/>
        <v>12.438576434745229</v>
      </c>
      <c r="I193" s="40">
        <f t="shared" si="16"/>
        <v>418.1115607119674</v>
      </c>
      <c r="J193" s="40">
        <f t="shared" si="17"/>
        <v>418.1115607119674</v>
      </c>
      <c r="S193" s="35">
        <f t="shared" si="14"/>
        <v>193</v>
      </c>
      <c r="T193" s="49">
        <f t="shared" si="13"/>
        <v>-149.03430018387303</v>
      </c>
    </row>
    <row r="194" spans="6:20">
      <c r="F194" s="35">
        <v>194</v>
      </c>
      <c r="G194" s="40">
        <f t="shared" si="15"/>
        <v>12.466446739091921</v>
      </c>
      <c r="I194" s="40">
        <f t="shared" si="16"/>
        <v>419.09776402711805</v>
      </c>
      <c r="J194" s="40">
        <f t="shared" si="17"/>
        <v>419.09776402711805</v>
      </c>
      <c r="S194" s="35">
        <f t="shared" si="14"/>
        <v>194</v>
      </c>
      <c r="T194" s="49">
        <f t="shared" si="13"/>
        <v>-147.62508649300804</v>
      </c>
    </row>
    <row r="195" spans="6:20">
      <c r="F195" s="35">
        <v>195</v>
      </c>
      <c r="G195" s="40">
        <f t="shared" si="15"/>
        <v>12.494268284968173</v>
      </c>
      <c r="I195" s="40">
        <f t="shared" si="16"/>
        <v>420.07478777437996</v>
      </c>
      <c r="J195" s="40">
        <f t="shared" si="17"/>
        <v>420.07478777437996</v>
      </c>
      <c r="S195" s="35">
        <f t="shared" si="14"/>
        <v>195</v>
      </c>
      <c r="T195" s="49">
        <f t="shared" si="13"/>
        <v>-146.21318487062501</v>
      </c>
    </row>
    <row r="196" spans="6:20">
      <c r="F196" s="35">
        <v>196</v>
      </c>
      <c r="G196" s="40">
        <f t="shared" si="15"/>
        <v>12.522042573304439</v>
      </c>
      <c r="I196" s="40">
        <f t="shared" si="16"/>
        <v>421.0426444709542</v>
      </c>
      <c r="J196" s="40">
        <f t="shared" si="17"/>
        <v>421.0426444709542</v>
      </c>
      <c r="S196" s="35">
        <f t="shared" si="14"/>
        <v>196</v>
      </c>
      <c r="T196" s="49">
        <f t="shared" si="13"/>
        <v>-144.79863693388802</v>
      </c>
    </row>
    <row r="197" spans="6:20">
      <c r="F197" s="35">
        <v>197</v>
      </c>
      <c r="G197" s="40">
        <f t="shared" si="15"/>
        <v>12.549771067625713</v>
      </c>
      <c r="I197" s="40">
        <f t="shared" si="16"/>
        <v>422.00134757651426</v>
      </c>
      <c r="J197" s="40">
        <f t="shared" si="17"/>
        <v>422.00134757651426</v>
      </c>
      <c r="S197" s="35">
        <f t="shared" si="14"/>
        <v>197</v>
      </c>
      <c r="T197" s="49">
        <f t="shared" ref="T197:T260" si="18">$Q$5+$Q$6*S197+$Q$7*S197^2+$Q$8*S197^3+$Q$9*S197^4</f>
        <v>-143.38148388891298</v>
      </c>
    </row>
    <row r="198" spans="6:20">
      <c r="F198" s="35">
        <v>198</v>
      </c>
      <c r="G198" s="40">
        <f t="shared" si="15"/>
        <v>12.577455194836155</v>
      </c>
      <c r="I198" s="40">
        <f t="shared" si="16"/>
        <v>422.95091200992556</v>
      </c>
      <c r="J198" s="40">
        <f t="shared" si="17"/>
        <v>422.95091200992556</v>
      </c>
      <c r="S198" s="35">
        <f t="shared" si="14"/>
        <v>198</v>
      </c>
      <c r="T198" s="49">
        <f t="shared" si="18"/>
        <v>-141.96176653076805</v>
      </c>
    </row>
    <row r="199" spans="6:20">
      <c r="F199" s="35">
        <v>199</v>
      </c>
      <c r="G199" s="40">
        <f t="shared" si="15"/>
        <v>12.605096345991388</v>
      </c>
      <c r="I199" s="40">
        <f t="shared" si="16"/>
        <v>423.89135391136824</v>
      </c>
      <c r="J199" s="40">
        <f t="shared" si="17"/>
        <v>423.89135391136824</v>
      </c>
      <c r="S199" s="35">
        <f t="shared" si="14"/>
        <v>199</v>
      </c>
      <c r="T199" s="49">
        <f t="shared" si="18"/>
        <v>-140.53952524347301</v>
      </c>
    </row>
    <row r="200" spans="6:20">
      <c r="F200" s="35">
        <v>200</v>
      </c>
      <c r="G200" s="40">
        <f t="shared" si="15"/>
        <v>12.632695877045897</v>
      </c>
      <c r="I200" s="40">
        <f t="shared" si="16"/>
        <v>424.82269103823427</v>
      </c>
      <c r="J200" s="40">
        <f t="shared" si="17"/>
        <v>424.82269103823427</v>
      </c>
      <c r="S200" s="35">
        <f t="shared" ref="S200:S263" si="19">F200</f>
        <v>200</v>
      </c>
      <c r="T200" s="49">
        <f t="shared" si="18"/>
        <v>-139.11480000000003</v>
      </c>
    </row>
    <row r="201" spans="6:20">
      <c r="F201" s="35">
        <v>201</v>
      </c>
      <c r="G201" s="40">
        <f t="shared" si="15"/>
        <v>12.660255109590025</v>
      </c>
      <c r="I201" s="40">
        <f t="shared" si="16"/>
        <v>425.74494296471079</v>
      </c>
      <c r="J201" s="40">
        <f t="shared" si="17"/>
        <v>425.74494296471079</v>
      </c>
      <c r="S201" s="35">
        <f t="shared" si="19"/>
        <v>201</v>
      </c>
      <c r="T201" s="49">
        <f t="shared" si="18"/>
        <v>-137.68763036227304</v>
      </c>
    </row>
    <row r="202" spans="6:20">
      <c r="F202" s="35">
        <v>202</v>
      </c>
      <c r="G202" s="40">
        <f t="shared" si="15"/>
        <v>12.68777533156541</v>
      </c>
      <c r="I202" s="40">
        <f t="shared" si="16"/>
        <v>426.65813109614442</v>
      </c>
      <c r="J202" s="40">
        <f t="shared" si="17"/>
        <v>426.65813109614442</v>
      </c>
      <c r="S202" s="35">
        <f t="shared" si="19"/>
        <v>202</v>
      </c>
      <c r="T202" s="49">
        <f t="shared" si="18"/>
        <v>-136.25805548116804</v>
      </c>
    </row>
    <row r="203" spans="6:20">
      <c r="F203" s="35">
        <v>203</v>
      </c>
      <c r="G203" s="40">
        <f t="shared" si="15"/>
        <v>12.715257797967981</v>
      </c>
      <c r="I203" s="40">
        <f t="shared" si="16"/>
        <v>427.56227879795506</v>
      </c>
      <c r="J203" s="40">
        <f t="shared" si="17"/>
        <v>427.56227879795506</v>
      </c>
      <c r="S203" s="35">
        <f t="shared" si="19"/>
        <v>203</v>
      </c>
      <c r="T203" s="49">
        <f t="shared" si="18"/>
        <v>-134.82611409651301</v>
      </c>
    </row>
    <row r="204" spans="6:20">
      <c r="F204" s="35">
        <v>204</v>
      </c>
      <c r="G204" s="40">
        <f t="shared" si="15"/>
        <v>12.742703731529422</v>
      </c>
      <c r="I204" s="40">
        <f t="shared" si="16"/>
        <v>428.45741171615731</v>
      </c>
      <c r="J204" s="40">
        <f t="shared" si="17"/>
        <v>428.45741171615731</v>
      </c>
      <c r="S204" s="35">
        <f t="shared" si="19"/>
        <v>204</v>
      </c>
      <c r="T204" s="49">
        <f t="shared" si="18"/>
        <v>-133.39184453708805</v>
      </c>
    </row>
    <row r="205" spans="6:20">
      <c r="F205" s="35">
        <v>205</v>
      </c>
      <c r="G205" s="40">
        <f t="shared" si="15"/>
        <v>12.770114323389848</v>
      </c>
      <c r="I205" s="40">
        <f t="shared" si="16"/>
        <v>429.3435577724826</v>
      </c>
      <c r="J205" s="40">
        <f t="shared" si="17"/>
        <v>429.3435577724826</v>
      </c>
      <c r="S205" s="35">
        <f t="shared" si="19"/>
        <v>205</v>
      </c>
      <c r="T205" s="49">
        <f t="shared" si="18"/>
        <v>-131.95528472062503</v>
      </c>
    </row>
    <row r="206" spans="6:20">
      <c r="F206" s="35">
        <v>206</v>
      </c>
      <c r="G206" s="40">
        <f t="shared" si="15"/>
        <v>12.797490733750006</v>
      </c>
      <c r="I206" s="40">
        <f t="shared" si="16"/>
        <v>430.22074731939745</v>
      </c>
      <c r="J206" s="40">
        <f t="shared" si="17"/>
        <v>430.22074731939745</v>
      </c>
      <c r="S206" s="35">
        <f t="shared" si="19"/>
        <v>206</v>
      </c>
      <c r="T206" s="49">
        <f t="shared" si="18"/>
        <v>-130.51647215380802</v>
      </c>
    </row>
    <row r="207" spans="6:20">
      <c r="F207" s="35">
        <v>207</v>
      </c>
      <c r="G207" s="40">
        <f t="shared" si="15"/>
        <v>12.824834092509388</v>
      </c>
      <c r="I207" s="40">
        <f t="shared" si="16"/>
        <v>431.08901315575332</v>
      </c>
      <c r="J207" s="40">
        <f t="shared" si="17"/>
        <v>431.08901315575332</v>
      </c>
      <c r="S207" s="35">
        <f t="shared" si="19"/>
        <v>207</v>
      </c>
      <c r="T207" s="49">
        <f t="shared" si="18"/>
        <v>-129.07544393227306</v>
      </c>
    </row>
    <row r="208" spans="6:20">
      <c r="F208" s="35">
        <v>208</v>
      </c>
      <c r="G208" s="40">
        <f t="shared" si="15"/>
        <v>12.852145499891311</v>
      </c>
      <c r="I208" s="40">
        <f t="shared" si="16"/>
        <v>431.94839106682036</v>
      </c>
      <c r="J208" s="40">
        <f t="shared" si="17"/>
        <v>431.94839106682036</v>
      </c>
      <c r="S208" s="35">
        <f t="shared" si="19"/>
        <v>208</v>
      </c>
      <c r="T208" s="49">
        <f t="shared" si="18"/>
        <v>-127.63223674060804</v>
      </c>
    </row>
    <row r="209" spans="6:20">
      <c r="F209" s="35">
        <v>209</v>
      </c>
      <c r="G209" s="40">
        <f t="shared" si="15"/>
        <v>12.879426027056516</v>
      </c>
      <c r="I209" s="40">
        <f t="shared" si="16"/>
        <v>432.79891928261219</v>
      </c>
      <c r="J209" s="40">
        <f t="shared" si="17"/>
        <v>432.79891928261219</v>
      </c>
      <c r="S209" s="35">
        <f t="shared" si="19"/>
        <v>209</v>
      </c>
      <c r="T209" s="49">
        <f t="shared" si="18"/>
        <v>-126.18688685235304</v>
      </c>
    </row>
    <row r="210" spans="6:20">
      <c r="F210" s="35">
        <v>210</v>
      </c>
      <c r="G210" s="40">
        <f t="shared" si="15"/>
        <v>12.906676716691381</v>
      </c>
      <c r="I210" s="40">
        <f t="shared" si="16"/>
        <v>433.64063937495791</v>
      </c>
      <c r="J210" s="40">
        <f t="shared" si="17"/>
        <v>433.64063937495791</v>
      </c>
      <c r="S210" s="35">
        <f t="shared" si="19"/>
        <v>210</v>
      </c>
      <c r="T210" s="49">
        <f t="shared" si="18"/>
        <v>-124.73943013</v>
      </c>
    </row>
    <row r="211" spans="6:20">
      <c r="F211" s="35">
        <v>211</v>
      </c>
      <c r="G211" s="40">
        <f t="shared" si="15"/>
        <v>12.933898583600078</v>
      </c>
      <c r="I211" s="40">
        <f t="shared" si="16"/>
        <v>434.47359533747294</v>
      </c>
      <c r="J211" s="40">
        <f t="shared" si="17"/>
        <v>434.47359533747294</v>
      </c>
      <c r="S211" s="35">
        <f t="shared" si="19"/>
        <v>211</v>
      </c>
      <c r="T211" s="49">
        <f t="shared" si="18"/>
        <v>-123.28990202499304</v>
      </c>
    </row>
    <row r="212" spans="6:20">
      <c r="F212" s="35">
        <v>212</v>
      </c>
      <c r="G212" s="40">
        <f t="shared" si="15"/>
        <v>12.96109261526769</v>
      </c>
      <c r="I212" s="40">
        <f t="shared" si="16"/>
        <v>435.29783507912776</v>
      </c>
      <c r="J212" s="40">
        <f t="shared" si="17"/>
        <v>435.29783507912776</v>
      </c>
      <c r="S212" s="35">
        <f t="shared" si="19"/>
        <v>212</v>
      </c>
      <c r="T212" s="49">
        <f t="shared" si="18"/>
        <v>-121.83833757772803</v>
      </c>
    </row>
    <row r="213" spans="6:20">
      <c r="F213" s="35">
        <v>213</v>
      </c>
      <c r="G213" s="40">
        <f t="shared" si="15"/>
        <v>12.988259772420985</v>
      </c>
      <c r="I213" s="40">
        <f t="shared" si="16"/>
        <v>436.11340905001447</v>
      </c>
      <c r="J213" s="40">
        <f t="shared" si="17"/>
        <v>436.11340905001447</v>
      </c>
      <c r="S213" s="35">
        <f t="shared" si="19"/>
        <v>213</v>
      </c>
      <c r="T213" s="49">
        <f t="shared" si="18"/>
        <v>-120.38477141755303</v>
      </c>
    </row>
    <row r="214" spans="6:20">
      <c r="F214" s="35">
        <v>214</v>
      </c>
      <c r="G214" s="40">
        <f t="shared" si="15"/>
        <v>13.015400989567905</v>
      </c>
      <c r="I214" s="40">
        <f t="shared" si="16"/>
        <v>436.92037127562878</v>
      </c>
      <c r="J214" s="40">
        <f t="shared" si="17"/>
        <v>436.92037127562878</v>
      </c>
      <c r="S214" s="35">
        <f t="shared" si="19"/>
        <v>214</v>
      </c>
      <c r="T214" s="49">
        <f t="shared" si="18"/>
        <v>-118.929237762768</v>
      </c>
    </row>
    <row r="215" spans="6:20">
      <c r="F215" s="35">
        <v>215</v>
      </c>
      <c r="G215" s="40">
        <f t="shared" si="15"/>
        <v>13.042517175535314</v>
      </c>
      <c r="I215" s="40">
        <f t="shared" si="16"/>
        <v>437.71877941210823</v>
      </c>
      <c r="J215" s="40">
        <f t="shared" si="17"/>
        <v>437.71877941210823</v>
      </c>
      <c r="S215" s="35">
        <f t="shared" si="19"/>
        <v>215</v>
      </c>
      <c r="T215" s="49">
        <f t="shared" si="18"/>
        <v>-117.47177042062506</v>
      </c>
    </row>
    <row r="216" spans="6:20">
      <c r="F216" s="35">
        <v>216</v>
      </c>
      <c r="G216" s="40">
        <f t="shared" si="15"/>
        <v>13.06960921398254</v>
      </c>
      <c r="I216" s="40">
        <f t="shared" si="16"/>
        <v>438.50869432192775</v>
      </c>
      <c r="J216" s="40">
        <f t="shared" si="17"/>
        <v>438.50869432192775</v>
      </c>
      <c r="S216" s="35">
        <f t="shared" si="19"/>
        <v>216</v>
      </c>
      <c r="T216" s="49">
        <f t="shared" si="18"/>
        <v>-116.01240278732801</v>
      </c>
    </row>
    <row r="217" spans="6:20">
      <c r="F217" s="35">
        <v>217</v>
      </c>
      <c r="G217" s="40">
        <f t="shared" si="15"/>
        <v>13.096677963914326</v>
      </c>
      <c r="I217" s="40">
        <f t="shared" si="16"/>
        <v>439.29018062496573</v>
      </c>
      <c r="J217" s="40">
        <f t="shared" si="17"/>
        <v>439.29018062496573</v>
      </c>
      <c r="S217" s="35">
        <f t="shared" si="19"/>
        <v>217</v>
      </c>
      <c r="T217" s="49">
        <f t="shared" si="18"/>
        <v>-114.55116784803309</v>
      </c>
    </row>
    <row r="218" spans="6:20">
      <c r="F218" s="35">
        <v>218</v>
      </c>
      <c r="G218" s="40">
        <f t="shared" si="15"/>
        <v>13.123724260175891</v>
      </c>
      <c r="I218" s="40">
        <f t="shared" si="16"/>
        <v>440.06330654704124</v>
      </c>
      <c r="J218" s="40">
        <f t="shared" si="17"/>
        <v>440.06330654704124</v>
      </c>
      <c r="S218" s="35">
        <f t="shared" si="19"/>
        <v>218</v>
      </c>
      <c r="T218" s="49">
        <f t="shared" si="18"/>
        <v>-113.08809817684802</v>
      </c>
    </row>
    <row r="219" spans="6:20">
      <c r="F219" s="35">
        <v>219</v>
      </c>
      <c r="G219" s="40">
        <f t="shared" si="15"/>
        <v>13.150748913937811</v>
      </c>
      <c r="I219" s="40">
        <f t="shared" si="16"/>
        <v>440.82814419446504</v>
      </c>
      <c r="J219" s="40">
        <f t="shared" si="17"/>
        <v>440.82814419446504</v>
      </c>
      <c r="S219" s="35">
        <f t="shared" si="19"/>
        <v>219</v>
      </c>
      <c r="T219" s="49">
        <f t="shared" si="18"/>
        <v>-111.62322593683301</v>
      </c>
    </row>
    <row r="220" spans="6:20">
      <c r="F220" s="35">
        <v>220</v>
      </c>
      <c r="G220" s="40">
        <f t="shared" si="15"/>
        <v>13.177752713172547</v>
      </c>
      <c r="I220" s="40">
        <f t="shared" si="16"/>
        <v>441.58476916306466</v>
      </c>
      <c r="J220" s="40">
        <f t="shared" si="17"/>
        <v>441.58476916306466</v>
      </c>
      <c r="S220" s="35">
        <f t="shared" si="19"/>
        <v>220</v>
      </c>
      <c r="T220" s="49">
        <f t="shared" si="18"/>
        <v>-110.15658288000007</v>
      </c>
    </row>
    <row r="221" spans="6:20">
      <c r="F221" s="35">
        <v>221</v>
      </c>
      <c r="G221" s="40">
        <f t="shared" si="15"/>
        <v>13.204736423114735</v>
      </c>
      <c r="I221" s="40">
        <f t="shared" si="16"/>
        <v>442.33326125408695</v>
      </c>
      <c r="J221" s="40">
        <f t="shared" si="17"/>
        <v>442.33326125408695</v>
      </c>
      <c r="S221" s="35">
        <f t="shared" si="19"/>
        <v>221</v>
      </c>
      <c r="T221" s="49">
        <f t="shared" si="18"/>
        <v>-108.688200347313</v>
      </c>
    </row>
    <row r="222" spans="6:20">
      <c r="F222" s="35">
        <v>222</v>
      </c>
      <c r="G222" s="40">
        <f t="shared" si="15"/>
        <v>13.231700786718603</v>
      </c>
      <c r="I222" s="40">
        <f t="shared" si="16"/>
        <v>443.07370414449866</v>
      </c>
      <c r="J222" s="40">
        <f t="shared" si="17"/>
        <v>443.07370414449866</v>
      </c>
      <c r="S222" s="35">
        <f t="shared" si="19"/>
        <v>222</v>
      </c>
      <c r="T222" s="49">
        <f t="shared" si="18"/>
        <v>-107.21810926868802</v>
      </c>
    </row>
    <row r="223" spans="6:20">
      <c r="F223" s="35">
        <v>223</v>
      </c>
      <c r="G223" s="40">
        <f t="shared" si="15"/>
        <v>13.258646525101661</v>
      </c>
      <c r="I223" s="40">
        <f t="shared" si="16"/>
        <v>443.80618533018878</v>
      </c>
      <c r="J223" s="40">
        <f t="shared" si="17"/>
        <v>443.80618533018878</v>
      </c>
      <c r="S223" s="35">
        <f t="shared" si="19"/>
        <v>223</v>
      </c>
      <c r="T223" s="49">
        <f t="shared" si="18"/>
        <v>-105.74634016299301</v>
      </c>
    </row>
    <row r="224" spans="6:20">
      <c r="F224" s="35">
        <v>224</v>
      </c>
      <c r="G224" s="40">
        <f t="shared" si="15"/>
        <v>13.285574337974099</v>
      </c>
      <c r="I224" s="40">
        <f t="shared" si="16"/>
        <v>444.53079681829814</v>
      </c>
      <c r="J224" s="40">
        <f t="shared" si="17"/>
        <v>444.53079681829814</v>
      </c>
      <c r="S224" s="35">
        <f t="shared" si="19"/>
        <v>224</v>
      </c>
      <c r="T224" s="49">
        <f t="shared" si="18"/>
        <v>-104.27292313804806</v>
      </c>
    </row>
    <row r="225" spans="6:20">
      <c r="F225" s="35">
        <v>225</v>
      </c>
      <c r="G225" s="40">
        <f t="shared" si="15"/>
        <v>13.312484904068068</v>
      </c>
      <c r="I225" s="40">
        <f t="shared" si="16"/>
        <v>445.24763410252251</v>
      </c>
      <c r="J225" s="40">
        <f t="shared" si="17"/>
        <v>445.24763410252251</v>
      </c>
      <c r="S225" s="35">
        <f t="shared" si="19"/>
        <v>225</v>
      </c>
      <c r="T225" s="49">
        <f t="shared" si="18"/>
        <v>-102.79788789062501</v>
      </c>
    </row>
    <row r="226" spans="6:20">
      <c r="F226" s="35">
        <v>226</v>
      </c>
      <c r="G226" s="40">
        <f t="shared" si="15"/>
        <v>13.339378881548276</v>
      </c>
      <c r="I226" s="40">
        <f t="shared" si="16"/>
        <v>445.95679729638749</v>
      </c>
      <c r="J226" s="40">
        <f t="shared" si="17"/>
        <v>445.95679729638749</v>
      </c>
      <c r="S226" s="35">
        <f t="shared" si="19"/>
        <v>226</v>
      </c>
      <c r="T226" s="49">
        <f t="shared" si="18"/>
        <v>-101.32126370644804</v>
      </c>
    </row>
    <row r="227" spans="6:20">
      <c r="F227" s="35">
        <v>227</v>
      </c>
      <c r="G227" s="40">
        <f t="shared" si="15"/>
        <v>13.366256908418455</v>
      </c>
      <c r="I227" s="40">
        <f t="shared" si="16"/>
        <v>446.65839073155064</v>
      </c>
      <c r="J227" s="40">
        <f t="shared" si="17"/>
        <v>446.65839073155064</v>
      </c>
      <c r="S227" s="35">
        <f t="shared" si="19"/>
        <v>227</v>
      </c>
      <c r="T227" s="49">
        <f t="shared" si="18"/>
        <v>-99.843079460193039</v>
      </c>
    </row>
    <row r="228" spans="6:20">
      <c r="F228" s="35">
        <v>228</v>
      </c>
      <c r="G228" s="40">
        <f t="shared" ref="G228:G291" si="20">10^(B$5+B$6*LOG10($F228)+B$7*LOG10($F228)^2+B$8*LOG10($F228)^3+B$9*LOG10($F228)^4+B$10*LOG10($F228)^5+B$11*LOG10($F228)^6+B$12*LOG10($F228)^7+B$13*LOG10($F228)^8)</f>
        <v>13.3931196029194</v>
      </c>
      <c r="I228" s="40">
        <f t="shared" ref="I228:I291" si="21">10^(D$5+D$6*LOG10($F228)+D$7*LOG10($F228)^2+D$8*LOG10($F228)^3+D$9*LOG10($F228)^4+D$10*LOG10($F228)^5+D$11*LOG10($F228)^6+D$12*LOG10($F228)^7+D$13*LOG10($F228)^8)</f>
        <v>447.35252271461985</v>
      </c>
      <c r="J228" s="40">
        <f t="shared" si="17"/>
        <v>447.35252271461985</v>
      </c>
      <c r="S228" s="35">
        <f t="shared" si="19"/>
        <v>228</v>
      </c>
      <c r="T228" s="49">
        <f t="shared" si="18"/>
        <v>-98.363363615487998</v>
      </c>
    </row>
    <row r="229" spans="6:20">
      <c r="F229" s="35">
        <v>229</v>
      </c>
      <c r="G229" s="40">
        <f t="shared" si="20"/>
        <v>13.419967563914977</v>
      </c>
      <c r="I229" s="40">
        <f t="shared" si="21"/>
        <v>448.03930607118974</v>
      </c>
      <c r="J229" s="40">
        <f t="shared" si="17"/>
        <v>448.03930607118974</v>
      </c>
      <c r="S229" s="35">
        <f t="shared" si="19"/>
        <v>229</v>
      </c>
      <c r="T229" s="49">
        <f t="shared" si="18"/>
        <v>-96.88214422491302</v>
      </c>
    </row>
    <row r="230" spans="6:20">
      <c r="F230" s="35">
        <v>230</v>
      </c>
      <c r="G230" s="40">
        <f t="shared" si="20"/>
        <v>13.446801371270878</v>
      </c>
      <c r="I230" s="40">
        <f t="shared" si="21"/>
        <v>448.71885783171848</v>
      </c>
      <c r="J230" s="40">
        <f t="shared" si="17"/>
        <v>448.71885783171848</v>
      </c>
      <c r="S230" s="35">
        <f t="shared" si="19"/>
        <v>230</v>
      </c>
      <c r="T230" s="49">
        <f t="shared" si="18"/>
        <v>-95.399448930000062</v>
      </c>
    </row>
    <row r="231" spans="6:20">
      <c r="F231" s="35">
        <v>231</v>
      </c>
      <c r="G231" s="40">
        <f t="shared" si="20"/>
        <v>13.47362158622793</v>
      </c>
      <c r="I231" s="40">
        <f t="shared" si="21"/>
        <v>449.39129948995298</v>
      </c>
      <c r="J231" s="40">
        <f t="shared" si="17"/>
        <v>449.39129948995298</v>
      </c>
      <c r="S231" s="35">
        <f t="shared" si="19"/>
        <v>231</v>
      </c>
      <c r="T231" s="49">
        <f t="shared" si="18"/>
        <v>-93.915304961233019</v>
      </c>
    </row>
    <row r="232" spans="6:20">
      <c r="F232" s="35">
        <v>232</v>
      </c>
      <c r="G232" s="40">
        <f t="shared" si="20"/>
        <v>13.500428751760264</v>
      </c>
      <c r="I232" s="40">
        <f t="shared" si="21"/>
        <v>450.05675694463514</v>
      </c>
      <c r="J232" s="40">
        <f t="shared" si="17"/>
        <v>450.05675694463514</v>
      </c>
      <c r="S232" s="35">
        <f t="shared" si="19"/>
        <v>232</v>
      </c>
      <c r="T232" s="49">
        <f t="shared" si="18"/>
        <v>-92.429739138048006</v>
      </c>
    </row>
    <row r="233" spans="6:20">
      <c r="F233" s="35">
        <v>233</v>
      </c>
      <c r="G233" s="40">
        <f t="shared" si="20"/>
        <v>13.527223392935182</v>
      </c>
      <c r="I233" s="40">
        <f t="shared" si="21"/>
        <v>450.71536041189285</v>
      </c>
      <c r="J233" s="40">
        <f t="shared" si="17"/>
        <v>450.71536041189285</v>
      </c>
      <c r="S233" s="35">
        <f t="shared" si="19"/>
        <v>233</v>
      </c>
      <c r="T233" s="49">
        <f t="shared" si="18"/>
        <v>-90.942777868833076</v>
      </c>
    </row>
    <row r="234" spans="6:20">
      <c r="F234" s="35">
        <v>234</v>
      </c>
      <c r="G234" s="40">
        <f t="shared" si="20"/>
        <v>13.554006017255832</v>
      </c>
      <c r="I234" s="40">
        <f t="shared" si="21"/>
        <v>451.36724472022394</v>
      </c>
      <c r="J234" s="40">
        <f t="shared" si="17"/>
        <v>451.36724472022394</v>
      </c>
      <c r="S234" s="35">
        <f t="shared" si="19"/>
        <v>234</v>
      </c>
      <c r="T234" s="49">
        <f t="shared" si="18"/>
        <v>-89.454447150928019</v>
      </c>
    </row>
    <row r="235" spans="6:20">
      <c r="F235" s="35">
        <v>235</v>
      </c>
      <c r="G235" s="40">
        <f t="shared" si="20"/>
        <v>13.58077711500378</v>
      </c>
      <c r="I235" s="40">
        <f t="shared" si="21"/>
        <v>452.01254895260877</v>
      </c>
      <c r="J235" s="40">
        <f t="shared" si="17"/>
        <v>452.01254895260877</v>
      </c>
      <c r="S235" s="35">
        <f t="shared" si="19"/>
        <v>235</v>
      </c>
      <c r="T235" s="49">
        <f t="shared" si="18"/>
        <v>-87.96477257062503</v>
      </c>
    </row>
    <row r="236" spans="6:20">
      <c r="F236" s="35">
        <v>236</v>
      </c>
      <c r="G236" s="40">
        <f t="shared" si="20"/>
        <v>13.607537159567318</v>
      </c>
      <c r="I236" s="40">
        <f t="shared" si="21"/>
        <v>452.65141685113412</v>
      </c>
      <c r="J236" s="40">
        <f t="shared" si="17"/>
        <v>452.65141685113412</v>
      </c>
      <c r="S236" s="35">
        <f t="shared" si="19"/>
        <v>236</v>
      </c>
      <c r="T236" s="49">
        <f t="shared" si="18"/>
        <v>-86.473779303167987</v>
      </c>
    </row>
    <row r="237" spans="6:20">
      <c r="F237" s="35">
        <v>237</v>
      </c>
      <c r="G237" s="40">
        <f t="shared" si="20"/>
        <v>13.634286607768876</v>
      </c>
      <c r="I237" s="40">
        <f t="shared" si="21"/>
        <v>453.28399664761929</v>
      </c>
      <c r="J237" s="40">
        <f t="shared" si="17"/>
        <v>453.28399664761929</v>
      </c>
      <c r="S237" s="35">
        <f t="shared" si="19"/>
        <v>237</v>
      </c>
      <c r="T237" s="49">
        <f t="shared" si="18"/>
        <v>-84.981492112753017</v>
      </c>
    </row>
    <row r="238" spans="6:20">
      <c r="F238" s="35">
        <v>238</v>
      </c>
      <c r="G238" s="40">
        <f t="shared" si="20"/>
        <v>13.661025900183098</v>
      </c>
      <c r="I238" s="40">
        <f t="shared" si="21"/>
        <v>453.91044107884471</v>
      </c>
      <c r="J238" s="40">
        <f t="shared" si="17"/>
        <v>453.91044107884471</v>
      </c>
      <c r="S238" s="35">
        <f t="shared" si="19"/>
        <v>238</v>
      </c>
      <c r="T238" s="49">
        <f t="shared" si="18"/>
        <v>-83.487935352528055</v>
      </c>
    </row>
    <row r="239" spans="6:20">
      <c r="F239" s="35">
        <v>239</v>
      </c>
      <c r="G239" s="40">
        <f t="shared" si="20"/>
        <v>13.687755461445574</v>
      </c>
      <c r="I239" s="40">
        <f t="shared" si="21"/>
        <v>454.53090740931447</v>
      </c>
      <c r="J239" s="40">
        <f t="shared" si="17"/>
        <v>454.53090740931447</v>
      </c>
      <c r="S239" s="35">
        <f t="shared" si="19"/>
        <v>239</v>
      </c>
      <c r="T239" s="49">
        <f t="shared" si="18"/>
        <v>-81.99313296459303</v>
      </c>
    </row>
    <row r="240" spans="6:20">
      <c r="F240" s="35">
        <v>240</v>
      </c>
      <c r="G240" s="40">
        <f t="shared" si="20"/>
        <v>13.714475700557385</v>
      </c>
      <c r="I240" s="40">
        <f t="shared" si="21"/>
        <v>455.14555747691838</v>
      </c>
      <c r="J240" s="40">
        <f t="shared" si="17"/>
        <v>455.14555747691838</v>
      </c>
      <c r="S240" s="35">
        <f t="shared" si="19"/>
        <v>240</v>
      </c>
      <c r="T240" s="49">
        <f t="shared" si="18"/>
        <v>-80.497108480000108</v>
      </c>
    </row>
    <row r="241" spans="6:20">
      <c r="F241" s="35">
        <v>241</v>
      </c>
      <c r="G241" s="40">
        <f t="shared" si="20"/>
        <v>13.741187011182186</v>
      </c>
      <c r="I241" s="40">
        <f t="shared" si="21"/>
        <v>455.75455781520009</v>
      </c>
      <c r="J241" s="40">
        <f t="shared" si="17"/>
        <v>455.75455781520009</v>
      </c>
      <c r="S241" s="35">
        <f t="shared" si="19"/>
        <v>241</v>
      </c>
      <c r="T241" s="49">
        <f t="shared" si="18"/>
        <v>-78.999885018752991</v>
      </c>
    </row>
    <row r="242" spans="6:20">
      <c r="F242" s="35">
        <v>242</v>
      </c>
      <c r="G242" s="40">
        <f t="shared" si="20"/>
        <v>13.767889771941038</v>
      </c>
      <c r="I242" s="40">
        <f t="shared" si="21"/>
        <v>456.35807915723029</v>
      </c>
      <c r="J242" s="40">
        <f t="shared" si="17"/>
        <v>456.35807915723029</v>
      </c>
      <c r="S242" s="35">
        <f t="shared" si="19"/>
        <v>242</v>
      </c>
      <c r="T242" s="49">
        <f t="shared" si="18"/>
        <v>-77.501485289808002</v>
      </c>
    </row>
    <row r="243" spans="6:20">
      <c r="F243" s="35">
        <v>243</v>
      </c>
      <c r="G243" s="40">
        <f t="shared" si="20"/>
        <v>13.794584346691455</v>
      </c>
      <c r="I243" s="40">
        <f t="shared" si="21"/>
        <v>456.95629719870601</v>
      </c>
      <c r="J243" s="40">
        <f t="shared" si="17"/>
        <v>456.95629719870601</v>
      </c>
      <c r="S243" s="35">
        <f t="shared" si="19"/>
        <v>243</v>
      </c>
      <c r="T243" s="49">
        <f t="shared" si="18"/>
        <v>-76.001931591072974</v>
      </c>
    </row>
    <row r="244" spans="6:20">
      <c r="F244" s="35">
        <v>244</v>
      </c>
      <c r="G244" s="40">
        <f t="shared" si="20"/>
        <v>13.821271084808787</v>
      </c>
      <c r="I244" s="40">
        <f t="shared" si="21"/>
        <v>457.54939202564032</v>
      </c>
      <c r="J244" s="40">
        <f t="shared" ref="J244:J300" si="22">I244</f>
        <v>457.54939202564032</v>
      </c>
      <c r="S244" s="35">
        <f t="shared" si="19"/>
        <v>244</v>
      </c>
      <c r="T244" s="49">
        <f t="shared" si="18"/>
        <v>-74.501245809408005</v>
      </c>
    </row>
    <row r="245" spans="6:20">
      <c r="F245" s="35">
        <v>245</v>
      </c>
      <c r="G245" s="40">
        <f t="shared" si="20"/>
        <v>13.847950321459761</v>
      </c>
      <c r="I245" s="40">
        <f t="shared" si="21"/>
        <v>458.13754843950062</v>
      </c>
      <c r="J245" s="40">
        <f t="shared" si="22"/>
        <v>458.13754843950062</v>
      </c>
      <c r="S245" s="35">
        <f t="shared" si="19"/>
        <v>245</v>
      </c>
      <c r="T245" s="49">
        <f t="shared" si="18"/>
        <v>-72.99944942062497</v>
      </c>
    </row>
    <row r="246" spans="6:20">
      <c r="F246" s="35">
        <v>246</v>
      </c>
      <c r="G246" s="40">
        <f t="shared" si="20"/>
        <v>13.874622377869857</v>
      </c>
      <c r="I246" s="40">
        <f t="shared" si="21"/>
        <v>458.72095564330783</v>
      </c>
      <c r="J246" s="40">
        <f t="shared" si="22"/>
        <v>458.72095564330783</v>
      </c>
      <c r="S246" s="35">
        <f t="shared" si="19"/>
        <v>246</v>
      </c>
      <c r="T246" s="49">
        <f t="shared" si="18"/>
        <v>-71.496563489488082</v>
      </c>
    </row>
    <row r="247" spans="6:20">
      <c r="F247" s="35">
        <v>247</v>
      </c>
      <c r="G247" s="40">
        <f t="shared" si="20"/>
        <v>13.901287561581169</v>
      </c>
      <c r="I247" s="40">
        <f t="shared" si="21"/>
        <v>459.29980754881359</v>
      </c>
      <c r="J247" s="40">
        <f t="shared" si="22"/>
        <v>459.29980754881359</v>
      </c>
      <c r="S247" s="35">
        <f t="shared" si="19"/>
        <v>247</v>
      </c>
      <c r="T247" s="49">
        <f t="shared" si="18"/>
        <v>-69.992608669713064</v>
      </c>
    </row>
    <row r="248" spans="6:20">
      <c r="F248" s="35">
        <v>248</v>
      </c>
      <c r="G248" s="40">
        <f t="shared" si="20"/>
        <v>13.927946166710583</v>
      </c>
      <c r="I248" s="40">
        <f t="shared" si="21"/>
        <v>459.87430262786552</v>
      </c>
      <c r="J248" s="40">
        <f t="shared" si="22"/>
        <v>459.87430262786552</v>
      </c>
      <c r="S248" s="35">
        <f t="shared" si="19"/>
        <v>248</v>
      </c>
      <c r="T248" s="49">
        <f t="shared" si="18"/>
        <v>-68.487605203968045</v>
      </c>
    </row>
    <row r="249" spans="6:20">
      <c r="F249" s="35">
        <v>249</v>
      </c>
      <c r="G249" s="40">
        <f t="shared" si="20"/>
        <v>13.954598474200735</v>
      </c>
      <c r="I249" s="40">
        <f t="shared" si="21"/>
        <v>460.44464398280854</v>
      </c>
      <c r="J249" s="40">
        <f t="shared" si="22"/>
        <v>460.44464398280854</v>
      </c>
      <c r="S249" s="35">
        <f t="shared" si="19"/>
        <v>249</v>
      </c>
      <c r="T249" s="49">
        <f t="shared" si="18"/>
        <v>-66.98157292387306</v>
      </c>
    </row>
    <row r="250" spans="6:20">
      <c r="F250" s="35">
        <v>250</v>
      </c>
      <c r="G250" s="40">
        <f t="shared" si="20"/>
        <v>13.981244752062226</v>
      </c>
      <c r="I250" s="40">
        <f t="shared" si="21"/>
        <v>461.01103916677221</v>
      </c>
      <c r="J250" s="40">
        <f t="shared" si="22"/>
        <v>461.01103916677221</v>
      </c>
      <c r="S250" s="35">
        <f t="shared" si="19"/>
        <v>250</v>
      </c>
      <c r="T250" s="49">
        <f t="shared" si="18"/>
        <v>-65.474531250000041</v>
      </c>
    </row>
    <row r="251" spans="6:20">
      <c r="F251" s="35">
        <v>251</v>
      </c>
      <c r="G251" s="40">
        <f t="shared" si="20"/>
        <v>14.007885255617104</v>
      </c>
      <c r="I251" s="40">
        <f t="shared" si="21"/>
        <v>461.57370049025167</v>
      </c>
      <c r="J251" s="40">
        <f t="shared" si="22"/>
        <v>461.57370049025167</v>
      </c>
      <c r="S251" s="35">
        <f t="shared" si="19"/>
        <v>251</v>
      </c>
      <c r="T251" s="49">
        <f t="shared" si="18"/>
        <v>-63.966499191873098</v>
      </c>
    </row>
    <row r="252" spans="6:20">
      <c r="F252" s="35">
        <v>252</v>
      </c>
      <c r="G252" s="40">
        <f t="shared" si="20"/>
        <v>14.034520227730187</v>
      </c>
      <c r="I252" s="40">
        <f t="shared" si="21"/>
        <v>462.1328446413732</v>
      </c>
      <c r="J252" s="40">
        <f t="shared" si="22"/>
        <v>462.1328446413732</v>
      </c>
      <c r="S252" s="35">
        <f t="shared" si="19"/>
        <v>252</v>
      </c>
      <c r="T252" s="49">
        <f t="shared" si="18"/>
        <v>-62.457495347968063</v>
      </c>
    </row>
    <row r="253" spans="6:20">
      <c r="F253" s="35">
        <v>253</v>
      </c>
      <c r="G253" s="40">
        <f t="shared" si="20"/>
        <v>14.061149899039004</v>
      </c>
      <c r="I253" s="40">
        <f t="shared" si="21"/>
        <v>462.68869288919916</v>
      </c>
      <c r="J253" s="40">
        <f t="shared" si="22"/>
        <v>462.68869288919916</v>
      </c>
      <c r="S253" s="35">
        <f t="shared" si="19"/>
        <v>253</v>
      </c>
      <c r="T253" s="49">
        <f t="shared" si="18"/>
        <v>-60.947537905713006</v>
      </c>
    </row>
    <row r="254" spans="6:20">
      <c r="F254" s="35">
        <v>254</v>
      </c>
      <c r="G254" s="40">
        <f t="shared" si="20"/>
        <v>14.087774488183159</v>
      </c>
      <c r="I254" s="40">
        <f t="shared" si="21"/>
        <v>463.2414712697481</v>
      </c>
      <c r="J254" s="40">
        <f t="shared" si="22"/>
        <v>463.2414712697481</v>
      </c>
      <c r="S254" s="35">
        <f t="shared" si="19"/>
        <v>254</v>
      </c>
      <c r="T254" s="49">
        <f t="shared" si="18"/>
        <v>-59.436644641488002</v>
      </c>
    </row>
    <row r="255" spans="6:20">
      <c r="F255" s="35">
        <v>255</v>
      </c>
      <c r="G255" s="40">
        <f t="shared" si="20"/>
        <v>14.114394202018721</v>
      </c>
      <c r="I255" s="40">
        <f t="shared" si="21"/>
        <v>463.79141017572812</v>
      </c>
      <c r="J255" s="40">
        <f t="shared" si="22"/>
        <v>463.79141017572812</v>
      </c>
      <c r="S255" s="35">
        <f t="shared" si="19"/>
        <v>255</v>
      </c>
      <c r="T255" s="49">
        <f t="shared" si="18"/>
        <v>-57.924832920625022</v>
      </c>
    </row>
    <row r="256" spans="6:20">
      <c r="F256" s="35">
        <v>256</v>
      </c>
      <c r="G256" s="40">
        <f t="shared" si="20"/>
        <v>14.141009235837569</v>
      </c>
      <c r="I256" s="40">
        <f t="shared" si="21"/>
        <v>464.33874460144546</v>
      </c>
      <c r="J256" s="40">
        <f t="shared" si="22"/>
        <v>464.33874460144546</v>
      </c>
      <c r="S256" s="35">
        <f t="shared" si="19"/>
        <v>256</v>
      </c>
      <c r="T256" s="49">
        <f t="shared" si="18"/>
        <v>-56.412119697408031</v>
      </c>
    </row>
    <row r="257" spans="6:20">
      <c r="F257" s="35">
        <v>257</v>
      </c>
      <c r="G257" s="40">
        <f t="shared" si="20"/>
        <v>14.1676197735784</v>
      </c>
      <c r="I257" s="40">
        <f t="shared" si="21"/>
        <v>464.88371400865327</v>
      </c>
      <c r="J257" s="40">
        <f t="shared" si="22"/>
        <v>464.88371400865327</v>
      </c>
      <c r="S257" s="35">
        <f t="shared" si="19"/>
        <v>257</v>
      </c>
      <c r="T257" s="49">
        <f t="shared" si="18"/>
        <v>-54.898521515073028</v>
      </c>
    </row>
    <row r="258" spans="6:20">
      <c r="F258" s="35">
        <v>258</v>
      </c>
      <c r="G258" s="40">
        <f t="shared" si="20"/>
        <v>14.194225988031798</v>
      </c>
      <c r="I258" s="40">
        <f t="shared" si="21"/>
        <v>465.42656257831925</v>
      </c>
      <c r="J258" s="40">
        <f t="shared" si="22"/>
        <v>465.42656257831925</v>
      </c>
      <c r="S258" s="35">
        <f t="shared" si="19"/>
        <v>258</v>
      </c>
      <c r="T258" s="49">
        <f t="shared" si="18"/>
        <v>-53.384054505807995</v>
      </c>
    </row>
    <row r="259" spans="6:20">
      <c r="F259" s="35">
        <v>259</v>
      </c>
      <c r="G259" s="40">
        <f t="shared" si="20"/>
        <v>14.220828041043838</v>
      </c>
      <c r="I259" s="40">
        <f t="shared" si="21"/>
        <v>465.96753873519953</v>
      </c>
      <c r="J259" s="40">
        <f t="shared" si="22"/>
        <v>465.96753873519953</v>
      </c>
      <c r="S259" s="35">
        <f t="shared" si="19"/>
        <v>259</v>
      </c>
      <c r="T259" s="49">
        <f t="shared" si="18"/>
        <v>-51.868734390753062</v>
      </c>
    </row>
    <row r="260" spans="6:20">
      <c r="F260" s="35">
        <v>260</v>
      </c>
      <c r="G260" s="40">
        <f t="shared" si="20"/>
        <v>14.247426083715624</v>
      </c>
      <c r="I260" s="40">
        <f t="shared" si="21"/>
        <v>466.50689565878957</v>
      </c>
      <c r="J260" s="40">
        <f t="shared" si="22"/>
        <v>466.50689565878957</v>
      </c>
      <c r="S260" s="35">
        <f t="shared" si="19"/>
        <v>260</v>
      </c>
      <c r="T260" s="49">
        <f t="shared" si="18"/>
        <v>-50.352576479999996</v>
      </c>
    </row>
    <row r="261" spans="6:20">
      <c r="F261" s="35">
        <v>261</v>
      </c>
      <c r="G261" s="40">
        <f t="shared" si="20"/>
        <v>14.274020256595101</v>
      </c>
      <c r="I261" s="40">
        <f t="shared" si="21"/>
        <v>467.04489089127526</v>
      </c>
      <c r="J261" s="40">
        <f t="shared" si="22"/>
        <v>467.04489089127526</v>
      </c>
      <c r="S261" s="35">
        <f t="shared" si="19"/>
        <v>261</v>
      </c>
      <c r="T261" s="49">
        <f t="shared" ref="T261:T300" si="23">$Q$5+$Q$6*S261+$Q$7*S261^2+$Q$8*S261^3+$Q$9*S261^4</f>
        <v>-48.835595672593072</v>
      </c>
    </row>
    <row r="262" spans="6:20">
      <c r="F262" s="35">
        <v>262</v>
      </c>
      <c r="G262" s="40">
        <f t="shared" si="20"/>
        <v>14.300610689869725</v>
      </c>
      <c r="I262" s="40">
        <f t="shared" si="21"/>
        <v>467.58178648835218</v>
      </c>
      <c r="J262" s="40">
        <f t="shared" si="22"/>
        <v>467.58178648835218</v>
      </c>
      <c r="S262" s="35">
        <f t="shared" si="19"/>
        <v>262</v>
      </c>
      <c r="T262" s="49">
        <f t="shared" si="23"/>
        <v>-47.317806456528075</v>
      </c>
    </row>
    <row r="263" spans="6:20">
      <c r="F263" s="35">
        <v>263</v>
      </c>
      <c r="G263" s="40">
        <f t="shared" si="20"/>
        <v>14.327197503551297</v>
      </c>
      <c r="I263" s="40">
        <f t="shared" si="21"/>
        <v>468.1178489644991</v>
      </c>
      <c r="J263" s="40">
        <f t="shared" si="22"/>
        <v>468.1178489644991</v>
      </c>
      <c r="S263" s="35">
        <f t="shared" si="19"/>
        <v>263</v>
      </c>
      <c r="T263" s="49">
        <f t="shared" si="23"/>
        <v>-45.799222908752952</v>
      </c>
    </row>
    <row r="264" spans="6:20">
      <c r="F264" s="35">
        <v>264</v>
      </c>
      <c r="G264" s="40">
        <f t="shared" si="20"/>
        <v>14.353780807659447</v>
      </c>
      <c r="I264" s="40">
        <f t="shared" si="21"/>
        <v>468.65334960034454</v>
      </c>
      <c r="J264" s="40">
        <f t="shared" si="22"/>
        <v>468.65334960034454</v>
      </c>
      <c r="S264" s="35">
        <f t="shared" ref="S264:S300" si="24">F264</f>
        <v>264</v>
      </c>
      <c r="T264" s="49">
        <f t="shared" si="23"/>
        <v>-44.27985869516813</v>
      </c>
    </row>
    <row r="265" spans="6:20">
      <c r="F265" s="35">
        <v>265</v>
      </c>
      <c r="G265" s="40">
        <f t="shared" si="20"/>
        <v>14.380360702399102</v>
      </c>
      <c r="I265" s="40">
        <f t="shared" si="21"/>
        <v>469.18856382203359</v>
      </c>
      <c r="J265" s="40">
        <f t="shared" si="22"/>
        <v>469.18856382203359</v>
      </c>
      <c r="S265" s="35">
        <f t="shared" si="24"/>
        <v>265</v>
      </c>
      <c r="T265" s="49">
        <f t="shared" si="23"/>
        <v>-42.759727070625004</v>
      </c>
    </row>
    <row r="266" spans="6:20">
      <c r="F266" s="35">
        <v>266</v>
      </c>
      <c r="G266" s="40">
        <f t="shared" si="20"/>
        <v>14.406937278339337</v>
      </c>
      <c r="I266" s="40">
        <f t="shared" si="21"/>
        <v>469.72377138046323</v>
      </c>
      <c r="J266" s="40">
        <f t="shared" si="22"/>
        <v>469.72377138046323</v>
      </c>
      <c r="S266" s="35">
        <f t="shared" si="24"/>
        <v>266</v>
      </c>
      <c r="T266" s="49">
        <f t="shared" si="23"/>
        <v>-41.238840878928045</v>
      </c>
    </row>
    <row r="267" spans="6:20">
      <c r="F267" s="35">
        <v>267</v>
      </c>
      <c r="G267" s="40">
        <f t="shared" si="20"/>
        <v>14.433510616579916</v>
      </c>
      <c r="I267" s="40">
        <f t="shared" si="21"/>
        <v>470.25925708870494</v>
      </c>
      <c r="J267" s="40">
        <f t="shared" si="22"/>
        <v>470.25925708870494</v>
      </c>
      <c r="S267" s="35">
        <f t="shared" si="24"/>
        <v>267</v>
      </c>
      <c r="T267" s="49">
        <f t="shared" si="23"/>
        <v>-39.717212552833033</v>
      </c>
    </row>
    <row r="268" spans="6:20">
      <c r="F268" s="35">
        <v>268</v>
      </c>
      <c r="G268" s="40">
        <f t="shared" si="20"/>
        <v>14.460080788923756</v>
      </c>
      <c r="I268" s="40">
        <f t="shared" si="21"/>
        <v>470.79530971248585</v>
      </c>
      <c r="J268" s="40">
        <f t="shared" si="22"/>
        <v>470.79530971248585</v>
      </c>
      <c r="S268" s="35">
        <f t="shared" si="24"/>
        <v>268</v>
      </c>
      <c r="T268" s="49">
        <f t="shared" si="23"/>
        <v>-38.194854114048056</v>
      </c>
    </row>
    <row r="269" spans="6:20">
      <c r="F269" s="35">
        <v>269</v>
      </c>
      <c r="G269" s="40">
        <f t="shared" si="20"/>
        <v>14.486647858041209</v>
      </c>
      <c r="I269" s="40">
        <f t="shared" si="21"/>
        <v>471.33222273013627</v>
      </c>
      <c r="J269" s="40">
        <f t="shared" si="22"/>
        <v>471.33222273013627</v>
      </c>
      <c r="S269" s="35">
        <f t="shared" si="24"/>
        <v>269</v>
      </c>
      <c r="T269" s="49">
        <f t="shared" si="23"/>
        <v>-36.671777173233025</v>
      </c>
    </row>
    <row r="270" spans="6:20">
      <c r="F270" s="35">
        <v>270</v>
      </c>
      <c r="G270" s="40">
        <f t="shared" si="20"/>
        <v>14.513211877627658</v>
      </c>
      <c r="I270" s="40">
        <f t="shared" si="21"/>
        <v>471.87029399664698</v>
      </c>
      <c r="J270" s="40">
        <f t="shared" si="22"/>
        <v>471.87029399664698</v>
      </c>
      <c r="S270" s="35">
        <f t="shared" si="24"/>
        <v>270</v>
      </c>
      <c r="T270" s="49">
        <f t="shared" si="23"/>
        <v>-35.147992930000058</v>
      </c>
    </row>
    <row r="271" spans="6:20">
      <c r="F271" s="35">
        <v>271</v>
      </c>
      <c r="G271" s="40">
        <f t="shared" si="20"/>
        <v>14.539772892568578</v>
      </c>
      <c r="I271" s="40">
        <f t="shared" si="21"/>
        <v>472.40982571588057</v>
      </c>
      <c r="J271" s="40">
        <f t="shared" si="22"/>
        <v>472.40982571588057</v>
      </c>
      <c r="S271" s="35">
        <f t="shared" si="24"/>
        <v>271</v>
      </c>
      <c r="T271" s="49">
        <f t="shared" si="23"/>
        <v>-33.62351217291301</v>
      </c>
    </row>
    <row r="272" spans="6:20">
      <c r="F272" s="35">
        <v>272</v>
      </c>
      <c r="G272" s="40">
        <f t="shared" si="20"/>
        <v>14.566330939088719</v>
      </c>
      <c r="I272" s="40">
        <f t="shared" si="21"/>
        <v>472.95112485817049</v>
      </c>
      <c r="J272" s="40">
        <f t="shared" si="22"/>
        <v>472.95112485817049</v>
      </c>
      <c r="S272" s="35">
        <f t="shared" si="24"/>
        <v>272</v>
      </c>
      <c r="T272" s="49">
        <f t="shared" si="23"/>
        <v>-32.098345279488072</v>
      </c>
    </row>
    <row r="273" spans="6:20">
      <c r="F273" s="35">
        <v>273</v>
      </c>
      <c r="G273" s="40">
        <f t="shared" si="20"/>
        <v>14.592886044908303</v>
      </c>
      <c r="I273" s="40">
        <f t="shared" si="21"/>
        <v>473.49450259114138</v>
      </c>
      <c r="J273" s="40">
        <f t="shared" si="22"/>
        <v>473.49450259114138</v>
      </c>
      <c r="S273" s="35">
        <f t="shared" si="24"/>
        <v>273</v>
      </c>
      <c r="T273" s="49">
        <f t="shared" si="23"/>
        <v>-30.572502216193016</v>
      </c>
    </row>
    <row r="274" spans="6:20">
      <c r="F274" s="35">
        <v>274</v>
      </c>
      <c r="G274" s="40">
        <f t="shared" si="20"/>
        <v>14.619438229389552</v>
      </c>
      <c r="I274" s="40">
        <f t="shared" si="21"/>
        <v>474.04027453058006</v>
      </c>
      <c r="J274" s="40">
        <f t="shared" si="22"/>
        <v>474.04027453058006</v>
      </c>
      <c r="S274" s="35">
        <f t="shared" si="24"/>
        <v>274</v>
      </c>
      <c r="T274" s="49">
        <f t="shared" si="23"/>
        <v>-29.045992538448118</v>
      </c>
    </row>
    <row r="275" spans="6:20">
      <c r="F275" s="35">
        <v>275</v>
      </c>
      <c r="G275" s="40">
        <f t="shared" si="20"/>
        <v>14.645987503682745</v>
      </c>
      <c r="I275" s="40">
        <f t="shared" si="21"/>
        <v>474.58876116606268</v>
      </c>
      <c r="J275" s="40">
        <f t="shared" si="22"/>
        <v>474.58876116606268</v>
      </c>
      <c r="S275" s="35">
        <f t="shared" si="24"/>
        <v>275</v>
      </c>
      <c r="T275" s="49">
        <f t="shared" si="23"/>
        <v>-27.518825390625096</v>
      </c>
    </row>
    <row r="276" spans="6:20">
      <c r="F276" s="35">
        <v>276</v>
      </c>
      <c r="G276" s="40">
        <f t="shared" si="20"/>
        <v>14.672533870872918</v>
      </c>
      <c r="I276" s="40">
        <f t="shared" si="21"/>
        <v>475.14028683097121</v>
      </c>
      <c r="J276" s="40">
        <f t="shared" si="22"/>
        <v>475.14028683097121</v>
      </c>
      <c r="S276" s="35">
        <f t="shared" si="24"/>
        <v>276</v>
      </c>
      <c r="T276" s="49">
        <f t="shared" si="23"/>
        <v>-25.991009506047959</v>
      </c>
    </row>
    <row r="277" spans="6:20">
      <c r="F277" s="35">
        <v>277</v>
      </c>
      <c r="G277" s="40">
        <f t="shared" si="20"/>
        <v>14.699077326115695</v>
      </c>
      <c r="I277" s="40">
        <f t="shared" si="21"/>
        <v>475.69518087112192</v>
      </c>
      <c r="J277" s="40">
        <f t="shared" si="22"/>
        <v>475.69518087112192</v>
      </c>
      <c r="S277" s="35">
        <f t="shared" si="24"/>
        <v>277</v>
      </c>
      <c r="T277" s="49">
        <f t="shared" si="23"/>
        <v>-24.46255320699315</v>
      </c>
    </row>
    <row r="278" spans="6:20">
      <c r="F278" s="35">
        <v>278</v>
      </c>
      <c r="G278" s="40">
        <f t="shared" si="20"/>
        <v>14.725617856777971</v>
      </c>
      <c r="I278" s="40">
        <f t="shared" si="21"/>
        <v>476.25377703258835</v>
      </c>
      <c r="J278" s="40">
        <f t="shared" si="22"/>
        <v>476.25377703258835</v>
      </c>
      <c r="S278" s="35">
        <f t="shared" si="24"/>
        <v>278</v>
      </c>
      <c r="T278" s="49">
        <f t="shared" si="23"/>
        <v>-22.933464404688024</v>
      </c>
    </row>
    <row r="279" spans="6:20">
      <c r="F279" s="35">
        <v>279</v>
      </c>
      <c r="G279" s="40">
        <f t="shared" si="20"/>
        <v>14.75215544257351</v>
      </c>
      <c r="I279" s="40">
        <f t="shared" si="21"/>
        <v>476.8164132949305</v>
      </c>
      <c r="J279" s="40">
        <f t="shared" si="22"/>
        <v>476.8164132949305</v>
      </c>
      <c r="S279" s="35">
        <f t="shared" si="24"/>
        <v>279</v>
      </c>
      <c r="T279" s="49">
        <f t="shared" si="23"/>
        <v>-21.403750599313042</v>
      </c>
    </row>
    <row r="280" spans="6:20">
      <c r="F280" s="35">
        <v>280</v>
      </c>
      <c r="G280" s="40">
        <f t="shared" si="20"/>
        <v>14.778690055691944</v>
      </c>
      <c r="I280" s="40">
        <f t="shared" si="21"/>
        <v>477.38343263339118</v>
      </c>
      <c r="J280" s="40">
        <f t="shared" si="22"/>
        <v>477.38343263339118</v>
      </c>
      <c r="S280" s="35">
        <f t="shared" si="24"/>
        <v>280</v>
      </c>
      <c r="T280" s="49">
        <f t="shared" si="23"/>
        <v>-19.873418880000017</v>
      </c>
    </row>
    <row r="281" spans="6:20">
      <c r="F281" s="35">
        <v>281</v>
      </c>
      <c r="G281" s="40">
        <f t="shared" si="20"/>
        <v>14.805221660931652</v>
      </c>
      <c r="I281" s="40">
        <f t="shared" si="21"/>
        <v>477.95518232767824</v>
      </c>
      <c r="J281" s="40">
        <f t="shared" si="22"/>
        <v>477.95518232767824</v>
      </c>
      <c r="S281" s="35">
        <f t="shared" si="24"/>
        <v>281</v>
      </c>
      <c r="T281" s="49">
        <f t="shared" si="23"/>
        <v>-18.342475924832982</v>
      </c>
    </row>
    <row r="282" spans="6:20">
      <c r="F282" s="35">
        <v>282</v>
      </c>
      <c r="G282" s="40">
        <f t="shared" si="20"/>
        <v>14.831750215826856</v>
      </c>
      <c r="I282" s="40">
        <f t="shared" si="21"/>
        <v>478.53201422238385</v>
      </c>
      <c r="J282" s="40">
        <f t="shared" si="22"/>
        <v>478.53201422238385</v>
      </c>
      <c r="S282" s="35">
        <f t="shared" si="24"/>
        <v>282</v>
      </c>
      <c r="T282" s="49">
        <f t="shared" si="23"/>
        <v>-16.810928000848065</v>
      </c>
    </row>
    <row r="283" spans="6:20">
      <c r="F283" s="35">
        <v>283</v>
      </c>
      <c r="G283" s="40">
        <f t="shared" si="20"/>
        <v>14.858275670772418</v>
      </c>
      <c r="I283" s="40">
        <f t="shared" si="21"/>
        <v>479.11428459056083</v>
      </c>
      <c r="J283" s="40">
        <f t="shared" si="22"/>
        <v>479.11428459056083</v>
      </c>
      <c r="S283" s="35">
        <f t="shared" si="24"/>
        <v>283</v>
      </c>
      <c r="T283" s="49">
        <f t="shared" si="23"/>
        <v>-15.278780964033018</v>
      </c>
    </row>
    <row r="284" spans="6:20">
      <c r="F284" s="35">
        <v>284</v>
      </c>
      <c r="G284" s="40">
        <f t="shared" si="20"/>
        <v>14.884797969145218</v>
      </c>
      <c r="I284" s="40">
        <f t="shared" si="21"/>
        <v>479.7023548548986</v>
      </c>
      <c r="J284" s="40">
        <f t="shared" si="22"/>
        <v>479.7023548548986</v>
      </c>
      <c r="S284" s="35">
        <f t="shared" si="24"/>
        <v>284</v>
      </c>
      <c r="T284" s="49">
        <f t="shared" si="23"/>
        <v>-13.746040259328055</v>
      </c>
    </row>
    <row r="285" spans="6:20">
      <c r="F285" s="35">
        <v>285</v>
      </c>
      <c r="G285" s="40">
        <f t="shared" si="20"/>
        <v>14.911317047422454</v>
      </c>
      <c r="I285" s="40">
        <f t="shared" si="21"/>
        <v>480.29659053466452</v>
      </c>
      <c r="J285" s="40">
        <f t="shared" si="22"/>
        <v>480.29659053466452</v>
      </c>
      <c r="S285" s="35">
        <f t="shared" si="24"/>
        <v>285</v>
      </c>
      <c r="T285" s="49">
        <f t="shared" si="23"/>
        <v>-12.212710920625099</v>
      </c>
    </row>
    <row r="286" spans="6:20">
      <c r="F286" s="35">
        <v>286</v>
      </c>
      <c r="G286" s="40">
        <f t="shared" si="20"/>
        <v>14.937832835307567</v>
      </c>
      <c r="I286" s="40">
        <f t="shared" si="21"/>
        <v>480.89736190373469</v>
      </c>
      <c r="J286" s="40">
        <f t="shared" si="22"/>
        <v>480.89736190373469</v>
      </c>
      <c r="S286" s="35">
        <f t="shared" si="24"/>
        <v>286</v>
      </c>
      <c r="T286" s="49">
        <f t="shared" si="23"/>
        <v>-10.678797570768111</v>
      </c>
    </row>
    <row r="287" spans="6:20">
      <c r="F287" s="35">
        <v>287</v>
      </c>
      <c r="G287" s="40">
        <f t="shared" si="20"/>
        <v>14.964345255835559</v>
      </c>
      <c r="I287" s="40">
        <f t="shared" si="21"/>
        <v>481.50504453138734</v>
      </c>
      <c r="J287" s="40">
        <f t="shared" si="22"/>
        <v>481.50504453138734</v>
      </c>
      <c r="S287" s="35">
        <f t="shared" si="24"/>
        <v>287</v>
      </c>
      <c r="T287" s="49">
        <f t="shared" si="23"/>
        <v>-9.1443044215530591</v>
      </c>
    </row>
    <row r="288" spans="6:20">
      <c r="F288" s="35">
        <v>288</v>
      </c>
      <c r="G288" s="40">
        <f t="shared" si="20"/>
        <v>14.990854225493132</v>
      </c>
      <c r="I288" s="40">
        <f t="shared" si="21"/>
        <v>482.12001817439233</v>
      </c>
      <c r="J288" s="40">
        <f t="shared" si="22"/>
        <v>482.12001817439233</v>
      </c>
      <c r="S288" s="35">
        <f t="shared" si="24"/>
        <v>288</v>
      </c>
      <c r="T288" s="49">
        <f t="shared" si="23"/>
        <v>-7.6092352737280606</v>
      </c>
    </row>
    <row r="289" spans="6:20">
      <c r="F289" s="35">
        <v>289</v>
      </c>
      <c r="G289" s="40">
        <f t="shared" si="20"/>
        <v>15.017359654330292</v>
      </c>
      <c r="I289" s="40">
        <f t="shared" si="21"/>
        <v>482.74266733779569</v>
      </c>
      <c r="J289" s="40">
        <f t="shared" si="22"/>
        <v>482.74266733779569</v>
      </c>
      <c r="S289" s="35">
        <f t="shared" si="24"/>
        <v>289</v>
      </c>
      <c r="T289" s="49">
        <f t="shared" si="23"/>
        <v>-6.0735935169930855</v>
      </c>
    </row>
    <row r="290" spans="6:20">
      <c r="F290" s="35">
        <v>290</v>
      </c>
      <c r="G290" s="40">
        <f t="shared" si="20"/>
        <v>15.043861446064103</v>
      </c>
      <c r="I290" s="40">
        <f t="shared" si="21"/>
        <v>483.37338189167775</v>
      </c>
      <c r="J290" s="40">
        <f t="shared" si="22"/>
        <v>483.37338189167775</v>
      </c>
      <c r="S290" s="35">
        <f t="shared" si="24"/>
        <v>290</v>
      </c>
      <c r="T290" s="49">
        <f t="shared" si="23"/>
        <v>-4.5373821300000827</v>
      </c>
    </row>
    <row r="291" spans="6:20">
      <c r="F291" s="35">
        <v>291</v>
      </c>
      <c r="G291" s="40">
        <f t="shared" si="20"/>
        <v>15.070359498193914</v>
      </c>
      <c r="I291" s="40">
        <f t="shared" si="21"/>
        <v>484.01255581875381</v>
      </c>
      <c r="J291" s="40">
        <f t="shared" si="22"/>
        <v>484.01255581875381</v>
      </c>
      <c r="S291" s="35">
        <f t="shared" si="24"/>
        <v>291</v>
      </c>
      <c r="T291" s="49">
        <f t="shared" si="23"/>
        <v>-3.0006036803530378</v>
      </c>
    </row>
    <row r="292" spans="6:20">
      <c r="F292" s="35">
        <v>292</v>
      </c>
      <c r="G292" s="40">
        <f t="shared" ref="G292:G300" si="25">10^(B$5+B$6*LOG10($F292)+B$7*LOG10($F292)^2+B$8*LOG10($F292)^3+B$9*LOG10($F292)^4+B$10*LOG10($F292)^5+B$11*LOG10($F292)^6+B$12*LOG10($F292)^7+B$13*LOG10($F292)^8)</f>
        <v>15.096853702097148</v>
      </c>
      <c r="I292" s="40">
        <f t="shared" ref="I292:I300" si="26">10^(D$5+D$6*LOG10($F292)+D$7*LOG10($F292)^2+D$8*LOG10($F292)^3+D$9*LOG10($F292)^4+D$10*LOG10($F292)^5+D$11*LOG10($F292)^6+D$12*LOG10($F292)^7+D$13*LOG10($F292)^8)</f>
        <v>484.66058901640241</v>
      </c>
      <c r="J292" s="40">
        <f t="shared" si="22"/>
        <v>484.66058901640241</v>
      </c>
      <c r="S292" s="35">
        <f t="shared" si="24"/>
        <v>292</v>
      </c>
      <c r="T292" s="49">
        <f t="shared" si="23"/>
        <v>-1.4632603246081288</v>
      </c>
    </row>
    <row r="293" spans="6:20">
      <c r="F293" s="35">
        <v>293</v>
      </c>
      <c r="G293" s="40">
        <f t="shared" si="25"/>
        <v>15.123343943141601</v>
      </c>
      <c r="I293" s="40">
        <f t="shared" si="26"/>
        <v>485.31788557146547</v>
      </c>
      <c r="J293" s="40">
        <f t="shared" si="22"/>
        <v>485.31788557146547</v>
      </c>
      <c r="S293" s="35">
        <f t="shared" si="24"/>
        <v>293</v>
      </c>
      <c r="T293" s="49">
        <f t="shared" si="23"/>
        <v>7.4646191726984057E-2</v>
      </c>
    </row>
    <row r="294" spans="6:20">
      <c r="F294" s="35">
        <v>294</v>
      </c>
      <c r="G294" s="40">
        <f t="shared" si="25"/>
        <v>15.149830100781251</v>
      </c>
      <c r="I294" s="40">
        <f t="shared" si="26"/>
        <v>485.98485493108723</v>
      </c>
      <c r="J294" s="40">
        <f t="shared" si="22"/>
        <v>485.98485493108723</v>
      </c>
      <c r="S294" s="35">
        <f t="shared" si="24"/>
        <v>294</v>
      </c>
      <c r="T294" s="49">
        <f t="shared" si="23"/>
        <v>1.6131145341919648</v>
      </c>
    </row>
    <row r="295" spans="6:20">
      <c r="F295" s="35">
        <v>295</v>
      </c>
      <c r="G295" s="40">
        <f t="shared" si="25"/>
        <v>15.176312048657882</v>
      </c>
      <c r="I295" s="40">
        <f t="shared" si="26"/>
        <v>486.66191162305887</v>
      </c>
      <c r="J295" s="40">
        <f t="shared" si="22"/>
        <v>486.66191162305887</v>
      </c>
      <c r="S295" s="35">
        <f t="shared" si="24"/>
        <v>295</v>
      </c>
      <c r="T295" s="49">
        <f t="shared" si="23"/>
        <v>3.1521437793749953</v>
      </c>
    </row>
    <row r="296" spans="6:20">
      <c r="F296" s="35">
        <v>296</v>
      </c>
      <c r="G296" s="40">
        <f t="shared" si="25"/>
        <v>15.202789654699119</v>
      </c>
      <c r="I296" s="40">
        <f t="shared" si="26"/>
        <v>487.34947552439468</v>
      </c>
      <c r="J296" s="40">
        <f t="shared" si="22"/>
        <v>487.34947552439468</v>
      </c>
      <c r="S296" s="35">
        <f t="shared" si="24"/>
        <v>296</v>
      </c>
      <c r="T296" s="49">
        <f t="shared" si="23"/>
        <v>4.6917334149118233</v>
      </c>
    </row>
    <row r="297" spans="6:20">
      <c r="F297" s="35">
        <v>297</v>
      </c>
      <c r="G297" s="40">
        <f t="shared" si="25"/>
        <v>15.22926278121143</v>
      </c>
      <c r="I297" s="40">
        <f t="shared" si="26"/>
        <v>488.04797162473949</v>
      </c>
      <c r="J297" s="40">
        <f t="shared" si="22"/>
        <v>488.04797162473949</v>
      </c>
      <c r="S297" s="35">
        <f t="shared" si="24"/>
        <v>297</v>
      </c>
      <c r="T297" s="49">
        <f t="shared" si="23"/>
        <v>6.2318833394869841</v>
      </c>
    </row>
    <row r="298" spans="6:20">
      <c r="F298" s="35">
        <v>298</v>
      </c>
      <c r="G298" s="40">
        <f t="shared" si="25"/>
        <v>15.25573128498036</v>
      </c>
      <c r="I298" s="40">
        <f t="shared" si="26"/>
        <v>488.75782997969947</v>
      </c>
      <c r="J298" s="40">
        <f t="shared" si="22"/>
        <v>488.75782997969947</v>
      </c>
      <c r="S298" s="35">
        <f t="shared" si="24"/>
        <v>298</v>
      </c>
      <c r="T298" s="49">
        <f t="shared" si="23"/>
        <v>7.7725938628318829</v>
      </c>
    </row>
    <row r="299" spans="6:20">
      <c r="F299" s="35">
        <v>299</v>
      </c>
      <c r="G299" s="40">
        <f t="shared" si="25"/>
        <v>15.282195017355205</v>
      </c>
      <c r="I299" s="40">
        <f t="shared" si="26"/>
        <v>489.47948645055641</v>
      </c>
      <c r="J299" s="40">
        <f t="shared" si="22"/>
        <v>489.47948645055641</v>
      </c>
      <c r="S299" s="35">
        <f t="shared" si="24"/>
        <v>299</v>
      </c>
      <c r="T299" s="49">
        <f t="shared" si="23"/>
        <v>9.3138657057268972</v>
      </c>
    </row>
    <row r="300" spans="6:20">
      <c r="F300" s="35">
        <v>300</v>
      </c>
      <c r="G300" s="40">
        <f t="shared" si="25"/>
        <v>15.308653824348754</v>
      </c>
      <c r="I300" s="40">
        <f t="shared" si="26"/>
        <v>490.21338235788375</v>
      </c>
      <c r="J300" s="40">
        <f t="shared" si="22"/>
        <v>490.21338235788375</v>
      </c>
      <c r="S300" s="35">
        <f t="shared" si="24"/>
        <v>300</v>
      </c>
      <c r="T300" s="49">
        <f t="shared" si="23"/>
        <v>10.855699999999985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7" workbookViewId="0">
      <selection activeCell="I47" sqref="I47"/>
    </sheetView>
  </sheetViews>
  <sheetFormatPr defaultColWidth="11.5546875" defaultRowHeight="13.2"/>
  <cols>
    <col min="1" max="16384" width="11.5546875" style="56"/>
  </cols>
  <sheetData>
    <row r="1" spans="1:1">
      <c r="A1" s="56" t="s">
        <v>93</v>
      </c>
    </row>
    <row r="2" spans="1:1">
      <c r="A2" s="56" t="s">
        <v>103</v>
      </c>
    </row>
    <row r="3" spans="1:1">
      <c r="A3" s="56" t="s">
        <v>192</v>
      </c>
    </row>
    <row r="4" spans="1:1">
      <c r="A4" s="56" t="s">
        <v>193</v>
      </c>
    </row>
    <row r="5" spans="1:1">
      <c r="A5" s="56" t="s">
        <v>194</v>
      </c>
    </row>
    <row r="6" spans="1:1">
      <c r="A6" s="56" t="s">
        <v>195</v>
      </c>
    </row>
    <row r="7" spans="1:1">
      <c r="A7" s="56" t="s">
        <v>103</v>
      </c>
    </row>
    <row r="8" spans="1:1">
      <c r="A8" s="56" t="s">
        <v>176</v>
      </c>
    </row>
    <row r="9" spans="1:1">
      <c r="A9" s="56" t="s">
        <v>177</v>
      </c>
    </row>
    <row r="10" spans="1:1">
      <c r="A10" s="56" t="s">
        <v>196</v>
      </c>
    </row>
    <row r="11" spans="1:1">
      <c r="A11" s="56" t="s">
        <v>197</v>
      </c>
    </row>
    <row r="12" spans="1:1">
      <c r="A12" s="56" t="s">
        <v>198</v>
      </c>
    </row>
    <row r="13" spans="1:1">
      <c r="A13" s="56" t="s">
        <v>199</v>
      </c>
    </row>
    <row r="14" spans="1:1">
      <c r="A14" s="56" t="s">
        <v>200</v>
      </c>
    </row>
    <row r="15" spans="1:1">
      <c r="A15" s="56" t="s">
        <v>201</v>
      </c>
    </row>
    <row r="16" spans="1:1">
      <c r="A16" s="56" t="s">
        <v>202</v>
      </c>
    </row>
    <row r="17" spans="1:8">
      <c r="A17" s="56" t="s">
        <v>103</v>
      </c>
    </row>
    <row r="18" spans="1:8">
      <c r="A18" s="56" t="s">
        <v>104</v>
      </c>
    </row>
    <row r="19" spans="1:8">
      <c r="A19" s="56" t="s">
        <v>105</v>
      </c>
    </row>
    <row r="20" spans="1:8">
      <c r="A20" s="56" t="s">
        <v>106</v>
      </c>
    </row>
    <row r="21" spans="1:8">
      <c r="A21" s="56" t="s">
        <v>203</v>
      </c>
    </row>
    <row r="22" spans="1:8">
      <c r="A22" s="56" t="s">
        <v>103</v>
      </c>
    </row>
    <row r="23" spans="1:8">
      <c r="A23" s="56" t="s">
        <v>110</v>
      </c>
    </row>
    <row r="24" spans="1:8">
      <c r="A24" s="56" t="s">
        <v>204</v>
      </c>
    </row>
    <row r="25" spans="1:8">
      <c r="A25" s="56" t="s">
        <v>103</v>
      </c>
    </row>
    <row r="26" spans="1:8">
      <c r="A26" s="56" t="s">
        <v>180</v>
      </c>
    </row>
    <row r="28" spans="1:8">
      <c r="A28" s="69" t="s">
        <v>205</v>
      </c>
      <c r="B28" s="59" t="s">
        <v>206</v>
      </c>
      <c r="C28" s="59"/>
      <c r="E28" s="56" t="s">
        <v>207</v>
      </c>
      <c r="G28" s="56" t="s">
        <v>205</v>
      </c>
      <c r="H28" s="56" t="s">
        <v>28</v>
      </c>
    </row>
    <row r="29" spans="1:8">
      <c r="A29" s="69">
        <v>0</v>
      </c>
      <c r="B29" s="70">
        <v>0</v>
      </c>
      <c r="C29" s="70"/>
      <c r="D29" s="56" t="s">
        <v>128</v>
      </c>
      <c r="E29" s="71">
        <f t="shared" ref="E29:E36" si="0">0.02667*A29-0.01071*A29^2+0.0030972*A29^3-0.00020382*A29^4+0.000006027*A29^5</f>
        <v>0</v>
      </c>
      <c r="G29" s="56">
        <v>4.5</v>
      </c>
      <c r="H29" s="56">
        <f>(0.0000108*G29+30.6*(G29/344.5)^3)*1000</f>
        <v>0.1168010858236314</v>
      </c>
    </row>
    <row r="30" spans="1:8">
      <c r="A30" s="69">
        <v>2</v>
      </c>
      <c r="B30" s="70">
        <v>2.7587475298645282E-2</v>
      </c>
      <c r="C30" s="70"/>
      <c r="E30" s="71">
        <f t="shared" si="0"/>
        <v>3.2209343999999994E-2</v>
      </c>
    </row>
    <row r="31" spans="1:8">
      <c r="A31" s="69">
        <v>4</v>
      </c>
      <c r="B31" s="70">
        <v>9.1099802389162252E-2</v>
      </c>
      <c r="C31" s="70"/>
      <c r="E31" s="71">
        <f t="shared" si="0"/>
        <v>8.7534527999999986E-2</v>
      </c>
    </row>
    <row r="32" spans="1:8">
      <c r="A32" s="69">
        <v>6</v>
      </c>
      <c r="B32" s="70">
        <v>0.22646183306342252</v>
      </c>
      <c r="C32" s="70"/>
      <c r="E32" s="71">
        <f t="shared" si="0"/>
        <v>0.22617043199999998</v>
      </c>
    </row>
    <row r="33" spans="1:5">
      <c r="A33" s="69">
        <v>8</v>
      </c>
      <c r="B33" s="70">
        <v>0.46959841911329792</v>
      </c>
      <c r="C33" s="70"/>
      <c r="E33" s="71">
        <f t="shared" si="0"/>
        <v>0.47633241599999993</v>
      </c>
    </row>
    <row r="34" spans="1:5">
      <c r="A34" s="69">
        <v>10</v>
      </c>
      <c r="B34" s="70">
        <v>0.86</v>
      </c>
      <c r="C34" s="70"/>
      <c r="E34" s="71">
        <f t="shared" si="0"/>
        <v>0.85739999999999927</v>
      </c>
    </row>
    <row r="35" spans="1:5">
      <c r="A35" s="69">
        <v>15</v>
      </c>
      <c r="B35" s="72">
        <v>2.7</v>
      </c>
      <c r="C35" s="72"/>
      <c r="E35" s="73">
        <f t="shared" si="0"/>
        <v>2.7017156249999985</v>
      </c>
    </row>
    <row r="36" spans="1:5">
      <c r="A36" s="69">
        <v>20</v>
      </c>
      <c r="B36" s="72">
        <v>7.7</v>
      </c>
      <c r="C36" s="72"/>
      <c r="D36" s="56" t="s">
        <v>208</v>
      </c>
      <c r="E36" s="73">
        <f t="shared" si="0"/>
        <v>7.7021999999999942</v>
      </c>
    </row>
    <row r="37" spans="1:5">
      <c r="A37" s="69">
        <v>25</v>
      </c>
      <c r="B37" s="74">
        <v>16</v>
      </c>
      <c r="C37" s="74"/>
      <c r="E37" s="75">
        <f>0.08999*A37-0.019765*A37^2+0.0019634*A37^3-0.0000085769*A37^4-0.00000015319*A37^5</f>
        <v>15.72840234375</v>
      </c>
    </row>
    <row r="38" spans="1:5">
      <c r="A38" s="69">
        <v>30</v>
      </c>
      <c r="B38" s="74">
        <v>27</v>
      </c>
      <c r="C38" s="74"/>
      <c r="E38" s="75">
        <f>0.08999*A38-0.019765*A38^2+0.0019634*A38^3-0.0000085769*A38^4-0.00000015319*A38^5</f>
        <v>27.253194000000001</v>
      </c>
    </row>
    <row r="39" spans="1:5">
      <c r="A39" s="69">
        <v>40</v>
      </c>
      <c r="B39" s="74">
        <v>60</v>
      </c>
      <c r="C39" s="74"/>
      <c r="E39" s="75">
        <f>0.08999*A39-0.019765*A39^2+0.0019634*A39^3-0.0000085769*A39^4-0.00000015319*A39^5</f>
        <v>59.989679999999993</v>
      </c>
    </row>
    <row r="40" spans="1:5">
      <c r="A40" s="69">
        <v>50</v>
      </c>
      <c r="B40" s="74">
        <v>99</v>
      </c>
      <c r="C40" s="74"/>
      <c r="D40" s="56" t="s">
        <v>209</v>
      </c>
      <c r="E40" s="75">
        <f>0.08999*A40-0.019765*A40^2+0.0019634*A40^3-0.0000085769*A40^4-0.00000015319*A40^5</f>
        <v>99.034499999999994</v>
      </c>
    </row>
    <row r="41" spans="1:5">
      <c r="A41" s="69">
        <v>60</v>
      </c>
      <c r="B41" s="74">
        <v>140</v>
      </c>
      <c r="C41" s="74"/>
      <c r="E41" s="76">
        <f t="shared" ref="E41:E49" si="1">-158.46+6.7456*A41-0.034895*A41^2+0.000082756*A41^3-0.000000073995*A41^4</f>
        <v>137.57032079999996</v>
      </c>
    </row>
    <row r="42" spans="1:5">
      <c r="A42" s="69">
        <v>70</v>
      </c>
      <c r="B42" s="74">
        <v>170</v>
      </c>
      <c r="C42" s="74"/>
      <c r="E42" s="76">
        <f t="shared" si="1"/>
        <v>169.35518804999998</v>
      </c>
    </row>
    <row r="43" spans="1:5">
      <c r="A43" s="69">
        <v>80</v>
      </c>
      <c r="B43" s="74">
        <v>200</v>
      </c>
      <c r="C43" s="74"/>
      <c r="E43" s="76">
        <f t="shared" si="1"/>
        <v>197.20023679999986</v>
      </c>
    </row>
    <row r="44" spans="1:5">
      <c r="A44" s="69">
        <v>90</v>
      </c>
      <c r="B44" s="74">
        <v>220</v>
      </c>
      <c r="C44" s="74"/>
      <c r="E44" s="76">
        <f t="shared" si="1"/>
        <v>221.46881204999985</v>
      </c>
    </row>
    <row r="45" spans="1:5">
      <c r="A45" s="69">
        <v>100</v>
      </c>
      <c r="B45" s="74">
        <v>240</v>
      </c>
      <c r="C45" s="74"/>
      <c r="E45" s="76">
        <f t="shared" si="1"/>
        <v>242.50649999999987</v>
      </c>
    </row>
    <row r="46" spans="1:5">
      <c r="A46" s="69">
        <v>150</v>
      </c>
      <c r="B46" s="74">
        <v>310</v>
      </c>
      <c r="C46" s="74"/>
      <c r="E46" s="76">
        <f t="shared" si="1"/>
        <v>310.0840312499999</v>
      </c>
    </row>
    <row r="47" spans="1:5">
      <c r="A47" s="69">
        <v>200</v>
      </c>
      <c r="B47" s="74">
        <v>340</v>
      </c>
      <c r="C47" s="74"/>
      <c r="E47" s="76">
        <f t="shared" si="1"/>
        <v>338.51599999999968</v>
      </c>
    </row>
    <row r="48" spans="1:5">
      <c r="A48" s="69">
        <v>250</v>
      </c>
      <c r="B48" s="74">
        <v>350</v>
      </c>
      <c r="C48" s="74"/>
      <c r="E48" s="76">
        <f t="shared" si="1"/>
        <v>351.02203124999983</v>
      </c>
    </row>
    <row r="49" spans="1:5">
      <c r="A49" s="69">
        <v>300</v>
      </c>
      <c r="B49" s="74">
        <v>360</v>
      </c>
      <c r="C49" s="74"/>
      <c r="E49" s="76">
        <f t="shared" si="1"/>
        <v>359.72249999999997</v>
      </c>
    </row>
    <row r="50" spans="1:5">
      <c r="A50" s="77"/>
    </row>
    <row r="51" spans="1:5">
      <c r="A51" s="77"/>
    </row>
    <row r="52" spans="1:5">
      <c r="A52" s="77">
        <v>70</v>
      </c>
      <c r="B52" s="59" t="s">
        <v>131</v>
      </c>
      <c r="E52" s="71">
        <f>(0.02667*A52-0.01071*A52^2+0.0030972*A52^3-0.00020382*A52^4+0.000006027*A52^5)*(SIGN(20-A52)+1)/2+(0.08999*A52-0.019765*A52^2+0.0019634*A52^3-0.0000085769*A52^4-0.00000015319*A52^5)*(SIGN(A52-20)+1)/2*(SIGN(50-A52)+1)/2+(-158.46+6.7456*A52-0.034895*A52^2+0.000082756*A52^3-0.000000073995*A52^4)*(SIGN(A52-50)+1)/2</f>
        <v>169.35518804999998</v>
      </c>
    </row>
    <row r="56" spans="1:5">
      <c r="A56" s="56" t="s">
        <v>210</v>
      </c>
    </row>
    <row r="57" spans="1:5">
      <c r="A57" s="56" t="s">
        <v>211</v>
      </c>
    </row>
    <row r="58" spans="1:5">
      <c r="A58" s="56" t="s">
        <v>212</v>
      </c>
    </row>
    <row r="59" spans="1:5">
      <c r="A59" s="56" t="s">
        <v>213</v>
      </c>
    </row>
    <row r="60" spans="1:5">
      <c r="A60" s="56" t="s">
        <v>214</v>
      </c>
    </row>
    <row r="61" spans="1:5">
      <c r="A61" s="56" t="s">
        <v>215</v>
      </c>
    </row>
    <row r="62" spans="1:5">
      <c r="A62" s="56" t="s">
        <v>216</v>
      </c>
    </row>
    <row r="63" spans="1:5">
      <c r="A63" s="56" t="s">
        <v>217</v>
      </c>
    </row>
    <row r="64" spans="1:5">
      <c r="A64" s="56" t="s">
        <v>218</v>
      </c>
    </row>
    <row r="65" spans="1:1">
      <c r="A65" s="56" t="s">
        <v>219</v>
      </c>
    </row>
    <row r="66" spans="1:1">
      <c r="A66" s="56" t="s">
        <v>220</v>
      </c>
    </row>
    <row r="67" spans="1:1">
      <c r="A67" s="56" t="s">
        <v>221</v>
      </c>
    </row>
    <row r="68" spans="1:1">
      <c r="A68" s="56" t="s">
        <v>222</v>
      </c>
    </row>
    <row r="69" spans="1:1">
      <c r="A69" s="56" t="s">
        <v>223</v>
      </c>
    </row>
    <row r="70" spans="1:1">
      <c r="A70" s="56" t="s">
        <v>224</v>
      </c>
    </row>
    <row r="71" spans="1:1">
      <c r="A71" s="56" t="s">
        <v>225</v>
      </c>
    </row>
    <row r="72" spans="1:1">
      <c r="A72" s="56" t="s">
        <v>226</v>
      </c>
    </row>
    <row r="73" spans="1:1">
      <c r="A73" s="56" t="s">
        <v>227</v>
      </c>
    </row>
    <row r="74" spans="1:1">
      <c r="A74" s="56" t="s">
        <v>228</v>
      </c>
    </row>
    <row r="75" spans="1:1">
      <c r="A75" s="56" t="s">
        <v>229</v>
      </c>
    </row>
    <row r="76" spans="1:1">
      <c r="A76" s="56" t="s">
        <v>230</v>
      </c>
    </row>
    <row r="77" spans="1:1">
      <c r="A77" s="56" t="s">
        <v>231</v>
      </c>
    </row>
    <row r="78" spans="1:1">
      <c r="A78" s="56" t="s">
        <v>232</v>
      </c>
    </row>
    <row r="79" spans="1:1">
      <c r="A79" s="56" t="s">
        <v>233</v>
      </c>
    </row>
    <row r="80" spans="1:1">
      <c r="A80" s="56" t="s">
        <v>234</v>
      </c>
    </row>
    <row r="83" spans="1:8">
      <c r="A83" s="56" t="s">
        <v>235</v>
      </c>
      <c r="B83" s="56" t="s">
        <v>236</v>
      </c>
      <c r="C83" s="56" t="s">
        <v>237</v>
      </c>
      <c r="D83" s="56" t="s">
        <v>238</v>
      </c>
      <c r="E83" s="56" t="s">
        <v>239</v>
      </c>
      <c r="F83" s="56" t="s">
        <v>240</v>
      </c>
      <c r="G83" s="56" t="s">
        <v>241</v>
      </c>
    </row>
    <row r="84" spans="1:8">
      <c r="A84" s="78">
        <v>10</v>
      </c>
      <c r="B84" s="78">
        <v>8.5999999999999998E-4</v>
      </c>
      <c r="C84" s="78">
        <v>50</v>
      </c>
      <c r="D84" s="78">
        <v>9.9000000000000005E-2</v>
      </c>
      <c r="E84" s="78">
        <v>2.8029999999999998E-4</v>
      </c>
      <c r="F84" s="78">
        <v>-1.4289E-5</v>
      </c>
      <c r="G84" s="78">
        <v>6.3658000000000001E-6</v>
      </c>
      <c r="H84" s="78"/>
    </row>
    <row r="85" spans="1:8">
      <c r="A85" s="78">
        <v>15</v>
      </c>
      <c r="B85" s="78">
        <v>2.7000000000000001E-3</v>
      </c>
      <c r="C85" s="78">
        <v>60</v>
      </c>
      <c r="D85" s="78">
        <v>0.14000000000000001</v>
      </c>
      <c r="E85" s="78">
        <v>6.1483999999999996E-4</v>
      </c>
      <c r="F85" s="78">
        <v>8.1198000000000004E-5</v>
      </c>
      <c r="G85" s="78">
        <v>-8.3330499999999996E-7</v>
      </c>
      <c r="H85" s="78"/>
    </row>
    <row r="86" spans="1:8">
      <c r="A86" s="78">
        <v>20</v>
      </c>
      <c r="B86" s="78">
        <v>7.7000000000000002E-3</v>
      </c>
      <c r="C86" s="78">
        <v>70</v>
      </c>
      <c r="D86" s="78">
        <v>0.17</v>
      </c>
      <c r="E86" s="78">
        <v>1.3642999999999999E-3</v>
      </c>
      <c r="F86" s="78">
        <v>6.8697999999999999E-5</v>
      </c>
      <c r="G86" s="78">
        <v>-1.9124999999999999E-6</v>
      </c>
      <c r="H86" s="78"/>
    </row>
    <row r="87" spans="1:8">
      <c r="A87" s="78">
        <v>25</v>
      </c>
      <c r="B87" s="78">
        <v>1.6E-2</v>
      </c>
      <c r="C87" s="78">
        <v>80</v>
      </c>
      <c r="D87" s="78">
        <v>0.2</v>
      </c>
      <c r="E87" s="78">
        <v>1.9078999999999999E-3</v>
      </c>
      <c r="F87" s="78">
        <v>4.0009999999999998E-5</v>
      </c>
      <c r="G87" s="78">
        <v>3.6834000000000002E-6</v>
      </c>
    </row>
    <row r="88" spans="1:8">
      <c r="A88" s="78">
        <v>30</v>
      </c>
      <c r="B88" s="78">
        <v>2.7E-2</v>
      </c>
      <c r="C88" s="78">
        <v>90</v>
      </c>
      <c r="D88" s="78">
        <v>0.22</v>
      </c>
      <c r="E88" s="78">
        <v>2.5842E-3</v>
      </c>
      <c r="F88" s="78">
        <v>9.5260999999999995E-5</v>
      </c>
      <c r="G88" s="78">
        <v>-2.3682999999999998E-6</v>
      </c>
    </row>
    <row r="89" spans="1:8">
      <c r="A89" s="78">
        <v>40</v>
      </c>
      <c r="B89" s="78">
        <v>0.06</v>
      </c>
      <c r="C89" s="78">
        <v>100</v>
      </c>
      <c r="D89" s="78">
        <v>0.24</v>
      </c>
      <c r="E89" s="78">
        <v>3.7789E-3</v>
      </c>
      <c r="F89" s="78">
        <v>2.4211099999999999E-5</v>
      </c>
      <c r="G89" s="78">
        <v>-1.2105999999999999E-6</v>
      </c>
    </row>
    <row r="90" spans="1:8">
      <c r="A90" s="78">
        <v>50</v>
      </c>
      <c r="B90" s="78">
        <v>9.9000000000000005E-2</v>
      </c>
      <c r="C90" s="78">
        <v>150</v>
      </c>
      <c r="D90" s="78">
        <v>0.31</v>
      </c>
    </row>
    <row r="91" spans="1:8">
      <c r="C91" s="78">
        <v>200</v>
      </c>
      <c r="D91" s="78">
        <v>0.34</v>
      </c>
    </row>
    <row r="92" spans="1:8">
      <c r="C92" s="78">
        <v>250</v>
      </c>
      <c r="D92" s="78">
        <v>0.35</v>
      </c>
    </row>
    <row r="93" spans="1:8">
      <c r="C93" s="78">
        <v>300</v>
      </c>
      <c r="D93" s="78">
        <v>0.36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15" sqref="H15"/>
    </sheetView>
  </sheetViews>
  <sheetFormatPr defaultColWidth="11.5546875" defaultRowHeight="13.2"/>
  <cols>
    <col min="1" max="16384" width="11.5546875" style="56"/>
  </cols>
  <sheetData>
    <row r="1" spans="1:1">
      <c r="A1" s="56" t="s">
        <v>93</v>
      </c>
    </row>
    <row r="2" spans="1:1">
      <c r="A2" s="56" t="s">
        <v>103</v>
      </c>
    </row>
    <row r="3" spans="1:1">
      <c r="A3" s="56" t="s">
        <v>174</v>
      </c>
    </row>
    <row r="4" spans="1:1">
      <c r="A4" s="56" t="s">
        <v>175</v>
      </c>
    </row>
    <row r="5" spans="1:1">
      <c r="A5" s="56" t="s">
        <v>103</v>
      </c>
    </row>
    <row r="6" spans="1:1">
      <c r="A6" s="56" t="s">
        <v>176</v>
      </c>
    </row>
    <row r="7" spans="1:1">
      <c r="A7" s="56" t="s">
        <v>177</v>
      </c>
    </row>
    <row r="8" spans="1:1">
      <c r="A8" s="56" t="s">
        <v>178</v>
      </c>
    </row>
    <row r="9" spans="1:1">
      <c r="A9" s="56" t="s">
        <v>103</v>
      </c>
    </row>
    <row r="10" spans="1:1">
      <c r="A10" s="56" t="s">
        <v>104</v>
      </c>
    </row>
    <row r="11" spans="1:1">
      <c r="A11" s="56" t="s">
        <v>105</v>
      </c>
    </row>
    <row r="12" spans="1:1">
      <c r="A12" s="56" t="s">
        <v>106</v>
      </c>
    </row>
    <row r="13" spans="1:1">
      <c r="A13" s="56" t="s">
        <v>107</v>
      </c>
    </row>
    <row r="14" spans="1:1">
      <c r="A14" s="56" t="s">
        <v>108</v>
      </c>
    </row>
    <row r="15" spans="1:1">
      <c r="A15" s="56" t="s">
        <v>179</v>
      </c>
    </row>
    <row r="16" spans="1:1">
      <c r="A16" s="56" t="s">
        <v>103</v>
      </c>
    </row>
    <row r="17" spans="1:8">
      <c r="A17" s="56" t="s">
        <v>110</v>
      </c>
    </row>
    <row r="18" spans="1:8">
      <c r="A18" s="56" t="s">
        <v>111</v>
      </c>
    </row>
    <row r="19" spans="1:8">
      <c r="A19" s="56" t="s">
        <v>103</v>
      </c>
    </row>
    <row r="20" spans="1:8">
      <c r="A20" s="56" t="s">
        <v>180</v>
      </c>
    </row>
    <row r="22" spans="1:8">
      <c r="A22" s="57" t="s">
        <v>7</v>
      </c>
      <c r="B22" s="57" t="s">
        <v>116</v>
      </c>
      <c r="C22" s="66" t="s">
        <v>181</v>
      </c>
      <c r="D22" s="56" t="s">
        <v>123</v>
      </c>
      <c r="E22" s="56" t="s">
        <v>182</v>
      </c>
      <c r="F22" s="59" t="s">
        <v>183</v>
      </c>
      <c r="H22" s="64" t="s">
        <v>184</v>
      </c>
    </row>
    <row r="23" spans="1:8">
      <c r="A23" s="57">
        <v>0</v>
      </c>
      <c r="B23" s="57">
        <v>30</v>
      </c>
      <c r="C23" s="66">
        <v>40</v>
      </c>
      <c r="D23" s="56">
        <f>15.53/(B23-1)</f>
        <v>0.53551724137931034</v>
      </c>
      <c r="E23" s="67">
        <f t="shared" ref="E23:E46" si="0">A23/(D23/24.45+0.000000335*A23*A23*A23)</f>
        <v>0</v>
      </c>
      <c r="F23" s="68">
        <f t="shared" ref="F23:F46" si="1">E23+400*(1-EXP(-(A23-C23)/C23))*(SIGN(A23-C23)+1)/2</f>
        <v>0</v>
      </c>
      <c r="H23" s="64">
        <f t="shared" ref="H23:H46" si="2">A23/(15.53/(B23-1)/24.45+0.000000335*A23^3)+400*(1-EXP(-(A23-40)/40))*(SIGN(A23-40)+1)/2</f>
        <v>0</v>
      </c>
    </row>
    <row r="24" spans="1:8">
      <c r="A24" s="57">
        <f>A23+20</f>
        <v>20</v>
      </c>
      <c r="B24" s="57">
        <f t="shared" ref="B24:C39" si="3">B23</f>
        <v>30</v>
      </c>
      <c r="C24" s="66">
        <f t="shared" si="3"/>
        <v>40</v>
      </c>
      <c r="D24" s="56">
        <f>15.53/(B24-1)</f>
        <v>0.53551724137931034</v>
      </c>
      <c r="E24" s="67">
        <f t="shared" si="0"/>
        <v>813.5853900924219</v>
      </c>
      <c r="F24" s="68">
        <f t="shared" si="1"/>
        <v>813.5853900924219</v>
      </c>
      <c r="H24" s="64">
        <f t="shared" si="2"/>
        <v>813.5853900924219</v>
      </c>
    </row>
    <row r="25" spans="1:8">
      <c r="A25" s="57">
        <f t="shared" ref="A25:A46" si="4">A24+20</f>
        <v>40</v>
      </c>
      <c r="B25" s="57">
        <f t="shared" si="3"/>
        <v>30</v>
      </c>
      <c r="C25" s="66">
        <f t="shared" si="3"/>
        <v>40</v>
      </c>
      <c r="D25" s="56">
        <f t="shared" ref="D25:D46" si="5">15.53/(B25-1)</f>
        <v>0.53551724137931034</v>
      </c>
      <c r="E25" s="67">
        <f t="shared" si="0"/>
        <v>922.88072588236264</v>
      </c>
      <c r="F25" s="68">
        <f t="shared" si="1"/>
        <v>922.88072588236264</v>
      </c>
      <c r="H25" s="64">
        <f t="shared" si="2"/>
        <v>922.88072588236264</v>
      </c>
    </row>
    <row r="26" spans="1:8">
      <c r="A26" s="57">
        <f t="shared" si="4"/>
        <v>60</v>
      </c>
      <c r="B26" s="57">
        <f t="shared" si="3"/>
        <v>30</v>
      </c>
      <c r="C26" s="66">
        <f t="shared" si="3"/>
        <v>40</v>
      </c>
      <c r="D26" s="56">
        <f t="shared" si="5"/>
        <v>0.53551724137931034</v>
      </c>
      <c r="E26" s="67">
        <f t="shared" si="0"/>
        <v>636.52004706744287</v>
      </c>
      <c r="F26" s="68">
        <f t="shared" si="1"/>
        <v>793.90778318238949</v>
      </c>
      <c r="H26" s="64">
        <f t="shared" si="2"/>
        <v>793.90778318238949</v>
      </c>
    </row>
    <row r="27" spans="1:8">
      <c r="A27" s="57">
        <f t="shared" si="4"/>
        <v>80</v>
      </c>
      <c r="B27" s="57">
        <f t="shared" si="3"/>
        <v>30</v>
      </c>
      <c r="C27" s="66">
        <f t="shared" si="3"/>
        <v>40</v>
      </c>
      <c r="D27" s="56">
        <f t="shared" si="5"/>
        <v>0.53551724137931034</v>
      </c>
      <c r="E27" s="67">
        <f t="shared" si="0"/>
        <v>413.60224955758179</v>
      </c>
      <c r="F27" s="68">
        <f t="shared" si="1"/>
        <v>666.45047308900484</v>
      </c>
      <c r="H27" s="64">
        <f t="shared" si="2"/>
        <v>666.45047308900484</v>
      </c>
    </row>
    <row r="28" spans="1:8">
      <c r="A28" s="57">
        <f t="shared" si="4"/>
        <v>100</v>
      </c>
      <c r="B28" s="57">
        <f t="shared" si="3"/>
        <v>30</v>
      </c>
      <c r="C28" s="66">
        <f t="shared" si="3"/>
        <v>40</v>
      </c>
      <c r="D28" s="56">
        <f t="shared" si="5"/>
        <v>0.53551724137931034</v>
      </c>
      <c r="E28" s="67">
        <f t="shared" si="0"/>
        <v>280.18853106010687</v>
      </c>
      <c r="F28" s="68">
        <f t="shared" si="1"/>
        <v>590.93646700073498</v>
      </c>
      <c r="H28" s="64">
        <f t="shared" si="2"/>
        <v>590.93646700073498</v>
      </c>
    </row>
    <row r="29" spans="1:8">
      <c r="A29" s="57">
        <f t="shared" si="4"/>
        <v>120</v>
      </c>
      <c r="B29" s="57">
        <f t="shared" si="3"/>
        <v>30</v>
      </c>
      <c r="C29" s="66">
        <f t="shared" si="3"/>
        <v>40</v>
      </c>
      <c r="D29" s="56">
        <f t="shared" si="5"/>
        <v>0.53551724137931034</v>
      </c>
      <c r="E29" s="67">
        <f t="shared" si="0"/>
        <v>199.73949121347181</v>
      </c>
      <c r="F29" s="68">
        <f t="shared" si="1"/>
        <v>545.60537791882666</v>
      </c>
      <c r="H29" s="64">
        <f t="shared" si="2"/>
        <v>545.60537791882666</v>
      </c>
    </row>
    <row r="30" spans="1:8">
      <c r="A30" s="57">
        <f t="shared" si="4"/>
        <v>140</v>
      </c>
      <c r="B30" s="57">
        <f t="shared" si="3"/>
        <v>30</v>
      </c>
      <c r="C30" s="66">
        <f t="shared" si="3"/>
        <v>40</v>
      </c>
      <c r="D30" s="56">
        <f t="shared" si="5"/>
        <v>0.53551724137931034</v>
      </c>
      <c r="E30" s="67">
        <f t="shared" si="0"/>
        <v>148.75536192221364</v>
      </c>
      <c r="F30" s="68">
        <f t="shared" si="1"/>
        <v>515.9213624726541</v>
      </c>
      <c r="H30" s="64">
        <f t="shared" si="2"/>
        <v>515.9213624726541</v>
      </c>
    </row>
    <row r="31" spans="1:8">
      <c r="A31" s="57">
        <f t="shared" si="4"/>
        <v>160</v>
      </c>
      <c r="B31" s="57">
        <f t="shared" si="3"/>
        <v>30</v>
      </c>
      <c r="C31" s="66">
        <f t="shared" si="3"/>
        <v>40</v>
      </c>
      <c r="D31" s="56">
        <f t="shared" si="5"/>
        <v>0.53551724137931034</v>
      </c>
      <c r="E31" s="67">
        <f t="shared" si="0"/>
        <v>114.7724687806502</v>
      </c>
      <c r="F31" s="68">
        <f t="shared" si="1"/>
        <v>494.85764143350457</v>
      </c>
      <c r="H31" s="64">
        <f t="shared" si="2"/>
        <v>494.85764143350457</v>
      </c>
    </row>
    <row r="32" spans="1:8">
      <c r="A32" s="57">
        <f t="shared" si="4"/>
        <v>180</v>
      </c>
      <c r="B32" s="57">
        <f t="shared" si="3"/>
        <v>30</v>
      </c>
      <c r="C32" s="66">
        <f t="shared" si="3"/>
        <v>40</v>
      </c>
      <c r="D32" s="56">
        <f t="shared" si="5"/>
        <v>0.53551724137931034</v>
      </c>
      <c r="E32" s="67">
        <f t="shared" si="0"/>
        <v>91.110521286289384</v>
      </c>
      <c r="F32" s="68">
        <f t="shared" si="1"/>
        <v>479.031567917362</v>
      </c>
      <c r="H32" s="64">
        <f t="shared" si="2"/>
        <v>479.031567917362</v>
      </c>
    </row>
    <row r="33" spans="1:8">
      <c r="A33" s="57">
        <f t="shared" si="4"/>
        <v>200</v>
      </c>
      <c r="B33" s="57">
        <f t="shared" si="3"/>
        <v>30</v>
      </c>
      <c r="C33" s="66">
        <f t="shared" si="3"/>
        <v>40</v>
      </c>
      <c r="D33" s="56">
        <f t="shared" si="5"/>
        <v>0.53551724137931034</v>
      </c>
      <c r="E33" s="67">
        <f t="shared" si="0"/>
        <v>74.021914787888406</v>
      </c>
      <c r="F33" s="68">
        <f t="shared" si="1"/>
        <v>466.69565923239475</v>
      </c>
      <c r="H33" s="64">
        <f t="shared" si="2"/>
        <v>466.69565923239475</v>
      </c>
    </row>
    <row r="34" spans="1:8">
      <c r="A34" s="57">
        <f t="shared" si="4"/>
        <v>220</v>
      </c>
      <c r="B34" s="57">
        <f t="shared" si="3"/>
        <v>30</v>
      </c>
      <c r="C34" s="66">
        <f t="shared" si="3"/>
        <v>40</v>
      </c>
      <c r="D34" s="56">
        <f t="shared" si="5"/>
        <v>0.53551724137931034</v>
      </c>
      <c r="E34" s="67">
        <f t="shared" si="0"/>
        <v>61.298709927150718</v>
      </c>
      <c r="F34" s="68">
        <f t="shared" si="1"/>
        <v>456.85511131185382</v>
      </c>
      <c r="H34" s="64">
        <f t="shared" si="2"/>
        <v>456.85511131185382</v>
      </c>
    </row>
    <row r="35" spans="1:8">
      <c r="A35" s="57">
        <f t="shared" si="4"/>
        <v>240</v>
      </c>
      <c r="B35" s="57">
        <f t="shared" si="3"/>
        <v>30</v>
      </c>
      <c r="C35" s="66">
        <f t="shared" si="3"/>
        <v>40</v>
      </c>
      <c r="D35" s="56">
        <f t="shared" si="5"/>
        <v>0.53551724137931034</v>
      </c>
      <c r="E35" s="67">
        <f t="shared" si="0"/>
        <v>51.580262950780373</v>
      </c>
      <c r="F35" s="68">
        <f t="shared" si="1"/>
        <v>448.8850841511462</v>
      </c>
      <c r="H35" s="64">
        <f t="shared" si="2"/>
        <v>448.8850841511462</v>
      </c>
    </row>
    <row r="36" spans="1:8">
      <c r="A36" s="57">
        <f t="shared" si="4"/>
        <v>260</v>
      </c>
      <c r="B36" s="57">
        <f t="shared" si="3"/>
        <v>30</v>
      </c>
      <c r="C36" s="66">
        <f t="shared" si="3"/>
        <v>40</v>
      </c>
      <c r="D36" s="56">
        <f t="shared" si="5"/>
        <v>0.53551724137931034</v>
      </c>
      <c r="E36" s="67">
        <f t="shared" si="0"/>
        <v>43.994255025601049</v>
      </c>
      <c r="F36" s="68">
        <f t="shared" si="1"/>
        <v>442.35954645021542</v>
      </c>
      <c r="H36" s="64">
        <f t="shared" si="2"/>
        <v>442.35954645021542</v>
      </c>
    </row>
    <row r="37" spans="1:8">
      <c r="A37" s="57">
        <f t="shared" si="4"/>
        <v>280</v>
      </c>
      <c r="B37" s="57">
        <f t="shared" si="3"/>
        <v>30</v>
      </c>
      <c r="C37" s="66">
        <f t="shared" si="3"/>
        <v>40</v>
      </c>
      <c r="D37" s="56">
        <f t="shared" si="5"/>
        <v>0.53551724137931034</v>
      </c>
      <c r="E37" s="67">
        <f t="shared" si="0"/>
        <v>37.961867746501902</v>
      </c>
      <c r="F37" s="68">
        <f t="shared" si="1"/>
        <v>436.9703668758354</v>
      </c>
      <c r="H37" s="64">
        <f t="shared" si="2"/>
        <v>436.9703668758354</v>
      </c>
    </row>
    <row r="38" spans="1:8">
      <c r="A38" s="57">
        <f t="shared" si="4"/>
        <v>300</v>
      </c>
      <c r="B38" s="57">
        <f t="shared" si="3"/>
        <v>30</v>
      </c>
      <c r="C38" s="66">
        <f t="shared" si="3"/>
        <v>40</v>
      </c>
      <c r="D38" s="56">
        <f t="shared" si="5"/>
        <v>0.53551724137931034</v>
      </c>
      <c r="E38" s="67">
        <f t="shared" si="0"/>
        <v>33.087374490818767</v>
      </c>
      <c r="F38" s="68">
        <f t="shared" si="1"/>
        <v>432.48599881362776</v>
      </c>
      <c r="H38" s="64">
        <f t="shared" si="2"/>
        <v>432.48599881362776</v>
      </c>
    </row>
    <row r="39" spans="1:8">
      <c r="A39" s="57">
        <f t="shared" si="4"/>
        <v>320</v>
      </c>
      <c r="B39" s="57">
        <f t="shared" si="3"/>
        <v>30</v>
      </c>
      <c r="C39" s="66">
        <f t="shared" si="3"/>
        <v>40</v>
      </c>
      <c r="D39" s="56">
        <f t="shared" si="5"/>
        <v>0.53551724137931034</v>
      </c>
      <c r="E39" s="67">
        <f t="shared" si="0"/>
        <v>29.093071114295949</v>
      </c>
      <c r="F39" s="68">
        <f t="shared" si="1"/>
        <v>428.72831832807412</v>
      </c>
      <c r="H39" s="64">
        <f t="shared" si="2"/>
        <v>428.72831832807412</v>
      </c>
    </row>
    <row r="40" spans="1:8">
      <c r="A40" s="57">
        <f t="shared" si="4"/>
        <v>340</v>
      </c>
      <c r="B40" s="57">
        <f t="shared" ref="B40:C46" si="6">B39</f>
        <v>30</v>
      </c>
      <c r="C40" s="66">
        <f t="shared" si="6"/>
        <v>40</v>
      </c>
      <c r="D40" s="56">
        <f t="shared" si="5"/>
        <v>0.53551724137931034</v>
      </c>
      <c r="E40" s="67">
        <f t="shared" si="0"/>
        <v>25.779561533096373</v>
      </c>
      <c r="F40" s="68">
        <f t="shared" si="1"/>
        <v>425.55832778503731</v>
      </c>
      <c r="H40" s="64">
        <f t="shared" si="2"/>
        <v>425.55832778503731</v>
      </c>
    </row>
    <row r="41" spans="1:8">
      <c r="A41" s="57">
        <f t="shared" si="4"/>
        <v>360</v>
      </c>
      <c r="B41" s="57">
        <f t="shared" si="6"/>
        <v>30</v>
      </c>
      <c r="C41" s="66">
        <f t="shared" si="6"/>
        <v>40</v>
      </c>
      <c r="D41" s="56">
        <f t="shared" si="5"/>
        <v>0.53551724137931034</v>
      </c>
      <c r="E41" s="67">
        <f t="shared" si="0"/>
        <v>23.000751450511594</v>
      </c>
      <c r="F41" s="68">
        <f t="shared" si="1"/>
        <v>422.86656639935057</v>
      </c>
      <c r="H41" s="64">
        <f t="shared" si="2"/>
        <v>422.86656639935057</v>
      </c>
    </row>
    <row r="42" spans="1:8">
      <c r="A42" s="57">
        <f t="shared" si="4"/>
        <v>380</v>
      </c>
      <c r="B42" s="57">
        <f t="shared" si="6"/>
        <v>30</v>
      </c>
      <c r="C42" s="66">
        <f t="shared" si="6"/>
        <v>40</v>
      </c>
      <c r="D42" s="56">
        <f t="shared" si="5"/>
        <v>0.53551724137931034</v>
      </c>
      <c r="E42" s="67">
        <f t="shared" si="0"/>
        <v>20.647659991571643</v>
      </c>
      <c r="F42" s="68">
        <f t="shared" si="1"/>
        <v>420.56627264396735</v>
      </c>
      <c r="H42" s="64">
        <f t="shared" si="2"/>
        <v>420.56627264396735</v>
      </c>
    </row>
    <row r="43" spans="1:8">
      <c r="A43" s="57">
        <f t="shared" si="4"/>
        <v>400</v>
      </c>
      <c r="B43" s="57">
        <f t="shared" si="6"/>
        <v>30</v>
      </c>
      <c r="C43" s="66">
        <f t="shared" si="6"/>
        <v>40</v>
      </c>
      <c r="D43" s="56">
        <f t="shared" si="5"/>
        <v>0.53551724137931034</v>
      </c>
      <c r="E43" s="67">
        <f t="shared" si="0"/>
        <v>18.637676652804174</v>
      </c>
      <c r="F43" s="68">
        <f t="shared" si="1"/>
        <v>418.58831273116948</v>
      </c>
      <c r="H43" s="64">
        <f t="shared" si="2"/>
        <v>418.58831273116948</v>
      </c>
    </row>
    <row r="44" spans="1:8">
      <c r="A44" s="57">
        <f t="shared" si="4"/>
        <v>420</v>
      </c>
      <c r="B44" s="57">
        <f t="shared" si="6"/>
        <v>30</v>
      </c>
      <c r="C44" s="66">
        <f t="shared" si="6"/>
        <v>40</v>
      </c>
      <c r="D44" s="56">
        <f t="shared" si="5"/>
        <v>0.53551724137931034</v>
      </c>
      <c r="E44" s="67">
        <f t="shared" si="0"/>
        <v>16.907271534827796</v>
      </c>
      <c r="F44" s="68">
        <f t="shared" si="1"/>
        <v>416.87733080287273</v>
      </c>
      <c r="H44" s="64">
        <f t="shared" si="2"/>
        <v>416.87733080287273</v>
      </c>
    </row>
    <row r="45" spans="1:8">
      <c r="A45" s="57">
        <f t="shared" si="4"/>
        <v>440</v>
      </c>
      <c r="B45" s="57">
        <f t="shared" si="6"/>
        <v>30</v>
      </c>
      <c r="C45" s="66">
        <f t="shared" si="6"/>
        <v>40</v>
      </c>
      <c r="D45" s="56">
        <f t="shared" si="5"/>
        <v>0.53551724137931034</v>
      </c>
      <c r="E45" s="67">
        <f t="shared" si="0"/>
        <v>15.406948701829711</v>
      </c>
      <c r="F45" s="68">
        <f t="shared" si="1"/>
        <v>415.38878872992473</v>
      </c>
      <c r="H45" s="64">
        <f t="shared" si="2"/>
        <v>415.38878872992473</v>
      </c>
    </row>
    <row r="46" spans="1:8">
      <c r="A46" s="57">
        <f t="shared" si="4"/>
        <v>460</v>
      </c>
      <c r="B46" s="57">
        <f t="shared" si="6"/>
        <v>30</v>
      </c>
      <c r="C46" s="66">
        <f t="shared" si="6"/>
        <v>40</v>
      </c>
      <c r="D46" s="56">
        <f t="shared" si="5"/>
        <v>0.53551724137931034</v>
      </c>
      <c r="E46" s="67">
        <f t="shared" si="0"/>
        <v>14.097688533983789</v>
      </c>
      <c r="F46" s="68">
        <f t="shared" si="1"/>
        <v>414.08667395424391</v>
      </c>
      <c r="H46" s="64">
        <f t="shared" si="2"/>
        <v>414.08667395424391</v>
      </c>
    </row>
    <row r="47" spans="1:8">
      <c r="A47" s="57"/>
      <c r="B47" s="57"/>
      <c r="C47" s="66"/>
      <c r="E47" s="67"/>
      <c r="F47" s="68"/>
    </row>
    <row r="48" spans="1:8">
      <c r="A48" s="57">
        <v>55</v>
      </c>
      <c r="B48" s="57">
        <v>100</v>
      </c>
      <c r="C48" s="66"/>
      <c r="D48" s="59" t="s">
        <v>131</v>
      </c>
      <c r="E48" s="67"/>
      <c r="F48" s="68"/>
      <c r="H48" s="64">
        <f>A48/(15.53/(B48-1)/24.45+0.000000335*A48^3)+400*(1-EXP(-(A48-40)/40))*(SIGN(A48-40)+1)/2</f>
        <v>1010.018366383052</v>
      </c>
    </row>
    <row r="51" spans="1:1">
      <c r="A51" s="56" t="s">
        <v>185</v>
      </c>
    </row>
    <row r="52" spans="1:1">
      <c r="A52" s="56" t="s">
        <v>152</v>
      </c>
    </row>
    <row r="53" spans="1:1">
      <c r="A53" s="56" t="s">
        <v>159</v>
      </c>
    </row>
    <row r="54" spans="1:1">
      <c r="A54" s="56" t="s">
        <v>186</v>
      </c>
    </row>
    <row r="55" spans="1:1">
      <c r="A55" s="56" t="s">
        <v>187</v>
      </c>
    </row>
    <row r="56" spans="1:1">
      <c r="A56" s="56" t="s">
        <v>188</v>
      </c>
    </row>
    <row r="57" spans="1:1">
      <c r="A57" s="56" t="s">
        <v>171</v>
      </c>
    </row>
    <row r="58" spans="1:1">
      <c r="A58" s="56" t="s">
        <v>165</v>
      </c>
    </row>
    <row r="59" spans="1:1">
      <c r="A59" s="56" t="s">
        <v>189</v>
      </c>
    </row>
    <row r="60" spans="1:1">
      <c r="A60" s="56" t="s">
        <v>167</v>
      </c>
    </row>
    <row r="61" spans="1:1">
      <c r="A61" s="56" t="s">
        <v>190</v>
      </c>
    </row>
    <row r="62" spans="1:1">
      <c r="A62" s="56" t="s">
        <v>169</v>
      </c>
    </row>
    <row r="63" spans="1:1">
      <c r="A63" s="56" t="s">
        <v>170</v>
      </c>
    </row>
    <row r="64" spans="1:1">
      <c r="A64" s="56" t="s">
        <v>167</v>
      </c>
    </row>
    <row r="65" spans="1:1">
      <c r="A65" s="56" t="s">
        <v>171</v>
      </c>
    </row>
    <row r="66" spans="1:1">
      <c r="A66" s="56" t="s">
        <v>191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0"/>
  <sheetViews>
    <sheetView workbookViewId="0">
      <selection activeCell="R38" sqref="R38"/>
    </sheetView>
  </sheetViews>
  <sheetFormatPr defaultColWidth="9.109375" defaultRowHeight="13.2"/>
  <cols>
    <col min="1" max="1" width="5.5546875" style="1" bestFit="1" customWidth="1"/>
    <col min="2" max="2" width="8.44140625" style="1" bestFit="1" customWidth="1"/>
    <col min="3" max="3" width="9" style="1" bestFit="1" customWidth="1"/>
    <col min="4" max="6" width="9.109375" style="1"/>
    <col min="7" max="7" width="12.109375" style="1" customWidth="1"/>
    <col min="8" max="8" width="9.109375" style="1"/>
    <col min="9" max="9" width="9.109375" style="1" customWidth="1"/>
    <col min="10" max="16" width="9.109375" style="1"/>
    <col min="17" max="17" width="9.109375" style="1" customWidth="1"/>
    <col min="18" max="28" width="9.109375" style="1"/>
    <col min="29" max="29" width="9.109375" style="1" customWidth="1"/>
    <col min="30" max="16384" width="9.109375" style="1"/>
  </cols>
  <sheetData>
    <row r="1" spans="1:23">
      <c r="A1" s="1" t="s">
        <v>27</v>
      </c>
      <c r="B1" s="1" t="s">
        <v>28</v>
      </c>
      <c r="C1" s="1" t="s">
        <v>29</v>
      </c>
      <c r="G1" s="1" t="s">
        <v>0</v>
      </c>
      <c r="H1" s="1" t="s">
        <v>1</v>
      </c>
      <c r="Q1" s="13" t="s">
        <v>5</v>
      </c>
    </row>
    <row r="2" spans="1:23" ht="16.8">
      <c r="A2" s="1" t="s">
        <v>30</v>
      </c>
      <c r="B2" s="1" t="s">
        <v>31</v>
      </c>
      <c r="C2" s="1" t="s">
        <v>32</v>
      </c>
      <c r="G2" s="3" t="s">
        <v>2</v>
      </c>
      <c r="Q2" s="3" t="s">
        <v>33</v>
      </c>
    </row>
    <row r="3" spans="1:23" ht="52.8">
      <c r="A3" s="1">
        <v>4</v>
      </c>
      <c r="B3" s="12">
        <v>9.0399999999999994E-2</v>
      </c>
      <c r="C3" s="14">
        <v>351</v>
      </c>
      <c r="G3" s="9"/>
      <c r="H3" s="9" t="s">
        <v>6</v>
      </c>
      <c r="I3" s="9" t="s">
        <v>34</v>
      </c>
      <c r="K3" s="1" t="s">
        <v>7</v>
      </c>
      <c r="L3" s="15" t="s">
        <v>28</v>
      </c>
      <c r="M3" s="15" t="s">
        <v>35</v>
      </c>
      <c r="N3" s="15"/>
      <c r="O3" s="15"/>
      <c r="Q3" s="9"/>
      <c r="R3" s="16" t="s">
        <v>36</v>
      </c>
      <c r="S3" s="16" t="s">
        <v>37</v>
      </c>
      <c r="U3" s="1" t="s">
        <v>7</v>
      </c>
      <c r="V3" s="16" t="s">
        <v>36</v>
      </c>
      <c r="W3" s="16" t="s">
        <v>37</v>
      </c>
    </row>
    <row r="4" spans="1:23" ht="29.4">
      <c r="A4" s="1">
        <v>5</v>
      </c>
      <c r="B4" s="1">
        <v>0.14299999999999999</v>
      </c>
      <c r="C4" s="14">
        <v>439</v>
      </c>
      <c r="G4" s="9" t="s">
        <v>10</v>
      </c>
      <c r="H4" s="9" t="s">
        <v>12</v>
      </c>
      <c r="I4" s="9" t="s">
        <v>38</v>
      </c>
      <c r="K4" s="1">
        <v>4</v>
      </c>
      <c r="L4" s="10">
        <f>10^(H$5+H$6*LOG10($K4)+H$7*LOG10($K4)^2+H$8*LOG10($K4)^3+H$9*LOG10($K4)^4+H$10*LOG10($K4)^5+H$11*LOG10($K4)^6+H$12*LOG10($K4)^7+H$13*LOG10($K4)^8)</f>
        <v>9.9440903953430665E-2</v>
      </c>
      <c r="M4" s="1">
        <f>10^(I$5+I$6*LOG10($K4)+I$7*LOG10($K4)^2+I$8*LOG10($K4)^3+I$9*LOG10($K4)^4+I$10*LOG10($K4)^5+I$11*LOG10($K4)^6+I$12*LOG10($K4)^7+I$13*LOG10($K4)^8)</f>
        <v>2.2806296708315324E-3</v>
      </c>
      <c r="Q4" s="9" t="s">
        <v>10</v>
      </c>
      <c r="R4" s="9" t="s">
        <v>11</v>
      </c>
      <c r="S4" s="9" t="s">
        <v>11</v>
      </c>
      <c r="U4" s="1">
        <v>4</v>
      </c>
      <c r="V4" s="1">
        <f>10^((R$5+R$7*$U4^0.5+R$9*$U4^1+R$11*$U4^1.5+R$13*$U4^2)/(1+R$6*$U4^0.5+R$8*$U4^1+R$10*$U4^1.5+R$12*$U4^2))</f>
        <v>320.38313292525197</v>
      </c>
      <c r="W4" s="10">
        <f>10^((S$5+S$7*$U4^0.5+S$9*$U4^1+S$11*$U4^1.5+S$13*$U4^2)/(1+S$6*$U4^0.5+S$8*$U4^1+S$10*$U4^1.5+S$12*$U4^2))</f>
        <v>642.29696074295816</v>
      </c>
    </row>
    <row r="5" spans="1:23" ht="13.8">
      <c r="A5" s="1">
        <v>6</v>
      </c>
      <c r="B5" s="1">
        <v>0.218</v>
      </c>
      <c r="C5" s="14">
        <v>526</v>
      </c>
      <c r="G5" s="9" t="s">
        <v>14</v>
      </c>
      <c r="H5" s="17">
        <v>-1.9184399999999999</v>
      </c>
      <c r="I5" s="17">
        <v>-17.908128900000001</v>
      </c>
      <c r="K5" s="1">
        <v>5</v>
      </c>
      <c r="L5" s="10">
        <f t="shared" ref="L5:M68" si="0">10^(H$5+H$6*LOG10($K5)+H$7*LOG10($K5)^2+H$8*LOG10($K5)^3+H$9*LOG10($K5)^4+H$10*LOG10($K5)^5+H$11*LOG10($K5)^6+H$12*LOG10($K5)^7+H$13*LOG10($K5)^8)</f>
        <v>0.15509084801977432</v>
      </c>
      <c r="M5" s="1">
        <f t="shared" si="0"/>
        <v>5.4545907428036064E-3</v>
      </c>
      <c r="Q5" s="9" t="s">
        <v>14</v>
      </c>
      <c r="R5" s="18">
        <v>1.8743000000000001</v>
      </c>
      <c r="S5" s="9">
        <v>2.2153999999999998</v>
      </c>
      <c r="U5" s="1">
        <v>5</v>
      </c>
      <c r="V5" s="1">
        <f t="shared" ref="V5:W24" si="1">10^((R$5+R$7*$U5^0.5+R$9*$U5^1+R$11*$U5^1.5+R$13*$U5^2)/(1+R$6*$U5^0.5+R$8*$U5^1+R$10*$U5^1.5+R$12*$U5^2))</f>
        <v>391.87388689813434</v>
      </c>
      <c r="W5" s="10">
        <f t="shared" si="1"/>
        <v>783.20860124696753</v>
      </c>
    </row>
    <row r="6" spans="1:23" ht="13.8">
      <c r="A6" s="1">
        <v>7</v>
      </c>
      <c r="B6" s="1">
        <v>0.32100000000000001</v>
      </c>
      <c r="C6" s="14">
        <v>613</v>
      </c>
      <c r="G6" s="9" t="s">
        <v>15</v>
      </c>
      <c r="H6" s="17">
        <v>-0.15973000000000001</v>
      </c>
      <c r="I6" s="17">
        <v>67.131913999999995</v>
      </c>
      <c r="K6" s="1">
        <v>6</v>
      </c>
      <c r="L6" s="10">
        <f t="shared" si="0"/>
        <v>0.23036052513003388</v>
      </c>
      <c r="M6" s="1">
        <f t="shared" si="0"/>
        <v>9.2437605906205596E-3</v>
      </c>
      <c r="Q6" s="9" t="s">
        <v>15</v>
      </c>
      <c r="R6" s="18">
        <v>-0.41538000000000003</v>
      </c>
      <c r="S6" s="9">
        <v>-0.47460999999999998</v>
      </c>
      <c r="U6" s="1">
        <v>6</v>
      </c>
      <c r="V6" s="1">
        <f t="shared" si="1"/>
        <v>466.81536949949276</v>
      </c>
      <c r="W6" s="10">
        <f t="shared" si="1"/>
        <v>931.69174592769514</v>
      </c>
    </row>
    <row r="7" spans="1:23" ht="13.8">
      <c r="A7" s="1">
        <v>8</v>
      </c>
      <c r="B7" s="1">
        <v>0.46</v>
      </c>
      <c r="C7" s="14">
        <v>698</v>
      </c>
      <c r="G7" s="9" t="s">
        <v>16</v>
      </c>
      <c r="H7" s="17">
        <v>8.6101299999999998</v>
      </c>
      <c r="I7" s="17">
        <v>-118.809316</v>
      </c>
      <c r="K7" s="1">
        <v>7</v>
      </c>
      <c r="L7" s="10">
        <f t="shared" si="0"/>
        <v>0.33120113699843468</v>
      </c>
      <c r="M7" s="1">
        <f t="shared" si="0"/>
        <v>1.3650615904334284E-2</v>
      </c>
      <c r="Q7" s="9" t="s">
        <v>16</v>
      </c>
      <c r="R7" s="18">
        <v>-0.6018</v>
      </c>
      <c r="S7" s="9">
        <v>-0.88068000000000002</v>
      </c>
      <c r="U7" s="1">
        <v>7</v>
      </c>
      <c r="V7" s="1">
        <f t="shared" si="1"/>
        <v>544.00650733631619</v>
      </c>
      <c r="W7" s="10">
        <f t="shared" si="1"/>
        <v>1084.6786416626726</v>
      </c>
    </row>
    <row r="8" spans="1:23" ht="13.8">
      <c r="A8" s="1">
        <v>9</v>
      </c>
      <c r="B8" s="1">
        <v>0.64100000000000001</v>
      </c>
      <c r="C8" s="14">
        <v>781</v>
      </c>
      <c r="G8" s="9" t="s">
        <v>17</v>
      </c>
      <c r="H8" s="17">
        <v>-18.995999999999999</v>
      </c>
      <c r="I8" s="17">
        <v>109.9845997</v>
      </c>
      <c r="K8" s="1">
        <v>8</v>
      </c>
      <c r="L8" s="10">
        <f t="shared" si="0"/>
        <v>0.46424703555768926</v>
      </c>
      <c r="M8" s="1">
        <f t="shared" si="0"/>
        <v>1.8931704146777216E-2</v>
      </c>
      <c r="Q8" s="9" t="s">
        <v>17</v>
      </c>
      <c r="R8" s="18">
        <v>0.13294</v>
      </c>
      <c r="S8" s="9">
        <v>0.13871</v>
      </c>
      <c r="U8" s="1">
        <v>8</v>
      </c>
      <c r="V8" s="1">
        <f t="shared" si="1"/>
        <v>622.30459760844792</v>
      </c>
      <c r="W8" s="10">
        <f t="shared" si="1"/>
        <v>1239.0203919398325</v>
      </c>
    </row>
    <row r="9" spans="1:23" ht="13.8">
      <c r="A9" s="1">
        <v>10</v>
      </c>
      <c r="B9" s="1">
        <v>0.87</v>
      </c>
      <c r="C9" s="14">
        <v>863</v>
      </c>
      <c r="G9" s="9" t="s">
        <v>18</v>
      </c>
      <c r="H9" s="17">
        <v>21.966100000000001</v>
      </c>
      <c r="I9" s="17">
        <v>-53.869608900000003</v>
      </c>
      <c r="K9" s="1">
        <v>9</v>
      </c>
      <c r="L9" s="10">
        <f t="shared" si="0"/>
        <v>0.63677034933496324</v>
      </c>
      <c r="M9" s="1">
        <f t="shared" si="0"/>
        <v>2.5400147818614931E-2</v>
      </c>
      <c r="Q9" s="9" t="s">
        <v>18</v>
      </c>
      <c r="R9" s="18">
        <v>0.26425999999999999</v>
      </c>
      <c r="S9" s="9">
        <v>0.29504999999999998</v>
      </c>
      <c r="U9" s="1">
        <v>9</v>
      </c>
      <c r="V9" s="1">
        <f t="shared" si="1"/>
        <v>700.66367069949831</v>
      </c>
      <c r="W9" s="10">
        <f t="shared" si="1"/>
        <v>1391.6896494269488</v>
      </c>
    </row>
    <row r="10" spans="1:23" ht="13.8">
      <c r="A10" s="1">
        <v>11</v>
      </c>
      <c r="B10" s="1">
        <v>1.1399999999999999</v>
      </c>
      <c r="C10" s="14">
        <v>941</v>
      </c>
      <c r="G10" s="9" t="s">
        <v>19</v>
      </c>
      <c r="H10" s="17">
        <v>-12.732799999999999</v>
      </c>
      <c r="I10" s="17">
        <v>13.302474910000001</v>
      </c>
      <c r="K10" s="1">
        <v>10</v>
      </c>
      <c r="L10" s="10">
        <f t="shared" si="0"/>
        <v>0.85660380661020752</v>
      </c>
      <c r="M10" s="1">
        <f t="shared" si="0"/>
        <v>3.3381081261696255E-2</v>
      </c>
      <c r="Q10" s="9" t="s">
        <v>19</v>
      </c>
      <c r="R10" s="18">
        <v>-2.1899999999999999E-2</v>
      </c>
      <c r="S10" s="9">
        <v>-2.043E-2</v>
      </c>
      <c r="U10" s="1">
        <v>10</v>
      </c>
      <c r="V10" s="1">
        <f t="shared" si="1"/>
        <v>778.14877130165735</v>
      </c>
      <c r="W10" s="10">
        <f t="shared" si="1"/>
        <v>1539.9155755669085</v>
      </c>
    </row>
    <row r="11" spans="1:23" ht="13.8">
      <c r="A11" s="1">
        <v>12</v>
      </c>
      <c r="B11" s="1">
        <v>1.48</v>
      </c>
      <c r="C11" s="14">
        <v>1020</v>
      </c>
      <c r="G11" s="9" t="s">
        <v>20</v>
      </c>
      <c r="H11" s="17">
        <v>3.5432199999999998</v>
      </c>
      <c r="I11" s="19">
        <v>-1.30843441</v>
      </c>
      <c r="K11" s="1">
        <v>11</v>
      </c>
      <c r="L11" s="10">
        <f t="shared" si="0"/>
        <v>1.1320274364434613</v>
      </c>
      <c r="M11" s="1">
        <f t="shared" si="0"/>
        <v>4.3207108265535664E-2</v>
      </c>
      <c r="Q11" s="9" t="s">
        <v>20</v>
      </c>
      <c r="R11" s="18">
        <v>-5.1276000000000002E-2</v>
      </c>
      <c r="S11" s="9">
        <v>-4.8309999999999999E-2</v>
      </c>
      <c r="U11" s="1">
        <v>11</v>
      </c>
      <c r="V11" s="1">
        <f t="shared" si="1"/>
        <v>853.93642264846403</v>
      </c>
      <c r="W11" s="10">
        <f t="shared" si="1"/>
        <v>1681.2646179838734</v>
      </c>
    </row>
    <row r="12" spans="1:23" ht="13.8">
      <c r="A12" s="1">
        <v>13</v>
      </c>
      <c r="B12" s="1">
        <v>1.88</v>
      </c>
      <c r="C12" s="14">
        <v>1090</v>
      </c>
      <c r="G12" s="9" t="s">
        <v>21</v>
      </c>
      <c r="H12" s="17">
        <v>-0.37969999999999998</v>
      </c>
      <c r="I12" s="17">
        <v>0</v>
      </c>
      <c r="K12" s="1">
        <v>12</v>
      </c>
      <c r="L12" s="10">
        <f t="shared" si="0"/>
        <v>1.4716287163845878</v>
      </c>
      <c r="M12" s="1">
        <f t="shared" si="0"/>
        <v>5.521912786969789E-2</v>
      </c>
      <c r="Q12" s="9" t="s">
        <v>21</v>
      </c>
      <c r="R12" s="18">
        <v>1.4871000000000001E-3</v>
      </c>
      <c r="S12" s="9">
        <v>1.281E-3</v>
      </c>
      <c r="U12" s="1">
        <v>12</v>
      </c>
      <c r="V12" s="1">
        <f t="shared" si="1"/>
        <v>927.30769400393342</v>
      </c>
      <c r="W12" s="10">
        <f t="shared" si="1"/>
        <v>1813.6794893818364</v>
      </c>
    </row>
    <row r="13" spans="1:23" ht="13.8">
      <c r="A13" s="1">
        <v>14</v>
      </c>
      <c r="B13" s="1">
        <v>2.36</v>
      </c>
      <c r="C13" s="14">
        <v>1160</v>
      </c>
      <c r="G13" s="9" t="s">
        <v>22</v>
      </c>
      <c r="H13" s="17">
        <v>0</v>
      </c>
      <c r="I13" s="17">
        <v>0</v>
      </c>
      <c r="K13" s="1">
        <v>13</v>
      </c>
      <c r="L13" s="10">
        <f t="shared" si="0"/>
        <v>1.8841464506760235</v>
      </c>
      <c r="M13" s="1">
        <f t="shared" si="0"/>
        <v>6.9765492624280709E-2</v>
      </c>
      <c r="Q13" s="9" t="s">
        <v>22</v>
      </c>
      <c r="R13" s="18">
        <v>3.7230000000000002E-3</v>
      </c>
      <c r="S13" s="9">
        <v>3.2070000000000002E-3</v>
      </c>
      <c r="U13" s="1">
        <v>13</v>
      </c>
      <c r="V13" s="1">
        <f t="shared" si="1"/>
        <v>997.63803909375974</v>
      </c>
      <c r="W13" s="10">
        <f t="shared" si="1"/>
        <v>1935.4880052063843</v>
      </c>
    </row>
    <row r="14" spans="1:23" ht="13.8">
      <c r="A14" s="1">
        <v>15</v>
      </c>
      <c r="B14" s="1">
        <v>2.93</v>
      </c>
      <c r="C14" s="14">
        <v>1220</v>
      </c>
      <c r="G14" s="9" t="s">
        <v>23</v>
      </c>
      <c r="H14" s="17" t="s">
        <v>24</v>
      </c>
      <c r="I14" s="17" t="s">
        <v>24</v>
      </c>
      <c r="K14" s="1">
        <v>14</v>
      </c>
      <c r="L14" s="10">
        <f t="shared" si="0"/>
        <v>2.3783075105268758</v>
      </c>
      <c r="M14" s="1">
        <f t="shared" si="0"/>
        <v>8.7198993499748509E-2</v>
      </c>
      <c r="Q14" s="9" t="s">
        <v>39</v>
      </c>
      <c r="R14" s="18" t="s">
        <v>40</v>
      </c>
      <c r="S14" s="9" t="s">
        <v>40</v>
      </c>
      <c r="U14" s="1">
        <v>14</v>
      </c>
      <c r="V14" s="1">
        <f t="shared" si="1"/>
        <v>1064.3865485702634</v>
      </c>
      <c r="W14" s="10">
        <f t="shared" si="1"/>
        <v>2045.3919014797764</v>
      </c>
    </row>
    <row r="15" spans="1:23" ht="26.4">
      <c r="A15" s="1">
        <v>16</v>
      </c>
      <c r="B15" s="1">
        <v>3.58</v>
      </c>
      <c r="C15" s="14">
        <v>1280</v>
      </c>
      <c r="G15" s="9" t="s">
        <v>25</v>
      </c>
      <c r="H15" s="17" t="s">
        <v>24</v>
      </c>
      <c r="I15" s="17" t="s">
        <v>24</v>
      </c>
      <c r="K15" s="1">
        <v>15</v>
      </c>
      <c r="L15" s="10">
        <f t="shared" si="0"/>
        <v>2.9626642399291625</v>
      </c>
      <c r="M15" s="1">
        <f t="shared" si="0"/>
        <v>0.10787232530358076</v>
      </c>
      <c r="Q15" s="9" t="s">
        <v>41</v>
      </c>
      <c r="R15" s="9" t="s">
        <v>42</v>
      </c>
      <c r="S15" s="9" t="s">
        <v>42</v>
      </c>
      <c r="U15" s="1">
        <v>15</v>
      </c>
      <c r="V15" s="1">
        <f t="shared" si="1"/>
        <v>1127.0861919829042</v>
      </c>
      <c r="W15" s="10">
        <f t="shared" si="1"/>
        <v>2142.4436734718201</v>
      </c>
    </row>
    <row r="16" spans="1:23">
      <c r="A16" s="1">
        <v>17</v>
      </c>
      <c r="B16" s="1">
        <v>4.34</v>
      </c>
      <c r="C16" s="14">
        <v>1340</v>
      </c>
      <c r="K16" s="1">
        <v>16</v>
      </c>
      <c r="L16" s="10">
        <f t="shared" si="0"/>
        <v>3.6454390037902318</v>
      </c>
      <c r="M16" s="1">
        <f t="shared" si="0"/>
        <v>0.13213271249063188</v>
      </c>
      <c r="U16" s="1">
        <v>16</v>
      </c>
      <c r="V16" s="1">
        <f t="shared" si="1"/>
        <v>1185.335881984746</v>
      </c>
      <c r="W16" s="10">
        <f t="shared" si="1"/>
        <v>2226.0172984782989</v>
      </c>
    </row>
    <row r="17" spans="1:23">
      <c r="A17" s="1">
        <v>18</v>
      </c>
      <c r="B17" s="1">
        <v>5.2</v>
      </c>
      <c r="C17" s="14">
        <v>1390</v>
      </c>
      <c r="K17" s="1">
        <v>17</v>
      </c>
      <c r="L17" s="10">
        <f t="shared" si="0"/>
        <v>4.4343810370587509</v>
      </c>
      <c r="M17" s="1">
        <f t="shared" si="0"/>
        <v>0.16031622707227175</v>
      </c>
      <c r="U17" s="1">
        <v>17</v>
      </c>
      <c r="V17" s="1">
        <f t="shared" si="1"/>
        <v>1238.7946856228225</v>
      </c>
      <c r="W17" s="10">
        <f t="shared" si="1"/>
        <v>2295.7767492511412</v>
      </c>
    </row>
    <row r="18" spans="1:23">
      <c r="A18" s="1">
        <v>19</v>
      </c>
      <c r="B18" s="1">
        <v>6.17</v>
      </c>
      <c r="C18" s="14">
        <v>1430</v>
      </c>
      <c r="K18" s="1">
        <v>18</v>
      </c>
      <c r="L18" s="10">
        <f t="shared" si="0"/>
        <v>5.3366394658643577</v>
      </c>
      <c r="M18" s="1">
        <f t="shared" si="0"/>
        <v>0.19274219224055705</v>
      </c>
      <c r="U18" s="1">
        <v>18</v>
      </c>
      <c r="V18" s="1">
        <f t="shared" si="1"/>
        <v>1287.1781667334321</v>
      </c>
      <c r="W18" s="10">
        <f t="shared" si="1"/>
        <v>2351.6446243325158</v>
      </c>
    </row>
    <row r="19" spans="1:23">
      <c r="A19" s="1">
        <v>20</v>
      </c>
      <c r="B19" s="1">
        <v>7.27</v>
      </c>
      <c r="C19" s="14">
        <v>1470</v>
      </c>
      <c r="K19" s="1">
        <v>19</v>
      </c>
      <c r="L19" s="10">
        <f t="shared" si="0"/>
        <v>6.3586551525496731</v>
      </c>
      <c r="M19" s="1">
        <f t="shared" si="0"/>
        <v>0.22970795768603661</v>
      </c>
      <c r="U19" s="1">
        <v>19</v>
      </c>
      <c r="V19" s="1">
        <f t="shared" si="1"/>
        <v>1330.2566195425986</v>
      </c>
      <c r="W19" s="10">
        <f t="shared" si="1"/>
        <v>2393.7720550313593</v>
      </c>
    </row>
    <row r="20" spans="1:23">
      <c r="A20" s="1">
        <v>21</v>
      </c>
      <c r="B20" s="1">
        <v>8.6199999999999992</v>
      </c>
      <c r="C20" s="14">
        <v>1500</v>
      </c>
      <c r="K20" s="1">
        <v>20</v>
      </c>
      <c r="L20" s="10">
        <f t="shared" si="0"/>
        <v>7.5060729045062651</v>
      </c>
      <c r="M20" s="1">
        <f t="shared" si="0"/>
        <v>0.27148424848777802</v>
      </c>
      <c r="U20" s="1">
        <v>20</v>
      </c>
      <c r="V20" s="1">
        <f t="shared" si="1"/>
        <v>1367.8548114538301</v>
      </c>
      <c r="W20" s="10">
        <f t="shared" si="1"/>
        <v>2422.510264536495</v>
      </c>
    </row>
    <row r="21" spans="1:23">
      <c r="A21" s="1">
        <v>22</v>
      </c>
      <c r="B21" s="1">
        <v>10.1</v>
      </c>
      <c r="C21" s="14">
        <v>1520</v>
      </c>
      <c r="K21" s="1">
        <v>21</v>
      </c>
      <c r="L21" s="10">
        <f t="shared" si="0"/>
        <v>8.7836746117993112</v>
      </c>
      <c r="M21" s="1">
        <f t="shared" si="0"/>
        <v>0.31831122164304632</v>
      </c>
      <c r="U21" s="1">
        <v>21</v>
      </c>
      <c r="V21" s="1">
        <f t="shared" si="1"/>
        <v>1399.8527697392155</v>
      </c>
      <c r="W21" s="10">
        <f t="shared" si="1"/>
        <v>2438.3836894425031</v>
      </c>
    </row>
    <row r="22" spans="1:23">
      <c r="A22" s="1">
        <v>23</v>
      </c>
      <c r="B22" s="1">
        <v>11.7</v>
      </c>
      <c r="C22" s="14">
        <v>1530</v>
      </c>
      <c r="K22" s="1">
        <v>22</v>
      </c>
      <c r="L22" s="10">
        <f t="shared" si="0"/>
        <v>10.195333058473789</v>
      </c>
      <c r="M22" s="1">
        <f t="shared" si="0"/>
        <v>0.37039530850299907</v>
      </c>
      <c r="U22" s="1">
        <v>22</v>
      </c>
      <c r="V22" s="1">
        <f t="shared" si="1"/>
        <v>1426.1871085242392</v>
      </c>
      <c r="W22" s="10">
        <f t="shared" si="1"/>
        <v>2442.0643555485735</v>
      </c>
    </row>
    <row r="23" spans="1:23">
      <c r="A23" s="1">
        <v>24</v>
      </c>
      <c r="B23" s="1">
        <v>13.4</v>
      </c>
      <c r="C23" s="14">
        <v>1540</v>
      </c>
      <c r="K23" s="1">
        <v>23</v>
      </c>
      <c r="L23" s="10">
        <f t="shared" si="0"/>
        <v>11.743985493165292</v>
      </c>
      <c r="M23" s="1">
        <f t="shared" si="0"/>
        <v>0.42790687541080191</v>
      </c>
      <c r="U23" s="1">
        <v>23</v>
      </c>
      <c r="V23" s="1">
        <f t="shared" si="1"/>
        <v>1446.8523912088156</v>
      </c>
      <c r="W23" s="10">
        <f t="shared" si="1"/>
        <v>2434.3471589292149</v>
      </c>
    </row>
    <row r="24" spans="1:23">
      <c r="A24" s="1">
        <v>25</v>
      </c>
      <c r="B24" s="1">
        <v>15.3</v>
      </c>
      <c r="C24" s="14">
        <v>1540</v>
      </c>
      <c r="K24" s="1">
        <v>24</v>
      </c>
      <c r="L24" s="10">
        <f t="shared" si="0"/>
        <v>13.431625542408288</v>
      </c>
      <c r="M24" s="1">
        <f t="shared" si="0"/>
        <v>0.49097869756062457</v>
      </c>
      <c r="U24" s="1">
        <v>24</v>
      </c>
      <c r="V24" s="1">
        <f t="shared" si="1"/>
        <v>1461.9020548170195</v>
      </c>
      <c r="W24" s="10">
        <f t="shared" si="1"/>
        <v>2416.1257788236157</v>
      </c>
    </row>
    <row r="25" spans="1:23">
      <c r="A25" s="1">
        <v>26</v>
      </c>
      <c r="B25" s="1">
        <v>17.3</v>
      </c>
      <c r="C25" s="14">
        <v>1540</v>
      </c>
      <c r="K25" s="1">
        <v>25</v>
      </c>
      <c r="L25" s="10">
        <f t="shared" si="0"/>
        <v>15.259311693742598</v>
      </c>
      <c r="M25" s="1">
        <f t="shared" si="0"/>
        <v>0.55970521176482235</v>
      </c>
      <c r="U25" s="1">
        <v>25</v>
      </c>
      <c r="V25" s="1">
        <f t="shared" ref="V25:W40" si="2">10^((R$5+R$7*$U25^0.5+R$9*$U25^1+R$11*$U25^1.5+R$13*$U25^2)/(1+R$6*$U25^0.5+R$8*$U25^1+R$10*$U25^1.5+R$12*$U25^2))</f>
        <v>1471.4484834326115</v>
      </c>
      <c r="W25" s="10">
        <f t="shared" si="2"/>
        <v>2388.3690894155457</v>
      </c>
    </row>
    <row r="26" spans="1:23">
      <c r="A26" s="1">
        <v>27</v>
      </c>
      <c r="B26" s="1">
        <v>19.399999999999999</v>
      </c>
      <c r="C26" s="14">
        <v>1540</v>
      </c>
      <c r="K26" s="1">
        <v>26</v>
      </c>
      <c r="L26" s="10">
        <f t="shared" si="0"/>
        <v>17.227190349514977</v>
      </c>
      <c r="M26" s="1">
        <f t="shared" si="0"/>
        <v>0.63414249174597415</v>
      </c>
      <c r="U26" s="1">
        <v>26</v>
      </c>
      <c r="V26" s="1">
        <f t="shared" si="2"/>
        <v>1475.6619041196939</v>
      </c>
      <c r="W26" s="10">
        <f t="shared" si="2"/>
        <v>2352.0981014780359</v>
      </c>
    </row>
    <row r="27" spans="1:23">
      <c r="A27" s="1">
        <v>28</v>
      </c>
      <c r="B27" s="1">
        <v>21.7</v>
      </c>
      <c r="C27" s="14">
        <v>1530</v>
      </c>
      <c r="K27" s="1">
        <v>27</v>
      </c>
      <c r="L27" s="10">
        <f t="shared" si="0"/>
        <v>19.334531337690734</v>
      </c>
      <c r="M27" s="1">
        <f t="shared" si="0"/>
        <v>0.71430887402557985</v>
      </c>
      <c r="U27" s="1">
        <v>27</v>
      </c>
      <c r="V27" s="1">
        <f t="shared" si="2"/>
        <v>1474.7678853064529</v>
      </c>
      <c r="W27" s="10">
        <f t="shared" si="2"/>
        <v>2308.3636199881221</v>
      </c>
    </row>
    <row r="28" spans="1:23">
      <c r="A28" s="1">
        <v>29</v>
      </c>
      <c r="B28" s="1">
        <v>24.1</v>
      </c>
      <c r="C28" s="14">
        <v>1510</v>
      </c>
      <c r="K28" s="1">
        <v>28</v>
      </c>
      <c r="L28" s="10">
        <f t="shared" si="0"/>
        <v>21.579773743666134</v>
      </c>
      <c r="M28" s="1">
        <f t="shared" si="0"/>
        <v>0.80018615265834492</v>
      </c>
      <c r="U28" s="1">
        <v>28</v>
      </c>
      <c r="V28" s="1">
        <f t="shared" si="2"/>
        <v>1469.0433373829337</v>
      </c>
      <c r="W28" s="10">
        <f t="shared" si="2"/>
        <v>2258.2249271793935</v>
      </c>
    </row>
    <row r="29" spans="1:23">
      <c r="A29" s="1">
        <v>30</v>
      </c>
      <c r="B29" s="1">
        <v>26.6</v>
      </c>
      <c r="C29" s="14">
        <v>1500</v>
      </c>
      <c r="K29" s="1">
        <v>29</v>
      </c>
      <c r="L29" s="10">
        <f t="shared" si="0"/>
        <v>23.960579978082919</v>
      </c>
      <c r="M29" s="1">
        <f t="shared" si="0"/>
        <v>0.89172125609390385</v>
      </c>
      <c r="U29" s="1">
        <v>29</v>
      </c>
      <c r="V29" s="1">
        <f t="shared" si="2"/>
        <v>1458.8110393635602</v>
      </c>
      <c r="W29" s="10">
        <f t="shared" si="2"/>
        <v>2202.7298778202003</v>
      </c>
    </row>
    <row r="30" spans="1:23">
      <c r="A30" s="1">
        <v>31</v>
      </c>
      <c r="B30" s="1">
        <v>29.4</v>
      </c>
      <c r="C30" s="14">
        <v>1480</v>
      </c>
      <c r="K30" s="1">
        <v>30</v>
      </c>
      <c r="L30" s="10">
        <f t="shared" si="0"/>
        <v>26.47389610238935</v>
      </c>
      <c r="M30" s="1">
        <f t="shared" si="0"/>
        <v>0.98882831847879804</v>
      </c>
      <c r="U30" s="1">
        <v>30</v>
      </c>
      <c r="V30" s="1">
        <f t="shared" si="2"/>
        <v>1444.4328340477794</v>
      </c>
      <c r="W30" s="10">
        <f t="shared" si="2"/>
        <v>2142.8968187021296</v>
      </c>
    </row>
    <row r="31" spans="1:23">
      <c r="A31" s="1">
        <v>32</v>
      </c>
      <c r="B31" s="1">
        <v>32.299999999999997</v>
      </c>
      <c r="C31" s="14">
        <v>1450</v>
      </c>
      <c r="K31" s="1">
        <v>31</v>
      </c>
      <c r="L31" s="10">
        <f t="shared" si="0"/>
        <v>29.116016580514589</v>
      </c>
      <c r="M31" s="1">
        <f t="shared" si="0"/>
        <v>1.0913910599139598</v>
      </c>
      <c r="U31" s="1">
        <v>31</v>
      </c>
      <c r="V31" s="1">
        <f t="shared" si="2"/>
        <v>1426.3017374116632</v>
      </c>
      <c r="W31" s="10">
        <f t="shared" si="2"/>
        <v>2079.6987186080178</v>
      </c>
    </row>
    <row r="32" spans="1:23">
      <c r="A32" s="1">
        <v>33</v>
      </c>
      <c r="B32" s="1">
        <v>35.4</v>
      </c>
      <c r="C32" s="14">
        <v>1420</v>
      </c>
      <c r="K32" s="1">
        <v>32</v>
      </c>
      <c r="L32" s="10">
        <f t="shared" si="0"/>
        <v>31.882651797951272</v>
      </c>
      <c r="M32" s="1">
        <f t="shared" si="0"/>
        <v>1.1992653947638185</v>
      </c>
      <c r="U32" s="1">
        <v>32</v>
      </c>
      <c r="V32" s="1">
        <f t="shared" si="2"/>
        <v>1404.8332875268875</v>
      </c>
      <c r="W32" s="10">
        <f t="shared" si="2"/>
        <v>2014.0498255502675</v>
      </c>
    </row>
    <row r="33" spans="1:23">
      <c r="A33" s="1">
        <v>34</v>
      </c>
      <c r="B33" s="1">
        <v>38.5</v>
      </c>
      <c r="C33" s="14">
        <v>1400</v>
      </c>
      <c r="K33" s="1">
        <v>33</v>
      </c>
      <c r="L33" s="10">
        <f t="shared" si="0"/>
        <v>34.768996877336974</v>
      </c>
      <c r="M33" s="1">
        <f t="shared" si="0"/>
        <v>1.3122821934194084</v>
      </c>
      <c r="U33" s="1">
        <v>33</v>
      </c>
      <c r="V33" s="1">
        <f t="shared" si="2"/>
        <v>1380.4565080830725</v>
      </c>
      <c r="W33" s="10">
        <f t="shared" si="2"/>
        <v>1946.7950662276357</v>
      </c>
    </row>
    <row r="34" spans="1:23">
      <c r="A34" s="1">
        <v>35</v>
      </c>
      <c r="B34" s="1">
        <v>41.8</v>
      </c>
      <c r="C34" s="14">
        <v>1360</v>
      </c>
      <c r="K34" s="1">
        <v>34</v>
      </c>
      <c r="L34" s="10">
        <f t="shared" si="0"/>
        <v>37.769800512882362</v>
      </c>
      <c r="M34" s="1">
        <f t="shared" si="0"/>
        <v>1.4302501303124695</v>
      </c>
      <c r="U34" s="1">
        <v>34</v>
      </c>
      <c r="V34" s="1">
        <f t="shared" si="2"/>
        <v>1353.6048787294903</v>
      </c>
      <c r="W34" s="10">
        <f t="shared" si="2"/>
        <v>1878.7022821099947</v>
      </c>
    </row>
    <row r="35" spans="1:23">
      <c r="A35" s="1">
        <v>36</v>
      </c>
      <c r="B35" s="1">
        <v>45.1</v>
      </c>
      <c r="C35" s="14">
        <v>1330</v>
      </c>
      <c r="K35" s="1">
        <v>35</v>
      </c>
      <c r="L35" s="10">
        <f t="shared" si="0"/>
        <v>40.879432737660608</v>
      </c>
      <c r="M35" s="1">
        <f t="shared" si="0"/>
        <v>1.5529585589956887</v>
      </c>
      <c r="U35" s="1">
        <v>35</v>
      </c>
      <c r="V35" s="1">
        <f t="shared" si="2"/>
        <v>1324.7076895854088</v>
      </c>
      <c r="W35" s="10">
        <f t="shared" si="2"/>
        <v>1810.4572713457958</v>
      </c>
    </row>
    <row r="36" spans="1:23">
      <c r="A36" s="1">
        <v>37</v>
      </c>
      <c r="B36" s="1">
        <v>48.5</v>
      </c>
      <c r="C36" s="14">
        <v>1300</v>
      </c>
      <c r="K36" s="1">
        <v>36</v>
      </c>
      <c r="L36" s="10">
        <f t="shared" si="0"/>
        <v>44.091950722059572</v>
      </c>
      <c r="M36" s="1">
        <f t="shared" si="0"/>
        <v>1.6801803633376851</v>
      </c>
      <c r="U36" s="1">
        <v>36</v>
      </c>
      <c r="V36" s="1">
        <f t="shared" si="2"/>
        <v>1294.1821142878177</v>
      </c>
      <c r="W36" s="10">
        <f t="shared" si="2"/>
        <v>1742.6614884226099</v>
      </c>
    </row>
    <row r="37" spans="1:23">
      <c r="A37" s="1">
        <v>38</v>
      </c>
      <c r="B37" s="1">
        <v>51.9</v>
      </c>
      <c r="C37" s="14">
        <v>1260</v>
      </c>
      <c r="K37" s="1">
        <v>37</v>
      </c>
      <c r="L37" s="10">
        <f t="shared" si="0"/>
        <v>47.401161874866538</v>
      </c>
      <c r="M37" s="1">
        <f t="shared" si="0"/>
        <v>1.8116747419818804</v>
      </c>
      <c r="U37" s="1">
        <v>37</v>
      </c>
      <c r="V37" s="1">
        <f t="shared" si="2"/>
        <v>1262.4262713229411</v>
      </c>
      <c r="W37" s="10">
        <f t="shared" si="2"/>
        <v>1675.832154200453</v>
      </c>
    </row>
    <row r="38" spans="1:23">
      <c r="A38" s="1">
        <v>39</v>
      </c>
      <c r="B38" s="1">
        <v>55.4</v>
      </c>
      <c r="C38" s="14">
        <v>1230</v>
      </c>
      <c r="K38" s="1">
        <v>38</v>
      </c>
      <c r="L38" s="10">
        <f t="shared" si="0"/>
        <v>50.800683677826989</v>
      </c>
      <c r="M38" s="1">
        <f t="shared" si="0"/>
        <v>1.9471898910045797</v>
      </c>
      <c r="U38" s="1">
        <v>38</v>
      </c>
      <c r="V38" s="1">
        <f t="shared" si="2"/>
        <v>1229.8134651529251</v>
      </c>
      <c r="W38" s="10">
        <f t="shared" si="2"/>
        <v>1610.4044541765675</v>
      </c>
    </row>
    <row r="39" spans="1:23">
      <c r="A39" s="1">
        <v>40</v>
      </c>
      <c r="B39" s="1">
        <v>59</v>
      </c>
      <c r="C39" s="14">
        <v>1190</v>
      </c>
      <c r="K39" s="1">
        <v>39</v>
      </c>
      <c r="L39" s="10">
        <f t="shared" si="0"/>
        <v>54.283999828286738</v>
      </c>
      <c r="M39" s="1">
        <f t="shared" si="0"/>
        <v>2.0864655569667261</v>
      </c>
      <c r="U39" s="1">
        <v>39</v>
      </c>
      <c r="V39" s="1">
        <f t="shared" si="2"/>
        <v>1196.6877152672155</v>
      </c>
      <c r="W39" s="10">
        <f t="shared" si="2"/>
        <v>1546.7354557027975</v>
      </c>
    </row>
    <row r="40" spans="1:23">
      <c r="A40" s="1">
        <v>41</v>
      </c>
      <c r="B40" s="1">
        <v>62.4</v>
      </c>
      <c r="C40" s="14">
        <v>1160</v>
      </c>
      <c r="K40" s="1">
        <v>40</v>
      </c>
      <c r="L40" s="10">
        <f t="shared" si="0"/>
        <v>57.844512392403594</v>
      </c>
      <c r="M40" s="1">
        <f t="shared" si="0"/>
        <v>2.2292354391837681</v>
      </c>
      <c r="U40" s="1">
        <v>40</v>
      </c>
      <c r="V40" s="1">
        <f t="shared" si="2"/>
        <v>1163.3606005990034</v>
      </c>
      <c r="W40" s="10">
        <f t="shared" si="2"/>
        <v>1485.1093551774611</v>
      </c>
    </row>
    <row r="41" spans="1:23">
      <c r="A41" s="1">
        <v>42</v>
      </c>
      <c r="B41" s="1">
        <v>65.900000000000006</v>
      </c>
      <c r="C41" s="14">
        <v>1130</v>
      </c>
      <c r="K41" s="1">
        <v>41</v>
      </c>
      <c r="L41" s="10">
        <f t="shared" si="0"/>
        <v>61.475589782906191</v>
      </c>
      <c r="M41" s="1">
        <f t="shared" si="0"/>
        <v>2.37522942600497</v>
      </c>
      <c r="U41" s="1">
        <v>41</v>
      </c>
      <c r="V41" s="1">
        <f t="shared" ref="V41:W104" si="3">10^((R$5+R$7*$U41^0.5+R$9*$U41^1+R$11*$U41^1.5+R$13*$U41^2)/(1+R$6*$U41^0.5+R$8*$U41^1+R$10*$U41^1.5+R$12*$U41^2))</f>
        <v>1130.1093751436968</v>
      </c>
      <c r="W41" s="10">
        <f t="shared" si="3"/>
        <v>1425.7436712027434</v>
      </c>
    </row>
    <row r="42" spans="1:23">
      <c r="A42" s="1">
        <v>43</v>
      </c>
      <c r="B42" s="1">
        <v>69.400000000000006</v>
      </c>
      <c r="C42" s="14">
        <v>1100</v>
      </c>
      <c r="K42" s="1">
        <v>42</v>
      </c>
      <c r="L42" s="10">
        <f t="shared" si="0"/>
        <v>65.170610471231058</v>
      </c>
      <c r="M42" s="1">
        <f t="shared" si="0"/>
        <v>2.5241756551170584</v>
      </c>
      <c r="U42" s="1">
        <v>42</v>
      </c>
      <c r="V42" s="1">
        <f t="shared" si="3"/>
        <v>1097.1762525475679</v>
      </c>
      <c r="W42" s="10">
        <f t="shared" si="3"/>
        <v>1368.7960248196471</v>
      </c>
    </row>
    <row r="43" spans="1:23">
      <c r="A43" s="1">
        <v>44</v>
      </c>
      <c r="B43" s="1">
        <v>72.900000000000006</v>
      </c>
      <c r="C43" s="14">
        <v>1070</v>
      </c>
      <c r="K43" s="1">
        <v>43</v>
      </c>
      <c r="L43" s="10">
        <f t="shared" si="0"/>
        <v>68.923002424750194</v>
      </c>
      <c r="M43" s="1">
        <f t="shared" si="0"/>
        <v>2.6758023924424572</v>
      </c>
      <c r="U43" s="1">
        <v>43</v>
      </c>
      <c r="V43" s="1">
        <f t="shared" si="3"/>
        <v>1064.7687152536491</v>
      </c>
      <c r="W43" s="10">
        <f t="shared" si="3"/>
        <v>1314.3711877668175</v>
      </c>
    </row>
    <row r="44" spans="1:23">
      <c r="A44" s="1">
        <v>45</v>
      </c>
      <c r="B44" s="1">
        <v>76.5</v>
      </c>
      <c r="C44" s="14">
        <v>1030</v>
      </c>
      <c r="K44" s="1">
        <v>44</v>
      </c>
      <c r="L44" s="10">
        <f t="shared" si="0"/>
        <v>72.726278326841879</v>
      </c>
      <c r="M44" s="1">
        <f t="shared" si="0"/>
        <v>2.8298397280270979</v>
      </c>
      <c r="U44" s="1">
        <v>44</v>
      </c>
      <c r="V44" s="1">
        <f t="shared" si="3"/>
        <v>1033.0606779036198</v>
      </c>
      <c r="W44" s="10">
        <f t="shared" si="3"/>
        <v>1262.5281287114456</v>
      </c>
    </row>
    <row r="45" spans="1:23">
      <c r="A45" s="1">
        <v>46</v>
      </c>
      <c r="B45" s="1">
        <v>80.099999999999994</v>
      </c>
      <c r="C45" s="14">
        <v>1000</v>
      </c>
      <c r="K45" s="1">
        <v>45</v>
      </c>
      <c r="L45" s="10">
        <f t="shared" si="0"/>
        <v>76.574066691875956</v>
      </c>
      <c r="M45" s="1">
        <f t="shared" si="0"/>
        <v>2.9860210905430344</v>
      </c>
      <c r="U45" s="1">
        <v>45</v>
      </c>
      <c r="V45" s="1">
        <f t="shared" si="3"/>
        <v>1002.1943239189657</v>
      </c>
      <c r="W45" s="10">
        <f t="shared" si="3"/>
        <v>1213.2868404484693</v>
      </c>
    </row>
    <row r="46" spans="1:23">
      <c r="A46" s="1">
        <v>47</v>
      </c>
      <c r="B46" s="1">
        <v>83.8</v>
      </c>
      <c r="C46" s="14">
        <v>975</v>
      </c>
      <c r="K46" s="1">
        <v>46</v>
      </c>
      <c r="L46" s="10">
        <f t="shared" si="0"/>
        <v>80.460139030153201</v>
      </c>
      <c r="M46" s="1">
        <f t="shared" si="0"/>
        <v>3.1440845846314622</v>
      </c>
      <c r="U46" s="1">
        <v>46</v>
      </c>
      <c r="V46" s="1">
        <f t="shared" si="3"/>
        <v>972.28243623600929</v>
      </c>
      <c r="W46" s="10">
        <f t="shared" si="3"/>
        <v>1166.6347838969937</v>
      </c>
    </row>
    <row r="47" spans="1:23">
      <c r="A47" s="1">
        <v>48</v>
      </c>
      <c r="B47" s="1">
        <v>87.5</v>
      </c>
      <c r="C47" s="14">
        <v>946</v>
      </c>
      <c r="K47" s="1">
        <v>47</v>
      </c>
      <c r="L47" s="10">
        <f t="shared" si="0"/>
        <v>84.378433250786614</v>
      </c>
      <c r="M47" s="1">
        <f t="shared" si="0"/>
        <v>3.3037741573875667</v>
      </c>
      <c r="U47" s="1">
        <v>47</v>
      </c>
      <c r="V47" s="1">
        <f t="shared" si="3"/>
        <v>943.41105514999435</v>
      </c>
      <c r="W47" s="10">
        <f t="shared" si="3"/>
        <v>1122.5328341024199</v>
      </c>
    </row>
    <row r="48" spans="1:23">
      <c r="A48" s="1">
        <v>49</v>
      </c>
      <c r="B48" s="1">
        <v>91.2</v>
      </c>
      <c r="C48" s="14">
        <v>918</v>
      </c>
      <c r="K48" s="1">
        <v>48</v>
      </c>
      <c r="L48" s="10">
        <f t="shared" si="0"/>
        <v>88.323073514271812</v>
      </c>
      <c r="M48" s="1">
        <f t="shared" si="0"/>
        <v>3.4648406018981466</v>
      </c>
      <c r="U48" s="1">
        <v>48</v>
      </c>
      <c r="V48" s="1">
        <f t="shared" si="3"/>
        <v>915.64231507194734</v>
      </c>
      <c r="W48" s="10">
        <f t="shared" si="3"/>
        <v>1080.9206571989248</v>
      </c>
    </row>
    <row r="49" spans="1:23">
      <c r="A49" s="1">
        <v>50</v>
      </c>
      <c r="B49" s="1">
        <v>95</v>
      </c>
      <c r="C49" s="14">
        <v>890</v>
      </c>
      <c r="K49" s="1">
        <v>49</v>
      </c>
      <c r="L49" s="10">
        <f t="shared" si="0"/>
        <v>92.288386763216636</v>
      </c>
      <c r="M49" s="1">
        <f t="shared" si="0"/>
        <v>3.62704240691109</v>
      </c>
      <c r="U49" s="1">
        <v>49</v>
      </c>
      <c r="V49" s="1">
        <f t="shared" si="3"/>
        <v>889.01733483184694</v>
      </c>
      <c r="W49" s="10">
        <f t="shared" si="3"/>
        <v>1041.7214841886257</v>
      </c>
    </row>
    <row r="50" spans="1:23">
      <c r="A50" s="1">
        <v>51</v>
      </c>
      <c r="B50" s="1">
        <v>99</v>
      </c>
      <c r="C50" s="14">
        <v>866</v>
      </c>
      <c r="K50" s="1">
        <v>50</v>
      </c>
      <c r="L50" s="10">
        <f t="shared" si="0"/>
        <v>96.268916169441184</v>
      </c>
      <c r="M50" s="1">
        <f t="shared" si="0"/>
        <v>3.7901464625258856</v>
      </c>
      <c r="U50" s="1">
        <v>50</v>
      </c>
      <c r="V50" s="1">
        <f t="shared" si="3"/>
        <v>863.55906050248007</v>
      </c>
      <c r="W50" s="10">
        <f t="shared" si="3"/>
        <v>1004.8462770466012</v>
      </c>
    </row>
    <row r="51" spans="1:23">
      <c r="A51" s="1">
        <v>52</v>
      </c>
      <c r="B51" s="1">
        <v>103</v>
      </c>
      <c r="C51" s="14">
        <v>842</v>
      </c>
      <c r="K51" s="1">
        <v>51</v>
      </c>
      <c r="L51" s="10">
        <f t="shared" si="0"/>
        <v>100.25943173997165</v>
      </c>
      <c r="M51" s="1">
        <f t="shared" si="0"/>
        <v>3.9539286323100278</v>
      </c>
      <c r="U51" s="1">
        <v>51</v>
      </c>
      <c r="V51" s="1">
        <f t="shared" si="3"/>
        <v>839.27498361844039</v>
      </c>
      <c r="W51" s="10">
        <f t="shared" si="3"/>
        <v>970.19730525946898</v>
      </c>
    </row>
    <row r="52" spans="1:23">
      <c r="A52" s="1">
        <v>53</v>
      </c>
      <c r="B52" s="1">
        <v>107</v>
      </c>
      <c r="C52" s="14">
        <v>820</v>
      </c>
      <c r="K52" s="1">
        <v>52</v>
      </c>
      <c r="L52" s="10">
        <f t="shared" si="0"/>
        <v>104.25493832482536</v>
      </c>
      <c r="M52" s="1">
        <f t="shared" si="0"/>
        <v>4.1181742024924821</v>
      </c>
      <c r="U52" s="1">
        <v>52</v>
      </c>
      <c r="V52" s="1">
        <f t="shared" si="3"/>
        <v>816.15967974154364</v>
      </c>
      <c r="W52" s="10">
        <f t="shared" si="3"/>
        <v>937.67116707743253</v>
      </c>
    </row>
    <row r="53" spans="1:23">
      <c r="A53" s="1">
        <v>54</v>
      </c>
      <c r="B53" s="1">
        <v>111</v>
      </c>
      <c r="C53" s="14">
        <v>798</v>
      </c>
      <c r="K53" s="1">
        <v>53</v>
      </c>
      <c r="L53" s="10">
        <f t="shared" si="0"/>
        <v>108.25068126552407</v>
      </c>
      <c r="M53" s="1">
        <f t="shared" si="0"/>
        <v>4.282678218882964</v>
      </c>
      <c r="U53" s="1">
        <v>53</v>
      </c>
      <c r="V53" s="1">
        <f t="shared" si="3"/>
        <v>794.19713170166847</v>
      </c>
      <c r="W53" s="10">
        <f t="shared" si="3"/>
        <v>907.16130035915626</v>
      </c>
    </row>
    <row r="54" spans="1:23">
      <c r="A54" s="1">
        <v>55</v>
      </c>
      <c r="B54" s="1">
        <v>115</v>
      </c>
      <c r="C54" s="14">
        <v>778</v>
      </c>
      <c r="K54" s="1">
        <v>54</v>
      </c>
      <c r="L54" s="10">
        <f t="shared" si="0"/>
        <v>112.24214991655944</v>
      </c>
      <c r="M54" s="1">
        <f t="shared" si="0"/>
        <v>4.4472457220766133</v>
      </c>
      <c r="U54" s="1">
        <v>54</v>
      </c>
      <c r="V54" s="1">
        <f t="shared" si="3"/>
        <v>773.36281809257855</v>
      </c>
      <c r="W54" s="10">
        <f t="shared" si="3"/>
        <v>878.56003388860643</v>
      </c>
    </row>
    <row r="55" spans="1:23">
      <c r="A55" s="1">
        <v>56</v>
      </c>
      <c r="B55" s="1">
        <v>119</v>
      </c>
      <c r="C55" s="14">
        <v>758</v>
      </c>
      <c r="K55" s="1">
        <v>55</v>
      </c>
      <c r="L55" s="10">
        <f t="shared" si="0"/>
        <v>116.22507926361612</v>
      </c>
      <c r="M55" s="1">
        <f t="shared" si="0"/>
        <v>4.6116918911456235</v>
      </c>
      <c r="U55" s="1">
        <v>55</v>
      </c>
      <c r="V55" s="1">
        <f t="shared" si="3"/>
        <v>753.62556063701936</v>
      </c>
      <c r="W55" s="10">
        <f t="shared" si="3"/>
        <v>851.76023240912366</v>
      </c>
    </row>
    <row r="56" spans="1:23">
      <c r="A56" s="1">
        <v>57</v>
      </c>
      <c r="B56" s="1">
        <v>123</v>
      </c>
      <c r="C56" s="14">
        <v>739</v>
      </c>
      <c r="K56" s="1">
        <v>56</v>
      </c>
      <c r="L56" s="10">
        <f t="shared" si="0"/>
        <v>120.19544985170364</v>
      </c>
      <c r="M56" s="1">
        <f t="shared" si="0"/>
        <v>4.7758421057072971</v>
      </c>
      <c r="U56" s="1">
        <v>56</v>
      </c>
      <c r="V56" s="1">
        <f t="shared" si="3"/>
        <v>734.94913400990299</v>
      </c>
      <c r="W56" s="10">
        <f t="shared" si="3"/>
        <v>826.6565882536014</v>
      </c>
    </row>
    <row r="57" spans="1:23">
      <c r="A57" s="1">
        <v>58</v>
      </c>
      <c r="B57" s="1">
        <v>127</v>
      </c>
      <c r="C57" s="14">
        <v>721</v>
      </c>
      <c r="K57" s="1">
        <v>57</v>
      </c>
      <c r="L57" s="10">
        <f t="shared" si="0"/>
        <v>124.14948622418599</v>
      </c>
      <c r="M57" s="1">
        <f t="shared" si="0"/>
        <v>4.939531935731523</v>
      </c>
      <c r="U57" s="1">
        <v>57</v>
      </c>
      <c r="V57" s="1">
        <f t="shared" si="3"/>
        <v>717.29364893411184</v>
      </c>
      <c r="W57" s="10">
        <f t="shared" si="3"/>
        <v>803.14661013852765</v>
      </c>
    </row>
    <row r="58" spans="1:23">
      <c r="A58" s="1">
        <v>59</v>
      </c>
      <c r="B58" s="1">
        <v>131</v>
      </c>
      <c r="C58" s="14">
        <v>704</v>
      </c>
      <c r="K58" s="1">
        <v>58</v>
      </c>
      <c r="L58" s="10">
        <f t="shared" si="0"/>
        <v>128.08365406218655</v>
      </c>
      <c r="M58" s="1">
        <f t="shared" si="0"/>
        <v>5.1026070679317179</v>
      </c>
      <c r="U58" s="1">
        <v>58</v>
      </c>
      <c r="V58" s="1">
        <f t="shared" si="3"/>
        <v>700.61672423578659</v>
      </c>
      <c r="W58" s="10">
        <f t="shared" si="3"/>
        <v>781.1313560967094</v>
      </c>
    </row>
    <row r="59" spans="1:23">
      <c r="A59" s="1">
        <v>60</v>
      </c>
      <c r="B59" s="1">
        <v>135</v>
      </c>
      <c r="C59" s="14">
        <v>688</v>
      </c>
      <c r="K59" s="1">
        <v>59</v>
      </c>
      <c r="L59" s="10">
        <f t="shared" si="0"/>
        <v>131.9946561998585</v>
      </c>
      <c r="M59" s="1">
        <f t="shared" si="0"/>
        <v>5.2649231770431637</v>
      </c>
      <c r="U59" s="1">
        <v>59</v>
      </c>
      <c r="V59" s="1">
        <f t="shared" si="3"/>
        <v>684.87446648386515</v>
      </c>
      <c r="W59" s="10">
        <f t="shared" si="3"/>
        <v>760.5159531792508</v>
      </c>
    </row>
    <row r="60" spans="1:23">
      <c r="A60" s="1">
        <v>61</v>
      </c>
      <c r="B60" s="1">
        <v>139</v>
      </c>
      <c r="C60" s="14">
        <v>673</v>
      </c>
      <c r="K60" s="1">
        <v>60</v>
      </c>
      <c r="L60" s="10">
        <f t="shared" si="0"/>
        <v>135.87942767861438</v>
      </c>
      <c r="M60" s="1">
        <f t="shared" si="0"/>
        <v>5.4263457496970844</v>
      </c>
      <c r="U60" s="1">
        <v>60</v>
      </c>
      <c r="V60" s="1">
        <f t="shared" si="3"/>
        <v>670.02227725294085</v>
      </c>
      <c r="W60" s="10">
        <f t="shared" si="3"/>
        <v>741.209941868123</v>
      </c>
    </row>
    <row r="61" spans="1:23">
      <c r="A61" s="1">
        <v>62</v>
      </c>
      <c r="B61" s="1">
        <v>142</v>
      </c>
      <c r="C61" s="14">
        <v>659</v>
      </c>
      <c r="K61" s="1">
        <v>61</v>
      </c>
      <c r="L61" s="10">
        <f t="shared" si="0"/>
        <v>139.73512999026366</v>
      </c>
      <c r="M61" s="1">
        <f t="shared" si="0"/>
        <v>5.5867498679949961</v>
      </c>
      <c r="U61" s="1">
        <v>61</v>
      </c>
      <c r="V61" s="1">
        <f t="shared" si="3"/>
        <v>656.01550830946053</v>
      </c>
      <c r="W61" s="10">
        <f t="shared" si="3"/>
        <v>723.12747840962436</v>
      </c>
    </row>
    <row r="62" spans="1:23">
      <c r="A62" s="1">
        <v>63</v>
      </c>
      <c r="B62" s="1">
        <v>146</v>
      </c>
      <c r="C62" s="14">
        <v>646</v>
      </c>
      <c r="K62" s="1">
        <v>62</v>
      </c>
      <c r="L62" s="10">
        <f t="shared" si="0"/>
        <v>143.55914464588071</v>
      </c>
      <c r="M62" s="1">
        <f t="shared" si="0"/>
        <v>5.7460199592791836</v>
      </c>
      <c r="U62" s="1">
        <v>62</v>
      </c>
      <c r="V62" s="1">
        <f t="shared" si="3"/>
        <v>642.8099844514461</v>
      </c>
      <c r="W62" s="10">
        <f t="shared" si="3"/>
        <v>706.18742371220549</v>
      </c>
    </row>
    <row r="63" spans="1:23">
      <c r="A63" s="1">
        <v>64</v>
      </c>
      <c r="B63" s="1">
        <v>149</v>
      </c>
      <c r="C63" s="14">
        <v>633</v>
      </c>
      <c r="K63" s="1">
        <v>63</v>
      </c>
      <c r="L63" s="10">
        <f t="shared" si="0"/>
        <v>147.34906619521371</v>
      </c>
      <c r="M63" s="1">
        <f t="shared" si="0"/>
        <v>5.9040495181250048</v>
      </c>
      <c r="U63" s="1">
        <v>63</v>
      </c>
      <c r="V63" s="1">
        <f t="shared" si="3"/>
        <v>630.36241260014197</v>
      </c>
      <c r="W63" s="10">
        <f t="shared" si="3"/>
        <v>690.31334319079917</v>
      </c>
    </row>
    <row r="64" spans="1:23">
      <c r="A64" s="1">
        <v>65</v>
      </c>
      <c r="B64" s="1">
        <v>153</v>
      </c>
      <c r="C64" s="14">
        <v>622</v>
      </c>
      <c r="K64" s="1">
        <v>64</v>
      </c>
      <c r="L64" s="10">
        <f t="shared" si="0"/>
        <v>151.10269480937072</v>
      </c>
      <c r="M64" s="1">
        <f t="shared" si="0"/>
        <v>6.0607408058446115</v>
      </c>
      <c r="U64" s="1">
        <v>64</v>
      </c>
      <c r="V64" s="1">
        <f t="shared" si="3"/>
        <v>618.63069425941512</v>
      </c>
      <c r="W64" s="10">
        <f t="shared" si="3"/>
        <v>675.43343805659481</v>
      </c>
    </row>
    <row r="65" spans="1:23">
      <c r="A65" s="1">
        <v>66</v>
      </c>
      <c r="B65" s="1">
        <v>156</v>
      </c>
      <c r="C65" s="14">
        <v>610</v>
      </c>
      <c r="K65" s="1">
        <v>65</v>
      </c>
      <c r="L65" s="10">
        <f t="shared" si="0"/>
        <v>154.81802852818686</v>
      </c>
      <c r="M65" s="1">
        <f t="shared" si="0"/>
        <v>6.2160045324527369</v>
      </c>
      <c r="U65" s="1">
        <v>65</v>
      </c>
      <c r="V65" s="1">
        <f t="shared" si="3"/>
        <v>607.57415679400924</v>
      </c>
      <c r="W65" s="10">
        <f t="shared" si="3"/>
        <v>661.48042509158563</v>
      </c>
    </row>
    <row r="66" spans="1:23">
      <c r="A66" s="1">
        <v>67</v>
      </c>
      <c r="B66" s="1">
        <v>160</v>
      </c>
      <c r="C66" s="14">
        <v>600</v>
      </c>
      <c r="K66" s="1">
        <v>66</v>
      </c>
      <c r="L66" s="10">
        <f t="shared" si="0"/>
        <v>158.49325526289493</v>
      </c>
      <c r="M66" s="1">
        <f t="shared" si="0"/>
        <v>6.3697595253669634</v>
      </c>
      <c r="U66" s="1">
        <v>66</v>
      </c>
      <c r="V66" s="1">
        <f t="shared" si="3"/>
        <v>597.15371724995975</v>
      </c>
      <c r="W66" s="10">
        <f t="shared" si="3"/>
        <v>648.39137890972347</v>
      </c>
    </row>
    <row r="67" spans="1:23">
      <c r="A67" s="1">
        <v>68</v>
      </c>
      <c r="B67" s="1">
        <v>163</v>
      </c>
      <c r="C67" s="14">
        <v>590</v>
      </c>
      <c r="K67" s="1">
        <v>67</v>
      </c>
      <c r="L67" s="10">
        <f t="shared" si="0"/>
        <v>162.12674463509353</v>
      </c>
      <c r="M67" s="1">
        <f t="shared" si="0"/>
        <v>6.5219323887669445</v>
      </c>
      <c r="U67" s="1">
        <v>67</v>
      </c>
      <c r="V67" s="1">
        <f t="shared" si="3"/>
        <v>587.33199073973049</v>
      </c>
      <c r="W67" s="10">
        <f t="shared" si="3"/>
        <v>636.1075480829636</v>
      </c>
    </row>
    <row r="68" spans="1:23">
      <c r="A68" s="1">
        <v>69</v>
      </c>
      <c r="B68" s="1">
        <v>167</v>
      </c>
      <c r="C68" s="14">
        <v>581</v>
      </c>
      <c r="K68" s="1">
        <v>68</v>
      </c>
      <c r="L68" s="10">
        <f t="shared" si="0"/>
        <v>165.7170397226794</v>
      </c>
      <c r="M68" s="1">
        <f t="shared" si="0"/>
        <v>6.6724571570246409</v>
      </c>
      <c r="U68" s="1">
        <v>68</v>
      </c>
      <c r="V68" s="1">
        <f t="shared" si="3"/>
        <v>578.07335379703136</v>
      </c>
      <c r="W68" s="10">
        <f t="shared" si="3"/>
        <v>624.57415427000797</v>
      </c>
    </row>
    <row r="69" spans="1:23">
      <c r="A69" s="1">
        <v>70</v>
      </c>
      <c r="B69" s="1">
        <v>170</v>
      </c>
      <c r="C69" s="14">
        <v>572</v>
      </c>
      <c r="K69" s="1">
        <v>69</v>
      </c>
      <c r="L69" s="10">
        <f t="shared" ref="L69:M132" si="4">10^(H$5+H$6*LOG10($K69)+H$7*LOG10($K69)^2+H$8*LOG10($K69)^3+H$9*LOG10($K69)^4+H$10*LOG10($K69)^5+H$11*LOG10($K69)^6+H$12*LOG10($K69)^7+H$13*LOG10($K69)^8)</f>
        <v>169.26284877627504</v>
      </c>
      <c r="M69" s="1">
        <f t="shared" si="4"/>
        <v>6.821274945167664</v>
      </c>
      <c r="U69" s="1">
        <v>69</v>
      </c>
      <c r="V69" s="1">
        <f t="shared" si="3"/>
        <v>569.34397160975016</v>
      </c>
      <c r="W69" s="10">
        <f t="shared" si="3"/>
        <v>613.74018159532443</v>
      </c>
    </row>
    <row r="70" spans="1:23">
      <c r="A70" s="1">
        <v>71</v>
      </c>
      <c r="B70" s="1">
        <v>174</v>
      </c>
      <c r="C70" s="14">
        <v>564</v>
      </c>
      <c r="K70" s="1">
        <v>70</v>
      </c>
      <c r="L70" s="10">
        <f t="shared" si="4"/>
        <v>172.76303695964887</v>
      </c>
      <c r="M70" s="1">
        <f t="shared" si="4"/>
        <v>6.9683335991189903</v>
      </c>
      <c r="U70" s="1">
        <v>70</v>
      </c>
      <c r="V70" s="1">
        <f t="shared" si="3"/>
        <v>561.11179668359955</v>
      </c>
      <c r="W70" s="10">
        <f t="shared" si="3"/>
        <v>603.55816194709962</v>
      </c>
    </row>
    <row r="71" spans="1:23">
      <c r="A71" s="1">
        <v>72</v>
      </c>
      <c r="B71" s="1">
        <v>177</v>
      </c>
      <c r="C71" s="14">
        <v>556</v>
      </c>
      <c r="K71" s="1">
        <v>71</v>
      </c>
      <c r="L71" s="10">
        <f t="shared" si="4"/>
        <v>176.21661816254351</v>
      </c>
      <c r="M71" s="1">
        <f t="shared" si="4"/>
        <v>7.1135873478477132</v>
      </c>
      <c r="U71" s="1">
        <v>71</v>
      </c>
      <c r="V71" s="1">
        <f t="shared" si="3"/>
        <v>553.34654527959299</v>
      </c>
      <c r="W71" s="10">
        <f t="shared" si="3"/>
        <v>593.98396055611556</v>
      </c>
    </row>
    <row r="72" spans="1:23">
      <c r="A72" s="1">
        <v>73</v>
      </c>
      <c r="B72" s="1">
        <v>181</v>
      </c>
      <c r="C72" s="14">
        <v>549</v>
      </c>
      <c r="K72" s="1">
        <v>72</v>
      </c>
      <c r="L72" s="10">
        <f t="shared" si="4"/>
        <v>179.62274692530741</v>
      </c>
      <c r="M72" s="1">
        <f t="shared" si="4"/>
        <v>7.2569964594912495</v>
      </c>
      <c r="U72" s="1">
        <v>72</v>
      </c>
      <c r="V72" s="1">
        <f t="shared" si="3"/>
        <v>546.01965690711063</v>
      </c>
      <c r="W72" s="10">
        <f t="shared" si="3"/>
        <v>584.97656514795995</v>
      </c>
    </row>
    <row r="73" spans="1:23">
      <c r="A73" s="1">
        <v>74</v>
      </c>
      <c r="B73" s="1">
        <v>185</v>
      </c>
      <c r="C73" s="14">
        <v>542</v>
      </c>
      <c r="K73" s="1">
        <v>73</v>
      </c>
      <c r="L73" s="10">
        <f t="shared" si="4"/>
        <v>182.98071051067208</v>
      </c>
      <c r="M73" s="1">
        <f t="shared" si="4"/>
        <v>7.3985269030629173</v>
      </c>
      <c r="U73" s="1">
        <v>73</v>
      </c>
      <c r="V73" s="1">
        <f t="shared" si="3"/>
        <v>539.10424123160408</v>
      </c>
      <c r="W73" s="10">
        <f t="shared" si="3"/>
        <v>576.49788109088104</v>
      </c>
    </row>
    <row r="74" spans="1:23">
      <c r="A74" s="1">
        <v>75</v>
      </c>
      <c r="B74" s="1">
        <v>188</v>
      </c>
      <c r="C74" s="14">
        <v>535</v>
      </c>
      <c r="K74" s="1">
        <v>74</v>
      </c>
      <c r="L74" s="10">
        <f t="shared" si="4"/>
        <v>186.28992115102923</v>
      </c>
      <c r="M74" s="1">
        <f t="shared" si="4"/>
        <v>7.5381500171641465</v>
      </c>
      <c r="U74" s="1">
        <v>74</v>
      </c>
      <c r="V74" s="1">
        <f t="shared" si="3"/>
        <v>532.57501596376107</v>
      </c>
      <c r="W74" s="10">
        <f t="shared" si="3"/>
        <v>568.51253426296557</v>
      </c>
    </row>
    <row r="75" spans="1:23">
      <c r="A75" s="1">
        <v>76</v>
      </c>
      <c r="B75" s="1">
        <v>192</v>
      </c>
      <c r="C75" s="14">
        <v>529</v>
      </c>
      <c r="K75" s="1">
        <v>75</v>
      </c>
      <c r="L75" s="10">
        <f t="shared" si="4"/>
        <v>189.54990849536532</v>
      </c>
      <c r="M75" s="1">
        <f t="shared" si="4"/>
        <v>7.6758421868298372</v>
      </c>
      <c r="U75" s="1">
        <v>75</v>
      </c>
      <c r="V75" s="1">
        <f t="shared" si="3"/>
        <v>526.40823862206935</v>
      </c>
      <c r="W75" s="10">
        <f t="shared" si="3"/>
        <v>560.98768280537854</v>
      </c>
    </row>
    <row r="76" spans="1:23">
      <c r="A76" s="1">
        <v>77</v>
      </c>
      <c r="B76" s="1">
        <v>195</v>
      </c>
      <c r="C76" s="14">
        <v>523</v>
      </c>
      <c r="K76" s="1">
        <v>76</v>
      </c>
      <c r="L76" s="10">
        <f t="shared" si="4"/>
        <v>192.76031227482582</v>
      </c>
      <c r="M76" s="1">
        <f t="shared" si="4"/>
        <v>7.8115845294889583</v>
      </c>
      <c r="U76" s="1">
        <v>76</v>
      </c>
      <c r="V76" s="1">
        <f t="shared" si="3"/>
        <v>520.58163449104347</v>
      </c>
      <c r="W76" s="10">
        <f t="shared" si="3"/>
        <v>553.89283848888329</v>
      </c>
    </row>
    <row r="77" spans="1:23">
      <c r="A77" s="1">
        <v>78</v>
      </c>
      <c r="B77" s="1">
        <v>198</v>
      </c>
      <c r="C77" s="14">
        <v>518</v>
      </c>
      <c r="K77" s="1">
        <v>77</v>
      </c>
      <c r="L77" s="10">
        <f t="shared" si="4"/>
        <v>195.92087520333368</v>
      </c>
      <c r="M77" s="1">
        <f t="shared" si="4"/>
        <v>7.9453625907681031</v>
      </c>
      <c r="U77" s="1">
        <v>77</v>
      </c>
      <c r="V77" s="1">
        <f t="shared" si="3"/>
        <v>515.07432261943029</v>
      </c>
      <c r="W77" s="10">
        <f t="shared" si="3"/>
        <v>547.19969807936332</v>
      </c>
    </row>
    <row r="78" spans="1:23">
      <c r="A78" s="1">
        <v>79</v>
      </c>
      <c r="B78" s="1">
        <v>202</v>
      </c>
      <c r="C78" s="14">
        <v>513</v>
      </c>
      <c r="K78" s="1">
        <v>78</v>
      </c>
      <c r="L78" s="10">
        <f t="shared" si="4"/>
        <v>199.03143612370724</v>
      </c>
      <c r="M78" s="1">
        <f t="shared" si="4"/>
        <v>8.0771660507450083</v>
      </c>
      <c r="U78" s="1">
        <v>78</v>
      </c>
      <c r="V78" s="1">
        <f t="shared" si="3"/>
        <v>509.86674130615626</v>
      </c>
      <c r="W78" s="10">
        <f t="shared" si="3"/>
        <v>540.88198482534949</v>
      </c>
    </row>
    <row r="79" spans="1:23">
      <c r="A79" s="1">
        <v>80</v>
      </c>
      <c r="B79" s="1">
        <v>205</v>
      </c>
      <c r="C79" s="14">
        <v>508</v>
      </c>
      <c r="K79" s="1">
        <v>79</v>
      </c>
      <c r="L79" s="10">
        <f t="shared" si="4"/>
        <v>202.09192340935698</v>
      </c>
      <c r="M79" s="1">
        <f t="shared" si="4"/>
        <v>8.2069884410375717</v>
      </c>
      <c r="U79" s="1">
        <v>79</v>
      </c>
      <c r="V79" s="1">
        <f t="shared" si="3"/>
        <v>504.94057419272281</v>
      </c>
      <c r="W79" s="10">
        <f t="shared" si="3"/>
        <v>534.91529999212548</v>
      </c>
    </row>
    <row r="80" spans="1:23">
      <c r="A80" s="1">
        <v>81</v>
      </c>
      <c r="B80" s="1">
        <v>208</v>
      </c>
      <c r="C80" s="14">
        <v>503</v>
      </c>
      <c r="K80" s="1">
        <v>80</v>
      </c>
      <c r="L80" s="10">
        <f t="shared" si="4"/>
        <v>205.102348626739</v>
      </c>
      <c r="M80" s="1">
        <f t="shared" si="4"/>
        <v>8.3348268731349116</v>
      </c>
      <c r="U80" s="1">
        <v>80</v>
      </c>
      <c r="V80" s="1">
        <f t="shared" si="3"/>
        <v>500.27867781204355</v>
      </c>
      <c r="W80" s="10">
        <f t="shared" si="3"/>
        <v>529.27698422022513</v>
      </c>
    </row>
    <row r="81" spans="1:23">
      <c r="A81" s="1">
        <v>82</v>
      </c>
      <c r="B81" s="1">
        <v>211</v>
      </c>
      <c r="C81" s="14">
        <v>499</v>
      </c>
      <c r="K81" s="1">
        <v>81</v>
      </c>
      <c r="L81" s="10">
        <f t="shared" si="4"/>
        <v>208.06280046203122</v>
      </c>
      <c r="M81" s="1">
        <f t="shared" si="4"/>
        <v>8.4606817780254939</v>
      </c>
      <c r="U81" s="1">
        <v>81</v>
      </c>
      <c r="V81" s="1">
        <f t="shared" si="3"/>
        <v>495.86501122368986</v>
      </c>
      <c r="W81" s="10">
        <f t="shared" si="3"/>
        <v>523.94598838095942</v>
      </c>
    </row>
    <row r="82" spans="1:23">
      <c r="A82" s="1">
        <v>83</v>
      </c>
      <c r="B82" s="1">
        <v>213</v>
      </c>
      <c r="C82" s="14">
        <v>495</v>
      </c>
      <c r="K82" s="1">
        <v>82</v>
      </c>
      <c r="L82" s="10">
        <f t="shared" si="4"/>
        <v>210.97343891427235</v>
      </c>
      <c r="M82" s="1">
        <f t="shared" si="4"/>
        <v>8.5845566573088536</v>
      </c>
      <c r="U82" s="1">
        <v>82</v>
      </c>
      <c r="V82" s="1">
        <f t="shared" si="3"/>
        <v>491.68456818816452</v>
      </c>
      <c r="W82" s="10">
        <f t="shared" si="3"/>
        <v>518.90275352851017</v>
      </c>
    </row>
    <row r="83" spans="1:23">
      <c r="A83" s="1">
        <v>84</v>
      </c>
      <c r="B83" s="1">
        <v>216</v>
      </c>
      <c r="C83" s="14">
        <v>491</v>
      </c>
      <c r="K83" s="1">
        <v>83</v>
      </c>
      <c r="L83" s="10">
        <f t="shared" si="4"/>
        <v>213.83448975300627</v>
      </c>
      <c r="M83" s="1">
        <f t="shared" si="4"/>
        <v>8.7064578457633282</v>
      </c>
      <c r="U83" s="1">
        <v>83</v>
      </c>
      <c r="V83" s="1">
        <f t="shared" si="3"/>
        <v>487.72331219028769</v>
      </c>
      <c r="W83" s="10">
        <f t="shared" si="3"/>
        <v>514.12909950129495</v>
      </c>
    </row>
    <row r="84" spans="1:23">
      <c r="A84" s="1">
        <v>85</v>
      </c>
      <c r="B84" s="1">
        <v>218</v>
      </c>
      <c r="C84" s="14">
        <v>487</v>
      </c>
      <c r="K84" s="1">
        <v>84</v>
      </c>
      <c r="L84" s="10">
        <f t="shared" si="4"/>
        <v>216.64623924061257</v>
      </c>
      <c r="M84" s="1">
        <f t="shared" si="4"/>
        <v>8.8263942852817401</v>
      </c>
      <c r="U84" s="1">
        <v>84</v>
      </c>
      <c r="V84" s="1">
        <f t="shared" si="3"/>
        <v>483.96811450798987</v>
      </c>
      <c r="W84" s="10">
        <f t="shared" si="3"/>
        <v>509.60812169769014</v>
      </c>
    </row>
    <row r="85" spans="1:23">
      <c r="A85" s="1">
        <v>86</v>
      </c>
      <c r="B85" s="1">
        <v>221</v>
      </c>
      <c r="C85" s="14">
        <v>484</v>
      </c>
      <c r="K85" s="1">
        <v>85</v>
      </c>
      <c r="L85" s="10">
        <f t="shared" si="4"/>
        <v>219.4090291132481</v>
      </c>
      <c r="M85" s="1">
        <f t="shared" si="4"/>
        <v>8.9443773100722748</v>
      </c>
      <c r="U85" s="1">
        <v>85</v>
      </c>
      <c r="V85" s="1">
        <f t="shared" si="3"/>
        <v>480.40669543348997</v>
      </c>
      <c r="W85" s="10">
        <f t="shared" si="3"/>
        <v>505.32409553925322</v>
      </c>
    </row>
    <row r="86" spans="1:23">
      <c r="A86" s="1">
        <v>87</v>
      </c>
      <c r="B86" s="1">
        <v>223</v>
      </c>
      <c r="C86" s="14">
        <v>481</v>
      </c>
      <c r="K86" s="1">
        <v>86</v>
      </c>
      <c r="L86" s="10">
        <f t="shared" si="4"/>
        <v>222.12325181889346</v>
      </c>
      <c r="M86" s="1">
        <f t="shared" si="4"/>
        <v>9.0604204428854231</v>
      </c>
      <c r="U86" s="1">
        <v>86</v>
      </c>
      <c r="V86" s="1">
        <f t="shared" si="3"/>
        <v>477.02756868409335</v>
      </c>
      <c r="W86" s="10">
        <f t="shared" si="3"/>
        <v>501.26238813407224</v>
      </c>
    </row>
    <row r="87" spans="1:23">
      <c r="A87" s="1">
        <v>88</v>
      </c>
      <c r="B87" s="1">
        <v>226</v>
      </c>
      <c r="C87" s="14">
        <v>477</v>
      </c>
      <c r="K87" s="1">
        <v>87</v>
      </c>
      <c r="L87" s="10">
        <f t="shared" si="4"/>
        <v>224.78934600431575</v>
      </c>
      <c r="M87" s="1">
        <f t="shared" si="4"/>
        <v>9.1745392021088303</v>
      </c>
      <c r="U87" s="1">
        <v>87</v>
      </c>
      <c r="V87" s="1">
        <f t="shared" si="3"/>
        <v>473.8199889860955</v>
      </c>
      <c r="W87" s="10">
        <f t="shared" si="3"/>
        <v>497.40937666073035</v>
      </c>
    </row>
    <row r="88" spans="1:23">
      <c r="A88" s="1">
        <v>89</v>
      </c>
      <c r="B88" s="1">
        <v>228</v>
      </c>
      <c r="C88" s="14">
        <v>475</v>
      </c>
      <c r="K88" s="1">
        <v>88</v>
      </c>
      <c r="L88" s="10">
        <f t="shared" si="4"/>
        <v>227.40779224736465</v>
      </c>
      <c r="M88" s="1">
        <f t="shared" si="4"/>
        <v>9.2867509193635609</v>
      </c>
      <c r="U88" s="1">
        <v>88</v>
      </c>
      <c r="V88" s="1">
        <f t="shared" si="3"/>
        <v>470.77390277472057</v>
      </c>
      <c r="W88" s="10">
        <f t="shared" si="3"/>
        <v>493.75237300730373</v>
      </c>
    </row>
    <row r="89" spans="1:23">
      <c r="A89" s="1">
        <v>90</v>
      </c>
      <c r="B89" s="1">
        <v>230</v>
      </c>
      <c r="C89" s="14">
        <v>472</v>
      </c>
      <c r="K89" s="1">
        <v>89</v>
      </c>
      <c r="L89" s="10">
        <f t="shared" si="4"/>
        <v>229.9791090250647</v>
      </c>
      <c r="M89" s="1">
        <f t="shared" si="4"/>
        <v>9.3970745674254772</v>
      </c>
      <c r="U89" s="1">
        <v>89</v>
      </c>
      <c r="V89" s="1">
        <f t="shared" si="3"/>
        <v>467.87990192324111</v>
      </c>
      <c r="W89" s="10">
        <f t="shared" si="3"/>
        <v>490.27955421865312</v>
      </c>
    </row>
    <row r="90" spans="1:23">
      <c r="A90" s="1">
        <v>91</v>
      </c>
      <c r="B90" s="1">
        <v>232</v>
      </c>
      <c r="C90" s="14">
        <v>469</v>
      </c>
      <c r="K90" s="1">
        <v>90</v>
      </c>
      <c r="L90" s="10">
        <f t="shared" si="4"/>
        <v>232.50384891261379</v>
      </c>
      <c r="M90" s="1">
        <f t="shared" si="4"/>
        <v>9.505530598010969</v>
      </c>
      <c r="U90" s="1">
        <v>90</v>
      </c>
      <c r="V90" s="1">
        <f t="shared" si="3"/>
        <v>465.12918039261473</v>
      </c>
      <c r="W90" s="10">
        <f t="shared" si="3"/>
        <v>486.97989832603753</v>
      </c>
    </row>
    <row r="91" spans="1:23">
      <c r="A91" s="1">
        <v>92</v>
      </c>
      <c r="B91" s="1">
        <v>234</v>
      </c>
      <c r="C91" s="14">
        <v>467</v>
      </c>
      <c r="K91" s="1">
        <v>91</v>
      </c>
      <c r="L91" s="10">
        <f t="shared" si="4"/>
        <v>234.98259500426275</v>
      </c>
      <c r="M91" s="1">
        <f t="shared" si="4"/>
        <v>9.6121407892312565</v>
      </c>
      <c r="U91" s="1">
        <v>91</v>
      </c>
      <c r="V91" s="1">
        <f t="shared" si="3"/>
        <v>462.51349367858512</v>
      </c>
      <c r="W91" s="10">
        <f t="shared" si="3"/>
        <v>483.84312515625567</v>
      </c>
    </row>
    <row r="92" spans="1:23">
      <c r="A92" s="1">
        <v>93</v>
      </c>
      <c r="B92" s="1">
        <v>237</v>
      </c>
      <c r="C92" s="14">
        <v>464</v>
      </c>
      <c r="K92" s="1">
        <v>92</v>
      </c>
      <c r="L92" s="10">
        <f t="shared" si="4"/>
        <v>237.41595754827094</v>
      </c>
      <c r="M92" s="1">
        <f t="shared" si="4"/>
        <v>9.7169281022374623</v>
      </c>
      <c r="U92" s="1">
        <v>92</v>
      </c>
      <c r="V92" s="1">
        <f t="shared" si="3"/>
        <v>460.0251209236132</v>
      </c>
      <c r="W92" s="10">
        <f t="shared" si="3"/>
        <v>480.85964174141088</v>
      </c>
    </row>
    <row r="93" spans="1:23">
      <c r="A93" s="1">
        <v>94</v>
      </c>
      <c r="B93" s="1">
        <v>239</v>
      </c>
      <c r="C93" s="14">
        <v>462</v>
      </c>
      <c r="K93" s="1">
        <v>93</v>
      </c>
      <c r="L93" s="10">
        <f t="shared" si="4"/>
        <v>239.80457078808342</v>
      </c>
      <c r="M93" s="1">
        <f t="shared" si="4"/>
        <v>9.8199165467929088</v>
      </c>
      <c r="U93" s="1">
        <v>93</v>
      </c>
      <c r="V93" s="1">
        <f t="shared" si="3"/>
        <v>457.65682955591529</v>
      </c>
      <c r="W93" s="10">
        <f t="shared" si="3"/>
        <v>478.02049197432746</v>
      </c>
    </row>
    <row r="94" spans="1:23">
      <c r="A94" s="1">
        <v>95</v>
      </c>
      <c r="B94" s="1">
        <v>241</v>
      </c>
      <c r="C94" s="14">
        <v>460</v>
      </c>
      <c r="K94" s="1">
        <v>94</v>
      </c>
      <c r="L94" s="10">
        <f t="shared" si="4"/>
        <v>242.14909000122864</v>
      </c>
      <c r="M94" s="1">
        <f t="shared" si="4"/>
        <v>9.9211310553459722</v>
      </c>
      <c r="U94" s="1">
        <v>94</v>
      </c>
      <c r="V94" s="1">
        <f t="shared" si="3"/>
        <v>455.40184231607105</v>
      </c>
      <c r="W94" s="10">
        <f t="shared" si="3"/>
        <v>475.31731017834056</v>
      </c>
    </row>
    <row r="95" spans="1:23">
      <c r="A95" s="1">
        <v>96</v>
      </c>
      <c r="B95" s="1">
        <v>243</v>
      </c>
      <c r="C95" s="14">
        <v>458</v>
      </c>
      <c r="K95" s="1">
        <v>95</v>
      </c>
      <c r="L95" s="10">
        <f t="shared" si="4"/>
        <v>244.45018872759093</v>
      </c>
      <c r="M95" s="1">
        <f t="shared" si="4"/>
        <v>10.020597365271399</v>
      </c>
      <c r="U95" s="1">
        <v>95</v>
      </c>
      <c r="V95" s="1">
        <f t="shared" si="3"/>
        <v>453.25380653203143</v>
      </c>
      <c r="W95" s="10">
        <f t="shared" si="3"/>
        <v>472.7422782836386</v>
      </c>
    </row>
    <row r="96" spans="1:23">
      <c r="A96" s="1">
        <v>97</v>
      </c>
      <c r="B96" s="1">
        <v>245</v>
      </c>
      <c r="C96" s="14">
        <v>456</v>
      </c>
      <c r="K96" s="1">
        <v>96</v>
      </c>
      <c r="L96" s="10">
        <f t="shared" si="4"/>
        <v>246.70855617893204</v>
      </c>
      <c r="M96" s="1">
        <f t="shared" si="4"/>
        <v>10.118341908904275</v>
      </c>
      <c r="U96" s="1">
        <v>96</v>
      </c>
      <c r="V96" s="1">
        <f t="shared" si="3"/>
        <v>451.20676550601434</v>
      </c>
      <c r="W96" s="10">
        <f t="shared" si="3"/>
        <v>470.28808632413438</v>
      </c>
    </row>
    <row r="97" spans="1:23">
      <c r="A97" s="1">
        <v>98</v>
      </c>
      <c r="B97" s="1">
        <v>247</v>
      </c>
      <c r="C97" s="14">
        <v>454</v>
      </c>
      <c r="K97" s="1">
        <v>97</v>
      </c>
      <c r="L97" s="10">
        <f t="shared" si="4"/>
        <v>248.92489482155577</v>
      </c>
      <c r="M97" s="1">
        <f t="shared" si="4"/>
        <v>10.214391710986627</v>
      </c>
      <c r="U97" s="1">
        <v>97</v>
      </c>
      <c r="V97" s="1">
        <f t="shared" si="3"/>
        <v>449.25513188051639</v>
      </c>
      <c r="W97" s="10">
        <f t="shared" si="3"/>
        <v>467.94789599064939</v>
      </c>
    </row>
    <row r="98" spans="1:23">
      <c r="A98" s="1">
        <v>99</v>
      </c>
      <c r="B98" s="1">
        <v>249</v>
      </c>
      <c r="C98" s="14">
        <v>452</v>
      </c>
      <c r="K98" s="1">
        <v>98</v>
      </c>
      <c r="L98" s="10">
        <f t="shared" si="4"/>
        <v>251.09991812300734</v>
      </c>
      <c r="M98" s="1">
        <f t="shared" si="4"/>
        <v>10.308774293206277</v>
      </c>
      <c r="U98" s="1">
        <v>98</v>
      </c>
      <c r="V98" s="1">
        <f t="shared" si="3"/>
        <v>447.39366285548289</v>
      </c>
      <c r="W98" s="10">
        <f t="shared" si="3"/>
        <v>465.71530699583917</v>
      </c>
    </row>
    <row r="99" spans="1:23">
      <c r="A99" s="1">
        <v>100</v>
      </c>
      <c r="B99" s="1">
        <v>251</v>
      </c>
      <c r="C99" s="14">
        <v>451</v>
      </c>
      <c r="K99" s="1">
        <v>99</v>
      </c>
      <c r="L99" s="10">
        <f t="shared" si="4"/>
        <v>253.23434845643183</v>
      </c>
      <c r="M99" s="1">
        <f t="shared" si="4"/>
        <v>10.40151758545151</v>
      </c>
      <c r="U99" s="1">
        <v>99</v>
      </c>
      <c r="V99" s="1">
        <f t="shared" si="3"/>
        <v>445.61743713419429</v>
      </c>
      <c r="W99" s="10">
        <f t="shared" si="3"/>
        <v>463.58432602561453</v>
      </c>
    </row>
    <row r="100" spans="1:23">
      <c r="A100" s="1">
        <v>101</v>
      </c>
      <c r="B100" s="1">
        <v>253</v>
      </c>
      <c r="C100" s="14">
        <v>449</v>
      </c>
      <c r="K100" s="1">
        <v>100</v>
      </c>
      <c r="L100" s="10">
        <f t="shared" si="4"/>
        <v>255.32891515340978</v>
      </c>
      <c r="M100" s="1">
        <f t="shared" si="4"/>
        <v>10.492649843424557</v>
      </c>
      <c r="U100" s="1">
        <v>100</v>
      </c>
      <c r="V100" s="1">
        <f t="shared" si="3"/>
        <v>443.92183348138747</v>
      </c>
      <c r="W100" s="10">
        <f t="shared" si="3"/>
        <v>461.54933806925499</v>
      </c>
    </row>
    <row r="101" spans="1:23">
      <c r="A101" s="1">
        <v>102</v>
      </c>
      <c r="B101" s="1">
        <v>255</v>
      </c>
      <c r="C101" s="14">
        <v>447</v>
      </c>
      <c r="K101" s="1">
        <v>101</v>
      </c>
      <c r="L101" s="10">
        <f t="shared" si="4"/>
        <v>257.38435269818882</v>
      </c>
      <c r="M101" s="1">
        <f t="shared" si="4"/>
        <v>10.582199572314794</v>
      </c>
      <c r="U101" s="1">
        <v>101</v>
      </c>
      <c r="V101" s="1">
        <f t="shared" si="3"/>
        <v>442.30251078305946</v>
      </c>
      <c r="W101" s="10">
        <f t="shared" si="3"/>
        <v>459.60507993712605</v>
      </c>
    </row>
    <row r="102" spans="1:23">
      <c r="A102" s="1">
        <v>103</v>
      </c>
      <c r="B102" s="1">
        <v>257</v>
      </c>
      <c r="C102" s="14">
        <v>445</v>
      </c>
      <c r="K102" s="1">
        <v>102</v>
      </c>
      <c r="L102" s="10">
        <f t="shared" si="4"/>
        <v>259.40139905576046</v>
      </c>
      <c r="M102" s="1">
        <f t="shared" si="4"/>
        <v>10.670195456189466</v>
      </c>
      <c r="U102" s="1">
        <v>102</v>
      </c>
      <c r="V102" s="1">
        <f t="shared" si="3"/>
        <v>440.75538950401886</v>
      </c>
      <c r="W102" s="10">
        <f t="shared" si="3"/>
        <v>457.7466157902951</v>
      </c>
    </row>
    <row r="103" spans="1:23">
      <c r="A103" s="1">
        <v>104</v>
      </c>
      <c r="B103" s="1">
        <v>259</v>
      </c>
      <c r="C103" s="14">
        <v>444</v>
      </c>
      <c r="K103" s="1">
        <v>103</v>
      </c>
      <c r="L103" s="10">
        <f t="shared" si="4"/>
        <v>261.38079412687455</v>
      </c>
      <c r="M103" s="1">
        <f t="shared" si="4"/>
        <v>10.756666292779869</v>
      </c>
      <c r="U103" s="1">
        <v>103</v>
      </c>
      <c r="V103" s="1">
        <f t="shared" si="3"/>
        <v>439.2766344450024</v>
      </c>
      <c r="W103" s="10">
        <f t="shared" si="3"/>
        <v>455.96931452048386</v>
      </c>
    </row>
    <row r="104" spans="1:23">
      <c r="A104" s="1">
        <v>105</v>
      </c>
      <c r="B104" s="1">
        <v>261</v>
      </c>
      <c r="C104" s="14">
        <v>442</v>
      </c>
      <c r="K104" s="1">
        <v>104</v>
      </c>
      <c r="L104" s="10">
        <f t="shared" si="4"/>
        <v>263.32327832258869</v>
      </c>
      <c r="M104" s="1">
        <f t="shared" si="4"/>
        <v>10.841640933384847</v>
      </c>
      <c r="U104" s="1">
        <v>104</v>
      </c>
      <c r="V104" s="1">
        <f t="shared" si="3"/>
        <v>437.86263870758808</v>
      </c>
      <c r="W104" s="10">
        <f t="shared" si="3"/>
        <v>454.26882883208407</v>
      </c>
    </row>
    <row r="105" spans="1:23">
      <c r="A105" s="1">
        <v>106</v>
      </c>
      <c r="B105" s="1">
        <v>262</v>
      </c>
      <c r="C105" s="14">
        <v>441</v>
      </c>
      <c r="K105" s="1">
        <v>105</v>
      </c>
      <c r="L105" s="10">
        <f t="shared" si="4"/>
        <v>265.22959125181507</v>
      </c>
      <c r="M105" s="1">
        <f t="shared" si="4"/>
        <v>10.925148227536413</v>
      </c>
      <c r="U105" s="1">
        <v>105</v>
      </c>
      <c r="V105" s="1">
        <f t="shared" ref="V105:W168" si="5">10^((R$5+R$7*$U105^0.5+R$9*$U105^1+R$11*$U105^1.5+R$13*$U105^2)/(1+R$6*$U105^0.5+R$8*$U105^1+R$10*$U105^1.5+R$12*$U105^2))</f>
        <v>436.51000878091338</v>
      </c>
      <c r="W105" s="10">
        <f t="shared" si="5"/>
        <v>452.64107589011502</v>
      </c>
    </row>
    <row r="106" spans="1:23">
      <c r="A106" s="1">
        <v>107</v>
      </c>
      <c r="B106" s="1">
        <v>264</v>
      </c>
      <c r="C106" s="14">
        <v>439</v>
      </c>
      <c r="K106" s="1">
        <v>106</v>
      </c>
      <c r="L106" s="10">
        <f t="shared" si="4"/>
        <v>267.10047051565255</v>
      </c>
      <c r="M106" s="1">
        <f t="shared" si="4"/>
        <v>11.007216972273142</v>
      </c>
      <c r="U106" s="1">
        <v>106</v>
      </c>
      <c r="V106" s="1">
        <f t="shared" si="5"/>
        <v>435.21555066982899</v>
      </c>
      <c r="W106" s="10">
        <f t="shared" si="5"/>
        <v>451.0822194090303</v>
      </c>
    </row>
    <row r="107" spans="1:23">
      <c r="A107" s="1">
        <v>108</v>
      </c>
      <c r="B107" s="1">
        <v>266</v>
      </c>
      <c r="C107" s="14">
        <v>438</v>
      </c>
      <c r="K107" s="1">
        <v>107</v>
      </c>
      <c r="L107" s="10">
        <f t="shared" si="4"/>
        <v>268.93665060250623</v>
      </c>
      <c r="M107" s="1">
        <f t="shared" si="4"/>
        <v>11.087875865580855</v>
      </c>
      <c r="U107" s="1">
        <v>107</v>
      </c>
      <c r="V107" s="1">
        <f t="shared" si="5"/>
        <v>433.97625698975372</v>
      </c>
      <c r="W107" s="10">
        <f t="shared" si="5"/>
        <v>449.58865306798731</v>
      </c>
    </row>
    <row r="108" spans="1:23">
      <c r="A108" s="1">
        <v>109</v>
      </c>
      <c r="B108" s="1">
        <v>268</v>
      </c>
      <c r="C108" s="14">
        <v>436</v>
      </c>
      <c r="K108" s="1">
        <v>108</v>
      </c>
      <c r="L108" s="10">
        <f t="shared" si="4"/>
        <v>270.73886187628852</v>
      </c>
      <c r="M108" s="1">
        <f t="shared" si="4"/>
        <v>11.167153463923945</v>
      </c>
      <c r="U108" s="1">
        <v>108</v>
      </c>
      <c r="V108" s="1">
        <f t="shared" si="5"/>
        <v>432.78929495836445</v>
      </c>
      <c r="W108" s="10">
        <f t="shared" si="5"/>
        <v>448.15698514716246</v>
      </c>
    </row>
    <row r="109" spans="1:23">
      <c r="A109" s="1">
        <v>110</v>
      </c>
      <c r="B109" s="1">
        <v>270</v>
      </c>
      <c r="C109" s="14">
        <v>435</v>
      </c>
      <c r="K109" s="1">
        <v>109</v>
      </c>
      <c r="L109" s="10">
        <f t="shared" si="4"/>
        <v>272.50782965498547</v>
      </c>
      <c r="M109" s="1">
        <f t="shared" si="4"/>
        <v>11.245078143425433</v>
      </c>
      <c r="U109" s="1">
        <v>109</v>
      </c>
      <c r="V109" s="1">
        <f t="shared" si="5"/>
        <v>431.65199521950836</v>
      </c>
      <c r="W109" s="10">
        <f t="shared" si="5"/>
        <v>446.78402428876251</v>
      </c>
    </row>
    <row r="110" spans="1:23">
      <c r="A110" s="1">
        <v>111</v>
      </c>
      <c r="B110" s="1">
        <v>271</v>
      </c>
      <c r="C110" s="14">
        <v>434</v>
      </c>
      <c r="K110" s="1">
        <v>110</v>
      </c>
      <c r="L110" s="10">
        <f t="shared" si="4"/>
        <v>274.24427337165417</v>
      </c>
      <c r="M110" s="1">
        <f t="shared" si="4"/>
        <v>11.32167806470833</v>
      </c>
      <c r="U110" s="1">
        <v>110</v>
      </c>
      <c r="V110" s="1">
        <f t="shared" si="5"/>
        <v>430.56184143893086</v>
      </c>
      <c r="W110" s="10">
        <f t="shared" si="5"/>
        <v>445.46676629427554</v>
      </c>
    </row>
    <row r="111" spans="1:23">
      <c r="A111" s="1">
        <v>112</v>
      </c>
      <c r="B111" s="1">
        <v>273</v>
      </c>
      <c r="C111" s="14">
        <v>433</v>
      </c>
      <c r="K111" s="1">
        <v>111</v>
      </c>
      <c r="L111" s="10">
        <f t="shared" si="4"/>
        <v>275.94890581391843</v>
      </c>
      <c r="M111" s="1">
        <f t="shared" si="4"/>
        <v>11.396981140885352</v>
      </c>
      <c r="U111" s="1">
        <v>111</v>
      </c>
      <c r="V111" s="1">
        <f t="shared" si="5"/>
        <v>429.51646061608204</v>
      </c>
      <c r="W111" s="10">
        <f t="shared" si="5"/>
        <v>444.20238187661738</v>
      </c>
    </row>
    <row r="112" spans="1:23">
      <c r="A112" s="1">
        <v>113</v>
      </c>
      <c r="B112" s="1">
        <v>275</v>
      </c>
      <c r="C112" s="14">
        <v>432</v>
      </c>
      <c r="K112" s="1">
        <v>112</v>
      </c>
      <c r="L112" s="10">
        <f t="shared" si="4"/>
        <v>277.62243243611931</v>
      </c>
      <c r="M112" s="1">
        <f t="shared" si="4"/>
        <v>11.471015008736991</v>
      </c>
      <c r="U112" s="1">
        <v>112</v>
      </c>
      <c r="V112" s="1">
        <f t="shared" si="5"/>
        <v>428.51361406013291</v>
      </c>
      <c r="W112" s="10">
        <f t="shared" si="5"/>
        <v>442.98820529287667</v>
      </c>
    </row>
    <row r="113" spans="1:23">
      <c r="A113" s="1">
        <v>114</v>
      </c>
      <c r="B113" s="1">
        <v>276</v>
      </c>
      <c r="C113" s="14">
        <v>430</v>
      </c>
      <c r="K113" s="1">
        <v>113</v>
      </c>
      <c r="L113" s="10">
        <f t="shared" si="4"/>
        <v>279.26555074089532</v>
      </c>
      <c r="M113" s="1">
        <f t="shared" si="4"/>
        <v>11.543807002730542</v>
      </c>
      <c r="U113" s="1">
        <v>113</v>
      </c>
      <c r="V113" s="1">
        <f t="shared" si="5"/>
        <v>427.55118898210048</v>
      </c>
      <c r="W113" s="10">
        <f t="shared" si="5"/>
        <v>441.82172378910525</v>
      </c>
    </row>
    <row r="114" spans="1:23">
      <c r="A114" s="1">
        <v>115</v>
      </c>
      <c r="B114" s="1">
        <v>278</v>
      </c>
      <c r="C114" s="14">
        <v>429</v>
      </c>
      <c r="K114" s="1">
        <v>114</v>
      </c>
      <c r="L114" s="10">
        <f t="shared" si="4"/>
        <v>280.87894972413824</v>
      </c>
      <c r="M114" s="1">
        <f t="shared" si="4"/>
        <v>11.615384131723008</v>
      </c>
      <c r="U114" s="1">
        <v>114</v>
      </c>
      <c r="V114" s="1">
        <f t="shared" si="5"/>
        <v>426.62719065862871</v>
      </c>
      <c r="W114" s="10">
        <f t="shared" si="5"/>
        <v>440.70056779460629</v>
      </c>
    </row>
    <row r="115" spans="1:23">
      <c r="A115" s="1">
        <v>116</v>
      </c>
      <c r="B115" s="1">
        <v>280</v>
      </c>
      <c r="C115" s="14">
        <v>428</v>
      </c>
      <c r="K115" s="1">
        <v>115</v>
      </c>
      <c r="L115" s="10">
        <f t="shared" si="4"/>
        <v>282.46330937956839</v>
      </c>
      <c r="M115" s="1">
        <f t="shared" si="4"/>
        <v>11.685773058229733</v>
      </c>
      <c r="U115" s="1">
        <v>115</v>
      </c>
      <c r="V115" s="1">
        <f t="shared" si="5"/>
        <v>425.73973512614987</v>
      </c>
      <c r="W115" s="10">
        <f t="shared" si="5"/>
        <v>439.62250180794149</v>
      </c>
    </row>
    <row r="116" spans="1:23">
      <c r="A116" s="1">
        <v>117</v>
      </c>
      <c r="B116" s="1">
        <v>281</v>
      </c>
      <c r="C116" s="14">
        <v>427</v>
      </c>
      <c r="K116" s="1">
        <v>116</v>
      </c>
      <c r="L116" s="10">
        <f t="shared" si="4"/>
        <v>284.01930026015361</v>
      </c>
      <c r="M116" s="1">
        <f t="shared" si="4"/>
        <v>11.755000079931627</v>
      </c>
      <c r="U116" s="1">
        <v>116</v>
      </c>
      <c r="V116" s="1">
        <f t="shared" si="5"/>
        <v>424.88704236727494</v>
      </c>
      <c r="W116" s="10">
        <f t="shared" si="5"/>
        <v>438.58541592189312</v>
      </c>
    </row>
    <row r="117" spans="1:23">
      <c r="A117" s="1">
        <v>118</v>
      </c>
      <c r="B117" s="1">
        <v>283</v>
      </c>
      <c r="C117" s="14">
        <v>426</v>
      </c>
      <c r="K117" s="1">
        <v>117</v>
      </c>
      <c r="L117" s="10">
        <f t="shared" si="4"/>
        <v>285.54758309031854</v>
      </c>
      <c r="M117" s="1">
        <f t="shared" si="4"/>
        <v>11.823091113461386</v>
      </c>
      <c r="U117" s="1">
        <v>117</v>
      </c>
      <c r="V117" s="1">
        <f t="shared" si="5"/>
        <v>424.06742995405756</v>
      </c>
      <c r="W117" s="10">
        <f t="shared" si="5"/>
        <v>437.58731793872056</v>
      </c>
    </row>
    <row r="118" spans="1:23">
      <c r="A118" s="1">
        <v>119</v>
      </c>
      <c r="B118" s="1">
        <v>284</v>
      </c>
      <c r="C118" s="14">
        <v>426</v>
      </c>
      <c r="K118" s="1">
        <v>118</v>
      </c>
      <c r="L118" s="10">
        <f t="shared" si="4"/>
        <v>287.04880842731939</v>
      </c>
      <c r="M118" s="1">
        <f t="shared" si="4"/>
        <v>11.890071680150836</v>
      </c>
      <c r="U118" s="1">
        <v>118</v>
      </c>
      <c r="V118" s="1">
        <f t="shared" si="5"/>
        <v>423.27930711535248</v>
      </c>
      <c r="W118" s="10">
        <f t="shared" si="5"/>
        <v>436.62632603109034</v>
      </c>
    </row>
    <row r="119" spans="1:23">
      <c r="A119" s="1">
        <v>120</v>
      </c>
      <c r="B119" s="1">
        <v>286</v>
      </c>
      <c r="C119" s="14">
        <v>425</v>
      </c>
      <c r="K119" s="1">
        <v>119</v>
      </c>
      <c r="L119" s="10">
        <f t="shared" si="4"/>
        <v>288.52361636732377</v>
      </c>
      <c r="M119" s="1">
        <f t="shared" si="4"/>
        <v>11.955966893667931</v>
      </c>
      <c r="U119" s="1">
        <v>119</v>
      </c>
      <c r="V119" s="1">
        <f t="shared" si="5"/>
        <v>422.52116919812562</v>
      </c>
      <c r="W119" s="10">
        <f t="shared" si="5"/>
        <v>435.70066190761071</v>
      </c>
    </row>
    <row r="120" spans="1:23">
      <c r="A120" s="1">
        <v>121</v>
      </c>
      <c r="B120" s="1">
        <v>287</v>
      </c>
      <c r="C120" s="14">
        <v>424</v>
      </c>
      <c r="K120" s="1">
        <v>120</v>
      </c>
      <c r="L120" s="10">
        <f t="shared" si="4"/>
        <v>289.97263629335379</v>
      </c>
      <c r="M120" s="1">
        <f t="shared" si="4"/>
        <v>12.0208014493954</v>
      </c>
      <c r="U120" s="1">
        <v>120</v>
      </c>
      <c r="V120" s="1">
        <f t="shared" si="5"/>
        <v>421.7915924945122</v>
      </c>
      <c r="W120" s="10">
        <f t="shared" si="5"/>
        <v>434.8086444452868</v>
      </c>
    </row>
    <row r="121" spans="1:23">
      <c r="A121" s="1">
        <v>122</v>
      </c>
      <c r="B121" s="1">
        <v>289</v>
      </c>
      <c r="C121" s="14">
        <v>423</v>
      </c>
      <c r="K121" s="1">
        <v>121</v>
      </c>
      <c r="L121" s="10">
        <f t="shared" si="4"/>
        <v>291.39648666204619</v>
      </c>
      <c r="M121" s="1">
        <f t="shared" si="4"/>
        <v>12.08459961545079</v>
      </c>
      <c r="U121" s="1">
        <v>121</v>
      </c>
      <c r="V121" s="1">
        <f t="shared" si="5"/>
        <v>421.08922940884025</v>
      </c>
      <c r="W121" s="10">
        <f t="shared" si="5"/>
        <v>433.94868375410942</v>
      </c>
    </row>
    <row r="122" spans="1:23">
      <c r="A122" s="1">
        <v>123</v>
      </c>
      <c r="B122" s="1">
        <v>290</v>
      </c>
      <c r="C122" s="14">
        <v>422</v>
      </c>
      <c r="K122" s="1">
        <v>122</v>
      </c>
      <c r="L122" s="10">
        <f t="shared" si="4"/>
        <v>292.79577482619311</v>
      </c>
      <c r="M122" s="1">
        <f t="shared" si="4"/>
        <v>12.147385225173911</v>
      </c>
      <c r="U122" s="1">
        <v>122</v>
      </c>
      <c r="V122" s="1">
        <f t="shared" si="5"/>
        <v>420.41280394049625</v>
      </c>
      <c r="W122" s="10">
        <f t="shared" si="5"/>
        <v>433.11927564190211</v>
      </c>
    </row>
    <row r="123" spans="1:23">
      <c r="A123" s="1">
        <v>124</v>
      </c>
      <c r="B123" s="1">
        <v>292</v>
      </c>
      <c r="C123" s="14">
        <v>422</v>
      </c>
      <c r="K123" s="1">
        <v>123</v>
      </c>
      <c r="L123" s="10">
        <f t="shared" si="4"/>
        <v>294.17109689065808</v>
      </c>
      <c r="M123" s="1">
        <f t="shared" si="4"/>
        <v>12.209181670966306</v>
      </c>
      <c r="U123" s="1">
        <v>123</v>
      </c>
      <c r="V123" s="1">
        <f t="shared" si="5"/>
        <v>419.76110746044623</v>
      </c>
      <c r="W123" s="10">
        <f t="shared" si="5"/>
        <v>432.31899644991512</v>
      </c>
    </row>
    <row r="124" spans="1:23">
      <c r="A124" s="1">
        <v>125</v>
      </c>
      <c r="B124" s="1">
        <v>293</v>
      </c>
      <c r="C124" s="14">
        <v>421</v>
      </c>
      <c r="K124" s="1">
        <v>124</v>
      </c>
      <c r="L124" s="10">
        <f t="shared" si="4"/>
        <v>295.52303759899905</v>
      </c>
      <c r="M124" s="1">
        <f t="shared" si="4"/>
        <v>12.270011899475698</v>
      </c>
      <c r="U124" s="1">
        <v>124</v>
      </c>
      <c r="V124" s="1">
        <f t="shared" si="5"/>
        <v>419.13299476089395</v>
      </c>
      <c r="W124" s="10">
        <f t="shared" si="5"/>
        <v>431.54649823225628</v>
      </c>
    </row>
    <row r="125" spans="1:23">
      <c r="A125" s="1">
        <v>126</v>
      </c>
      <c r="B125" s="1">
        <v>295</v>
      </c>
      <c r="C125" s="14">
        <v>420</v>
      </c>
      <c r="K125" s="1">
        <v>125</v>
      </c>
      <c r="L125" s="10">
        <f t="shared" si="4"/>
        <v>296.85217024834742</v>
      </c>
      <c r="M125" s="1">
        <f t="shared" si="4"/>
        <v>12.329898407881982</v>
      </c>
      <c r="U125" s="1">
        <v>125</v>
      </c>
      <c r="V125" s="1">
        <f t="shared" si="5"/>
        <v>418.52738035888569</v>
      </c>
      <c r="W125" s="10">
        <f t="shared" si="5"/>
        <v>430.80050425393352</v>
      </c>
    </row>
    <row r="126" spans="1:23">
      <c r="A126" s="1">
        <v>127</v>
      </c>
      <c r="B126" s="1">
        <v>296</v>
      </c>
      <c r="C126" s="14">
        <v>420</v>
      </c>
      <c r="K126" s="1">
        <v>126</v>
      </c>
      <c r="L126" s="10">
        <f t="shared" si="4"/>
        <v>298.15905663042054</v>
      </c>
      <c r="M126" s="1">
        <f t="shared" si="4"/>
        <v>12.388863241298782</v>
      </c>
      <c r="U126" s="1">
        <v>126</v>
      </c>
      <c r="V126" s="1">
        <f t="shared" si="5"/>
        <v>417.94323503636741</v>
      </c>
      <c r="W126" s="10">
        <f t="shared" si="5"/>
        <v>430.07980478479328</v>
      </c>
    </row>
    <row r="127" spans="1:23">
      <c r="A127" s="1">
        <v>128</v>
      </c>
      <c r="B127" s="1">
        <v>297</v>
      </c>
      <c r="C127" s="14">
        <v>419</v>
      </c>
      <c r="K127" s="1">
        <v>127</v>
      </c>
      <c r="L127" s="10">
        <f t="shared" si="4"/>
        <v>299.44424699626751</v>
      </c>
      <c r="M127" s="1">
        <f t="shared" si="4"/>
        <v>12.446927991203649</v>
      </c>
      <c r="U127" s="1">
        <v>127</v>
      </c>
      <c r="V127" s="1">
        <f t="shared" si="5"/>
        <v>417.37958260021099</v>
      </c>
      <c r="W127" s="10">
        <f t="shared" si="5"/>
        <v>429.38325316789349</v>
      </c>
    </row>
    <row r="128" spans="1:23">
      <c r="A128" s="1">
        <v>129</v>
      </c>
      <c r="B128" s="1">
        <v>299</v>
      </c>
      <c r="C128" s="14">
        <v>419</v>
      </c>
      <c r="K128" s="1">
        <v>128</v>
      </c>
      <c r="L128" s="10">
        <f t="shared" si="4"/>
        <v>300.70828004385237</v>
      </c>
      <c r="M128" s="1">
        <f t="shared" si="4"/>
        <v>12.504113794660725</v>
      </c>
      <c r="U128" s="1">
        <v>128</v>
      </c>
      <c r="V128" s="1">
        <f t="shared" si="5"/>
        <v>416.83549684720123</v>
      </c>
      <c r="W128" s="10">
        <f t="shared" si="5"/>
        <v>428.70976214290056</v>
      </c>
    </row>
    <row r="129" spans="1:23">
      <c r="A129" s="1">
        <v>130</v>
      </c>
      <c r="B129" s="1">
        <v>300</v>
      </c>
      <c r="C129" s="14">
        <v>418</v>
      </c>
      <c r="K129" s="1">
        <v>129</v>
      </c>
      <c r="L129" s="10">
        <f t="shared" si="4"/>
        <v>301.95168292495919</v>
      </c>
      <c r="M129" s="1">
        <f t="shared" si="4"/>
        <v>12.560441334517291</v>
      </c>
      <c r="U129" s="1">
        <v>129</v>
      </c>
      <c r="V129" s="1">
        <f t="shared" si="5"/>
        <v>416.31009871981183</v>
      </c>
      <c r="W129" s="10">
        <f t="shared" si="5"/>
        <v>428.05830040634038</v>
      </c>
    </row>
    <row r="130" spans="1:23">
      <c r="A130" s="1">
        <v>131</v>
      </c>
      <c r="B130" s="1">
        <v>301</v>
      </c>
      <c r="C130" s="14">
        <v>418</v>
      </c>
      <c r="K130" s="1">
        <v>130</v>
      </c>
      <c r="L130" s="10">
        <f t="shared" si="4"/>
        <v>303.17497127088006</v>
      </c>
      <c r="M130" s="1">
        <f t="shared" si="4"/>
        <v>12.615930840264966</v>
      </c>
      <c r="U130" s="1">
        <v>130</v>
      </c>
      <c r="V130" s="1">
        <f t="shared" si="5"/>
        <v>415.80255363987453</v>
      </c>
      <c r="W130" s="10">
        <f t="shared" si="5"/>
        <v>427.42788939208918</v>
      </c>
    </row>
    <row r="131" spans="1:23">
      <c r="A131" s="1">
        <v>132</v>
      </c>
      <c r="B131" s="1">
        <v>303</v>
      </c>
      <c r="C131" s="14">
        <v>417</v>
      </c>
      <c r="K131" s="1">
        <v>131</v>
      </c>
      <c r="L131" s="10">
        <f t="shared" si="4"/>
        <v>304.3786492354817</v>
      </c>
      <c r="M131" s="1">
        <f t="shared" si="4"/>
        <v>12.670602089627666</v>
      </c>
      <c r="U131" s="1">
        <v>131</v>
      </c>
      <c r="V131" s="1">
        <f t="shared" si="5"/>
        <v>415.31206900800595</v>
      </c>
      <c r="W131" s="10">
        <f t="shared" si="5"/>
        <v>426.8176002566168</v>
      </c>
    </row>
    <row r="132" spans="1:23">
      <c r="A132" s="1">
        <v>133</v>
      </c>
      <c r="B132" s="1">
        <v>304</v>
      </c>
      <c r="C132" s="14">
        <v>417</v>
      </c>
      <c r="K132" s="1">
        <v>132</v>
      </c>
      <c r="L132" s="10">
        <f t="shared" si="4"/>
        <v>305.56320955280006</v>
      </c>
      <c r="M132" s="1">
        <f t="shared" si="4"/>
        <v>12.724474410760855</v>
      </c>
      <c r="U132" s="1">
        <v>132</v>
      </c>
      <c r="V132" s="1">
        <f t="shared" si="5"/>
        <v>414.83789185762981</v>
      </c>
      <c r="W132" s="10">
        <f t="shared" si="5"/>
        <v>426.22655105478754</v>
      </c>
    </row>
    <row r="133" spans="1:23">
      <c r="A133" s="1">
        <v>134</v>
      </c>
      <c r="B133" s="1">
        <v>305</v>
      </c>
      <c r="C133" s="14">
        <v>416</v>
      </c>
      <c r="K133" s="1">
        <v>133</v>
      </c>
      <c r="L133" s="10">
        <f t="shared" ref="L133:M196" si="6">10^(H$5+H$6*LOG10($K133)+H$7*LOG10($K133)^2+H$8*LOG10($K133)^3+H$9*LOG10($K133)^4+H$10*LOG10($K133)^5+H$11*LOG10($K133)^6+H$12*LOG10($K133)^7+H$13*LOG10($K133)^8)</f>
        <v>306.72913360917261</v>
      </c>
      <c r="M133" s="1">
        <f t="shared" si="6"/>
        <v>12.777566685107024</v>
      </c>
      <c r="U133" s="1">
        <v>133</v>
      </c>
      <c r="V133" s="1">
        <f t="shared" si="5"/>
        <v>414.3793066532146</v>
      </c>
      <c r="W133" s="10">
        <f t="shared" si="5"/>
        <v>425.65390409303609</v>
      </c>
    </row>
    <row r="134" spans="1:23">
      <c r="A134" s="1">
        <v>135</v>
      </c>
      <c r="B134" s="1">
        <v>306</v>
      </c>
      <c r="C134" s="14">
        <v>416</v>
      </c>
      <c r="K134" s="1">
        <v>134</v>
      </c>
      <c r="L134" s="10">
        <f t="shared" si="6"/>
        <v>307.87689152793121</v>
      </c>
      <c r="M134" s="1">
        <f t="shared" si="6"/>
        <v>12.829897350617118</v>
      </c>
      <c r="U134" s="1">
        <v>134</v>
      </c>
      <c r="V134" s="1">
        <f t="shared" si="5"/>
        <v>413.93563322307102</v>
      </c>
      <c r="W134" s="10">
        <f t="shared" si="5"/>
        <v>425.09886344768802</v>
      </c>
    </row>
    <row r="135" spans="1:23">
      <c r="A135" s="1">
        <v>136</v>
      </c>
      <c r="B135" s="1">
        <v>308</v>
      </c>
      <c r="C135" s="14">
        <v>416</v>
      </c>
      <c r="K135" s="1">
        <v>135</v>
      </c>
      <c r="L135" s="10">
        <f t="shared" si="6"/>
        <v>309.00694226545016</v>
      </c>
      <c r="M135" s="1">
        <f t="shared" si="6"/>
        <v>12.881484405566985</v>
      </c>
      <c r="U135" s="1">
        <v>135</v>
      </c>
      <c r="V135" s="1">
        <f t="shared" si="5"/>
        <v>413.50622481782597</v>
      </c>
      <c r="W135" s="10">
        <f t="shared" si="5"/>
        <v>424.56067263721235</v>
      </c>
    </row>
    <row r="136" spans="1:23">
      <c r="A136" s="1">
        <v>137</v>
      </c>
      <c r="B136" s="1">
        <v>309</v>
      </c>
      <c r="C136" s="14">
        <v>415</v>
      </c>
      <c r="K136" s="1">
        <v>136</v>
      </c>
      <c r="L136" s="10">
        <f t="shared" si="6"/>
        <v>310.11973371729056</v>
      </c>
      <c r="M136" s="1">
        <f t="shared" si="6"/>
        <v>12.932345412738277</v>
      </c>
      <c r="U136" s="1">
        <v>136</v>
      </c>
      <c r="V136" s="1">
        <f t="shared" si="5"/>
        <v>413.09046628613225</v>
      </c>
      <c r="W136" s="10">
        <f t="shared" si="5"/>
        <v>424.03861243786679</v>
      </c>
    </row>
    <row r="137" spans="1:23">
      <c r="A137" s="1">
        <v>138</v>
      </c>
      <c r="B137" s="1">
        <v>310</v>
      </c>
      <c r="C137" s="14">
        <v>415</v>
      </c>
      <c r="K137" s="1">
        <v>137</v>
      </c>
      <c r="L137" s="10">
        <f t="shared" si="6"/>
        <v>311.215702833899</v>
      </c>
      <c r="M137" s="1">
        <f t="shared" si="6"/>
        <v>12.982497504036694</v>
      </c>
      <c r="U137" s="1">
        <v>137</v>
      </c>
      <c r="V137" s="1">
        <f t="shared" si="5"/>
        <v>412.68777236009845</v>
      </c>
      <c r="W137" s="10">
        <f t="shared" si="5"/>
        <v>423.53199883315602</v>
      </c>
    </row>
    <row r="138" spans="1:23">
      <c r="A138" s="1">
        <v>139</v>
      </c>
      <c r="B138" s="1">
        <v>311</v>
      </c>
      <c r="C138" s="14">
        <v>415</v>
      </c>
      <c r="K138" s="1">
        <v>138</v>
      </c>
      <c r="L138" s="10">
        <f t="shared" si="6"/>
        <v>312.29527574454767</v>
      </c>
      <c r="M138" s="1">
        <f t="shared" si="6"/>
        <v>13.031957385328489</v>
      </c>
      <c r="U138" s="1">
        <v>138</v>
      </c>
      <c r="V138" s="1">
        <f t="shared" si="5"/>
        <v>412.29758604304817</v>
      </c>
      <c r="W138" s="10">
        <f t="shared" si="5"/>
        <v>423.04018108804092</v>
      </c>
    </row>
    <row r="139" spans="1:23">
      <c r="A139" s="1">
        <v>140</v>
      </c>
      <c r="B139" s="1">
        <v>312</v>
      </c>
      <c r="C139" s="14">
        <v>415</v>
      </c>
      <c r="K139" s="1">
        <v>139</v>
      </c>
      <c r="L139" s="10">
        <f t="shared" si="6"/>
        <v>313.35886788839281</v>
      </c>
      <c r="M139" s="1">
        <f t="shared" si="6"/>
        <v>13.080741341680197</v>
      </c>
      <c r="U139" s="1">
        <v>139</v>
      </c>
      <c r="V139" s="1">
        <f t="shared" si="5"/>
        <v>411.91937709312435</v>
      </c>
      <c r="W139" s="10">
        <f t="shared" si="5"/>
        <v>422.56253993965669</v>
      </c>
    </row>
    <row r="140" spans="1:23">
      <c r="A140" s="1">
        <v>141</v>
      </c>
      <c r="B140" s="1">
        <v>314</v>
      </c>
      <c r="C140" s="14">
        <v>414</v>
      </c>
      <c r="K140" s="1">
        <v>140</v>
      </c>
      <c r="L140" s="10">
        <f t="shared" si="6"/>
        <v>314.40688415179716</v>
      </c>
      <c r="M140" s="1">
        <f t="shared" si="6"/>
        <v>13.128865242833296</v>
      </c>
      <c r="U140" s="1">
        <v>140</v>
      </c>
      <c r="V140" s="1">
        <f t="shared" si="5"/>
        <v>411.55264059642974</v>
      </c>
      <c r="W140" s="10">
        <f t="shared" si="5"/>
        <v>422.09848589677102</v>
      </c>
    </row>
    <row r="141" spans="1:23">
      <c r="A141" s="1">
        <v>142</v>
      </c>
      <c r="B141" s="1">
        <v>315</v>
      </c>
      <c r="C141" s="14">
        <v>414</v>
      </c>
      <c r="K141" s="1">
        <v>141</v>
      </c>
      <c r="L141" s="10">
        <f t="shared" si="6"/>
        <v>315.43971901212825</v>
      </c>
      <c r="M141" s="1">
        <f t="shared" si="6"/>
        <v>13.176344548880905</v>
      </c>
      <c r="U141" s="1">
        <v>141</v>
      </c>
      <c r="V141" s="1">
        <f t="shared" si="5"/>
        <v>411.19689562396957</v>
      </c>
      <c r="W141" s="10">
        <f t="shared" si="5"/>
        <v>421.64745764082591</v>
      </c>
    </row>
    <row r="142" spans="1:23">
      <c r="A142" s="1">
        <v>143</v>
      </c>
      <c r="B142" s="1">
        <v>316</v>
      </c>
      <c r="C142" s="14">
        <v>414</v>
      </c>
      <c r="K142" s="1">
        <v>142</v>
      </c>
      <c r="L142" s="10">
        <f t="shared" si="6"/>
        <v>316.45775668533037</v>
      </c>
      <c r="M142" s="1">
        <f t="shared" si="6"/>
        <v>13.223194316183765</v>
      </c>
      <c r="U142" s="1">
        <v>142</v>
      </c>
      <c r="V142" s="1">
        <f t="shared" si="5"/>
        <v>410.85168396703307</v>
      </c>
      <c r="W142" s="10">
        <f t="shared" si="5"/>
        <v>421.20892052195899</v>
      </c>
    </row>
    <row r="143" spans="1:23">
      <c r="A143" s="1">
        <v>144</v>
      </c>
      <c r="B143" s="1">
        <v>317</v>
      </c>
      <c r="C143" s="14">
        <v>414</v>
      </c>
      <c r="K143" s="1">
        <v>143</v>
      </c>
      <c r="L143" s="10">
        <f t="shared" si="6"/>
        <v>317.4613712790557</v>
      </c>
      <c r="M143" s="1">
        <f t="shared" si="6"/>
        <v>13.269429203450585</v>
      </c>
      <c r="U143" s="1">
        <v>143</v>
      </c>
      <c r="V143" s="1">
        <f t="shared" si="5"/>
        <v>410.51656894603173</v>
      </c>
      <c r="W143" s="10">
        <f t="shared" si="5"/>
        <v>420.7823651437551</v>
      </c>
    </row>
    <row r="144" spans="1:23">
      <c r="A144" s="1">
        <v>145</v>
      </c>
      <c r="B144" s="1">
        <v>318</v>
      </c>
      <c r="C144" s="14">
        <v>414</v>
      </c>
      <c r="K144" s="1">
        <v>144</v>
      </c>
      <c r="L144" s="10">
        <f t="shared" si="6"/>
        <v>318.45092694859738</v>
      </c>
      <c r="M144" s="1">
        <f t="shared" si="6"/>
        <v>13.315063477879843</v>
      </c>
      <c r="U144" s="1">
        <v>144</v>
      </c>
      <c r="V144" s="1">
        <f t="shared" si="5"/>
        <v>410.19113428808714</v>
      </c>
      <c r="W144" s="10">
        <f t="shared" si="5"/>
        <v>420.367306031049</v>
      </c>
    </row>
    <row r="145" spans="1:23">
      <c r="A145" s="1">
        <v>146</v>
      </c>
      <c r="B145" s="1">
        <v>319</v>
      </c>
      <c r="C145" s="14">
        <v>414</v>
      </c>
      <c r="K145" s="1">
        <v>145</v>
      </c>
      <c r="L145" s="10">
        <f t="shared" si="6"/>
        <v>319.42677805551426</v>
      </c>
      <c r="M145" s="1">
        <f t="shared" si="6"/>
        <v>13.360111021641849</v>
      </c>
      <c r="U145" s="1">
        <v>145</v>
      </c>
      <c r="V145" s="1">
        <f t="shared" si="5"/>
        <v>409.87498306909453</v>
      </c>
      <c r="W145" s="10">
        <f t="shared" si="5"/>
        <v>419.96328037541457</v>
      </c>
    </row>
    <row r="146" spans="1:23">
      <c r="A146" s="1">
        <v>147</v>
      </c>
      <c r="B146" s="1">
        <v>320</v>
      </c>
      <c r="C146" s="14">
        <v>414</v>
      </c>
      <c r="K146" s="1">
        <v>146</v>
      </c>
      <c r="L146" s="10">
        <f t="shared" si="6"/>
        <v>320.38926932985265</v>
      </c>
      <c r="M146" s="1">
        <f t="shared" si="6"/>
        <v>13.404585338209699</v>
      </c>
      <c r="U146" s="1">
        <v>146</v>
      </c>
      <c r="V146" s="1">
        <f t="shared" si="5"/>
        <v>409.56773671620817</v>
      </c>
      <c r="W146" s="10">
        <f t="shared" si="5"/>
        <v>419.56984685335624</v>
      </c>
    </row>
    <row r="147" spans="1:23">
      <c r="A147" s="1">
        <v>148</v>
      </c>
      <c r="B147" s="1">
        <v>321</v>
      </c>
      <c r="C147" s="14">
        <v>413</v>
      </c>
      <c r="K147" s="1">
        <v>147</v>
      </c>
      <c r="L147" s="10">
        <f t="shared" si="6"/>
        <v>321.33873603415509</v>
      </c>
      <c r="M147" s="1">
        <f t="shared" si="6"/>
        <v>13.448499558873749</v>
      </c>
      <c r="U147" s="1">
        <v>147</v>
      </c>
      <c r="V147" s="1">
        <f t="shared" si="5"/>
        <v>409.26903406693225</v>
      </c>
      <c r="W147" s="10">
        <f t="shared" si="5"/>
        <v>419.18658451263155</v>
      </c>
    </row>
    <row r="148" spans="1:23">
      <c r="A148" s="1">
        <v>149</v>
      </c>
      <c r="B148" s="1">
        <v>322</v>
      </c>
      <c r="C148" s="14">
        <v>413</v>
      </c>
      <c r="K148" s="1">
        <v>148</v>
      </c>
      <c r="L148" s="10">
        <f t="shared" si="6"/>
        <v>322.27550412781261</v>
      </c>
      <c r="M148" s="1">
        <f t="shared" si="6"/>
        <v>13.491866449440742</v>
      </c>
      <c r="U148" s="1">
        <v>148</v>
      </c>
      <c r="V148" s="1">
        <f t="shared" si="5"/>
        <v>408.97853048138938</v>
      </c>
      <c r="W148" s="10">
        <f t="shared" si="5"/>
        <v>418.81309172236564</v>
      </c>
    </row>
    <row r="149" spans="1:23">
      <c r="A149" s="1">
        <v>150</v>
      </c>
      <c r="B149" s="1">
        <v>323</v>
      </c>
      <c r="C149" s="14">
        <v>413</v>
      </c>
      <c r="K149" s="1">
        <v>149</v>
      </c>
      <c r="L149" s="10">
        <f t="shared" si="6"/>
        <v>323.19989043455143</v>
      </c>
      <c r="M149" s="1">
        <f t="shared" si="6"/>
        <v>13.534698416731398</v>
      </c>
      <c r="U149" s="1">
        <v>149</v>
      </c>
      <c r="V149" s="1">
        <f t="shared" si="5"/>
        <v>408.69589700440554</v>
      </c>
      <c r="W149" s="10">
        <f t="shared" si="5"/>
        <v>418.44898518295656</v>
      </c>
    </row>
    <row r="150" spans="1:23">
      <c r="A150" s="1">
        <v>151</v>
      </c>
      <c r="B150" s="1">
        <v>324</v>
      </c>
      <c r="C150" s="14">
        <v>413</v>
      </c>
      <c r="K150" s="1">
        <v>150</v>
      </c>
      <c r="L150" s="10">
        <f t="shared" si="6"/>
        <v>324.1122028087521</v>
      </c>
      <c r="M150" s="1">
        <f t="shared" si="6"/>
        <v>13.577007515362531</v>
      </c>
      <c r="U150" s="1">
        <v>150</v>
      </c>
      <c r="V150" s="1">
        <f t="shared" si="5"/>
        <v>408.42081957442457</v>
      </c>
      <c r="W150" s="10">
        <f t="shared" si="5"/>
        <v>418.09389899203552</v>
      </c>
    </row>
    <row r="151" spans="1:23">
      <c r="A151" s="1">
        <v>152</v>
      </c>
      <c r="B151" s="1">
        <v>325</v>
      </c>
      <c r="C151" s="14">
        <v>413</v>
      </c>
      <c r="K151" s="1">
        <v>151</v>
      </c>
      <c r="L151" s="10">
        <f t="shared" si="6"/>
        <v>325.01274030389038</v>
      </c>
      <c r="M151" s="1">
        <f t="shared" si="6"/>
        <v>13.61880545434577</v>
      </c>
      <c r="U151" s="1">
        <v>151</v>
      </c>
      <c r="V151" s="1">
        <f t="shared" si="5"/>
        <v>408.15299827634834</v>
      </c>
      <c r="W151" s="10">
        <f t="shared" si="5"/>
        <v>417.74748376305018</v>
      </c>
    </row>
    <row r="152" spans="1:23">
      <c r="A152" s="1">
        <v>153</v>
      </c>
      <c r="B152" s="1">
        <v>326</v>
      </c>
      <c r="C152" s="14">
        <v>412</v>
      </c>
      <c r="K152" s="1">
        <v>152</v>
      </c>
      <c r="L152" s="10">
        <f t="shared" si="6"/>
        <v>325.90179333982053</v>
      </c>
      <c r="M152" s="1">
        <f t="shared" si="6"/>
        <v>13.660103603797612</v>
      </c>
      <c r="U152" s="1">
        <v>152</v>
      </c>
      <c r="V152" s="1">
        <f t="shared" si="5"/>
        <v>407.89214663564934</v>
      </c>
      <c r="W152" s="10">
        <f t="shared" si="5"/>
        <v>417.40940579313735</v>
      </c>
    </row>
    <row r="153" spans="1:23">
      <c r="A153" s="1">
        <v>154</v>
      </c>
      <c r="B153" s="1">
        <v>327</v>
      </c>
      <c r="C153" s="14">
        <v>412</v>
      </c>
      <c r="K153" s="1">
        <v>153</v>
      </c>
      <c r="L153" s="10">
        <f t="shared" si="6"/>
        <v>326.77964387017909</v>
      </c>
      <c r="M153" s="1">
        <f t="shared" si="6"/>
        <v>13.700913001644871</v>
      </c>
      <c r="U153" s="1">
        <v>153</v>
      </c>
      <c r="V153" s="1">
        <f t="shared" si="5"/>
        <v>407.63799095127251</v>
      </c>
      <c r="W153" s="10">
        <f t="shared" si="5"/>
        <v>417.07934627733857</v>
      </c>
    </row>
    <row r="154" spans="1:23">
      <c r="A154" s="1">
        <v>155</v>
      </c>
      <c r="B154" s="1">
        <v>328</v>
      </c>
      <c r="C154" s="14">
        <v>411</v>
      </c>
      <c r="K154" s="1">
        <v>154</v>
      </c>
      <c r="L154" s="10">
        <f t="shared" si="6"/>
        <v>327.64656554988886</v>
      </c>
      <c r="M154" s="1">
        <f t="shared" si="6"/>
        <v>13.741244360219667</v>
      </c>
      <c r="U154" s="1">
        <v>154</v>
      </c>
      <c r="V154" s="1">
        <f t="shared" si="5"/>
        <v>407.39026966500234</v>
      </c>
      <c r="W154" s="10">
        <f t="shared" si="5"/>
        <v>416.75700056631092</v>
      </c>
    </row>
    <row r="155" spans="1:23">
      <c r="A155" s="1">
        <v>156</v>
      </c>
      <c r="B155" s="1">
        <v>329</v>
      </c>
      <c r="C155" s="14">
        <v>411</v>
      </c>
      <c r="K155" s="1">
        <v>155</v>
      </c>
      <c r="L155" s="10">
        <f t="shared" si="6"/>
        <v>328.50282390149829</v>
      </c>
      <c r="M155" s="1">
        <f t="shared" si="6"/>
        <v>13.781108072962029</v>
      </c>
      <c r="U155" s="1">
        <v>155</v>
      </c>
      <c r="V155" s="1">
        <f t="shared" si="5"/>
        <v>407.14873276509184</v>
      </c>
      <c r="W155" s="10">
        <f t="shared" si="5"/>
        <v>416.44207746484585</v>
      </c>
    </row>
    <row r="156" spans="1:23">
      <c r="A156" s="1">
        <v>157</v>
      </c>
      <c r="B156" s="1">
        <v>329</v>
      </c>
      <c r="C156" s="14">
        <v>411</v>
      </c>
      <c r="K156" s="1">
        <v>156</v>
      </c>
      <c r="L156" s="10">
        <f t="shared" si="6"/>
        <v>329.34867648015404</v>
      </c>
      <c r="M156" s="1">
        <f t="shared" si="6"/>
        <v>13.820514220956756</v>
      </c>
      <c r="U156" s="1">
        <v>156</v>
      </c>
      <c r="V156" s="1">
        <f t="shared" si="5"/>
        <v>406.91314122213441</v>
      </c>
      <c r="W156" s="10">
        <f t="shared" si="5"/>
        <v>416.13429856883846</v>
      </c>
    </row>
    <row r="157" spans="1:23">
      <c r="A157" s="1">
        <v>158</v>
      </c>
      <c r="B157" s="1">
        <v>330</v>
      </c>
      <c r="C157" s="14">
        <v>410</v>
      </c>
      <c r="K157" s="1">
        <v>157</v>
      </c>
      <c r="L157" s="10">
        <f t="shared" si="6"/>
        <v>330.18437303884014</v>
      </c>
      <c r="M157" s="1">
        <f t="shared" si="6"/>
        <v>13.859472579459204</v>
      </c>
      <c r="U157" s="1">
        <v>157</v>
      </c>
      <c r="V157" s="1">
        <f t="shared" si="5"/>
        <v>406.68326645528731</v>
      </c>
      <c r="W157" s="10">
        <f t="shared" si="5"/>
        <v>415.83339763827229</v>
      </c>
    </row>
    <row r="158" spans="1:23">
      <c r="A158" s="1">
        <v>159</v>
      </c>
      <c r="B158" s="1">
        <v>331</v>
      </c>
      <c r="C158" s="14">
        <v>410</v>
      </c>
      <c r="K158" s="1">
        <v>158</v>
      </c>
      <c r="L158" s="10">
        <f t="shared" si="6"/>
        <v>331.01015569052191</v>
      </c>
      <c r="M158" s="1">
        <f t="shared" si="6"/>
        <v>13.897992624485767</v>
      </c>
      <c r="U158" s="1">
        <v>158</v>
      </c>
      <c r="V158" s="1">
        <f t="shared" si="5"/>
        <v>406.45888982703627</v>
      </c>
      <c r="W158" s="10">
        <f t="shared" si="5"/>
        <v>415.53912000419359</v>
      </c>
    </row>
    <row r="159" spans="1:23">
      <c r="A159" s="1">
        <v>160</v>
      </c>
      <c r="B159" s="1">
        <v>332</v>
      </c>
      <c r="C159" s="14">
        <v>410</v>
      </c>
      <c r="K159" s="1">
        <v>159</v>
      </c>
      <c r="L159" s="10">
        <f t="shared" si="6"/>
        <v>331.82625907021014</v>
      </c>
      <c r="M159" s="1">
        <f t="shared" si="6"/>
        <v>13.936083539143853</v>
      </c>
      <c r="U159" s="1">
        <v>159</v>
      </c>
      <c r="V159" s="1">
        <f t="shared" si="5"/>
        <v>406.239802164845</v>
      </c>
      <c r="W159" s="10">
        <f t="shared" si="5"/>
        <v>415.25122200757039</v>
      </c>
    </row>
    <row r="160" spans="1:23">
      <c r="A160" s="1">
        <v>161</v>
      </c>
      <c r="B160" s="1">
        <v>333</v>
      </c>
      <c r="C160" s="14">
        <v>410</v>
      </c>
      <c r="K160" s="1">
        <v>160</v>
      </c>
      <c r="L160" s="10">
        <f t="shared" si="6"/>
        <v>332.63291049469672</v>
      </c>
      <c r="M160" s="1">
        <f t="shared" si="6"/>
        <v>13.973754220033113</v>
      </c>
      <c r="U160" s="1">
        <v>160</v>
      </c>
      <c r="V160" s="1">
        <f t="shared" si="5"/>
        <v>406.0258033081181</v>
      </c>
      <c r="W160" s="10">
        <f t="shared" si="5"/>
        <v>414.96947046820259</v>
      </c>
    </row>
    <row r="161" spans="1:23">
      <c r="A161" s="1">
        <v>162</v>
      </c>
      <c r="B161" s="1">
        <v>334</v>
      </c>
      <c r="C161" s="14">
        <v>409</v>
      </c>
      <c r="K161" s="1">
        <v>161</v>
      </c>
      <c r="L161" s="10">
        <f t="shared" si="6"/>
        <v>333.43033012148356</v>
      </c>
      <c r="M161" s="1">
        <f t="shared" si="6"/>
        <v>14.011013283572868</v>
      </c>
      <c r="U161" s="1">
        <v>161</v>
      </c>
      <c r="V161" s="1">
        <f t="shared" si="5"/>
        <v>405.81670167905338</v>
      </c>
      <c r="W161" s="10">
        <f t="shared" si="5"/>
        <v>414.69364218191532</v>
      </c>
    </row>
    <row r="162" spans="1:23">
      <c r="A162" s="1">
        <v>163</v>
      </c>
      <c r="B162" s="1">
        <v>334</v>
      </c>
      <c r="C162" s="14">
        <v>409</v>
      </c>
      <c r="K162" s="1">
        <v>162</v>
      </c>
      <c r="L162" s="10">
        <f t="shared" si="6"/>
        <v>334.21873110396842</v>
      </c>
      <c r="M162" s="1">
        <f t="shared" si="6"/>
        <v>14.047869072180255</v>
      </c>
      <c r="U162" s="1">
        <v>162</v>
      </c>
      <c r="V162" s="1">
        <f t="shared" si="5"/>
        <v>405.61231387591903</v>
      </c>
      <c r="W162" s="10">
        <f t="shared" si="5"/>
        <v>414.42352344437404</v>
      </c>
    </row>
    <row r="163" spans="1:23">
      <c r="A163" s="1">
        <v>164</v>
      </c>
      <c r="B163" s="1">
        <v>335</v>
      </c>
      <c r="C163" s="14">
        <v>409</v>
      </c>
      <c r="K163" s="1">
        <v>163</v>
      </c>
      <c r="L163" s="10">
        <f t="shared" si="6"/>
        <v>334.99831974691341</v>
      </c>
      <c r="M163" s="1">
        <f t="shared" si="6"/>
        <v>14.084329660462185</v>
      </c>
      <c r="U163" s="1">
        <v>163</v>
      </c>
      <c r="V163" s="1">
        <f t="shared" si="5"/>
        <v>405.41246428757319</v>
      </c>
      <c r="W163" s="10">
        <f t="shared" si="5"/>
        <v>414.15890959995261</v>
      </c>
    </row>
    <row r="164" spans="1:23">
      <c r="A164" s="1">
        <v>165</v>
      </c>
      <c r="B164" s="1">
        <v>336</v>
      </c>
      <c r="C164" s="14">
        <v>409</v>
      </c>
      <c r="K164" s="1">
        <v>164</v>
      </c>
      <c r="L164" s="10">
        <f t="shared" si="6"/>
        <v>335.76929565835161</v>
      </c>
      <c r="M164" s="1">
        <f t="shared" si="6"/>
        <v>14.120402861245831</v>
      </c>
      <c r="U164" s="1">
        <v>164</v>
      </c>
      <c r="V164" s="1">
        <f t="shared" si="5"/>
        <v>405.21698472795561</v>
      </c>
      <c r="W164" s="10">
        <f t="shared" si="5"/>
        <v>413.89960461430383</v>
      </c>
    </row>
    <row r="165" spans="1:23">
      <c r="A165" s="1">
        <v>166</v>
      </c>
      <c r="B165" s="1">
        <v>337</v>
      </c>
      <c r="C165" s="14">
        <v>408</v>
      </c>
      <c r="K165" s="1">
        <v>165</v>
      </c>
      <c r="L165" s="10">
        <f t="shared" si="6"/>
        <v>336.53185190024033</v>
      </c>
      <c r="M165" s="1">
        <f t="shared" si="6"/>
        <v>14.156096231556251</v>
      </c>
      <c r="U165" s="1">
        <v>165</v>
      </c>
      <c r="V165" s="1">
        <f t="shared" si="5"/>
        <v>405.02571408942669</v>
      </c>
      <c r="W165" s="10">
        <f t="shared" si="5"/>
        <v>413.64542066913106</v>
      </c>
    </row>
    <row r="166" spans="1:23">
      <c r="A166" s="1">
        <v>167</v>
      </c>
      <c r="B166" s="1">
        <v>337</v>
      </c>
      <c r="C166" s="14">
        <v>408</v>
      </c>
      <c r="K166" s="1">
        <v>166</v>
      </c>
      <c r="L166" s="10">
        <f t="shared" si="6"/>
        <v>337.28617513591018</v>
      </c>
      <c r="M166" s="1">
        <f t="shared" si="6"/>
        <v>14.191417078524308</v>
      </c>
      <c r="U166" s="1">
        <v>166</v>
      </c>
      <c r="V166" s="1">
        <f t="shared" si="5"/>
        <v>404.83849801389891</v>
      </c>
      <c r="W166" s="10">
        <f t="shared" si="5"/>
        <v>413.3961777780242</v>
      </c>
    </row>
    <row r="167" spans="1:23">
      <c r="A167" s="1">
        <v>168</v>
      </c>
      <c r="B167" s="1">
        <v>338</v>
      </c>
      <c r="C167" s="14">
        <v>408</v>
      </c>
      <c r="K167" s="1">
        <v>167</v>
      </c>
      <c r="L167" s="10">
        <f t="shared" si="6"/>
        <v>338.03244577668664</v>
      </c>
      <c r="M167" s="1">
        <f t="shared" si="6"/>
        <v>14.226372465190591</v>
      </c>
      <c r="U167" s="1">
        <v>167</v>
      </c>
      <c r="V167" s="1">
        <f t="shared" si="5"/>
        <v>404.65518858077621</v>
      </c>
      <c r="W167" s="10">
        <f t="shared" si="5"/>
        <v>413.15170342208319</v>
      </c>
    </row>
    <row r="168" spans="1:23">
      <c r="A168" s="1">
        <v>169</v>
      </c>
      <c r="B168" s="1">
        <v>339</v>
      </c>
      <c r="C168" s="14">
        <v>408</v>
      </c>
      <c r="K168" s="1">
        <v>168</v>
      </c>
      <c r="L168" s="10">
        <f t="shared" si="6"/>
        <v>338.77083812500024</v>
      </c>
      <c r="M168" s="1">
        <f t="shared" si="6"/>
        <v>14.260969216191031</v>
      </c>
      <c r="U168" s="1">
        <v>168</v>
      </c>
      <c r="V168" s="1">
        <f t="shared" si="5"/>
        <v>404.47564401074516</v>
      </c>
      <c r="W168" s="10">
        <f t="shared" si="5"/>
        <v>412.91183220423557</v>
      </c>
    </row>
    <row r="169" spans="1:23">
      <c r="A169" s="1">
        <v>170</v>
      </c>
      <c r="B169" s="1">
        <v>340</v>
      </c>
      <c r="C169" s="14">
        <v>407</v>
      </c>
      <c r="K169" s="1">
        <v>169</v>
      </c>
      <c r="L169" s="10">
        <f t="shared" si="6"/>
        <v>339.50152051587384</v>
      </c>
      <c r="M169" s="1">
        <f t="shared" si="6"/>
        <v>14.295213923377297</v>
      </c>
      <c r="U169" s="1">
        <v>169</v>
      </c>
      <c r="V169" s="1">
        <f t="shared" ref="V169:W232" si="7">10^((R$5+R$7*$U169^0.5+R$9*$U169^1+R$11*$U169^1.5+R$13*$U169^2)/(1+R$6*$U169^0.5+R$8*$U169^1+R$10*$U169^1.5+R$12*$U169^2))</f>
        <v>404.29972838450931</v>
      </c>
      <c r="W169" s="10">
        <f t="shared" si="7"/>
        <v>412.6764055212202</v>
      </c>
    </row>
    <row r="170" spans="1:23">
      <c r="A170" s="1">
        <v>171</v>
      </c>
      <c r="B170" s="1">
        <v>340</v>
      </c>
      <c r="C170" s="14">
        <v>407</v>
      </c>
      <c r="K170" s="1">
        <v>170</v>
      </c>
      <c r="L170" s="10">
        <f t="shared" si="6"/>
        <v>340.22465545540643</v>
      </c>
      <c r="M170" s="1">
        <f t="shared" si="6"/>
        <v>14.329112951371883</v>
      </c>
      <c r="U170" s="1">
        <v>170</v>
      </c>
      <c r="V170" s="1">
        <f t="shared" si="7"/>
        <v>404.1273113757228</v>
      </c>
      <c r="W170" s="10">
        <f t="shared" si="7"/>
        <v>412.44527125220287</v>
      </c>
    </row>
    <row r="171" spans="1:23">
      <c r="A171" s="1">
        <v>172</v>
      </c>
      <c r="B171" s="1">
        <v>341</v>
      </c>
      <c r="C171" s="14">
        <v>407</v>
      </c>
      <c r="K171" s="1">
        <v>171</v>
      </c>
      <c r="L171" s="10">
        <f t="shared" si="6"/>
        <v>340.94039975790668</v>
      </c>
      <c r="M171" s="1">
        <f t="shared" si="6"/>
        <v>14.362672442975095</v>
      </c>
      <c r="U171" s="1">
        <v>171</v>
      </c>
      <c r="V171" s="1">
        <f t="shared" si="7"/>
        <v>403.95826799725972</v>
      </c>
      <c r="W171" s="10">
        <f t="shared" si="7"/>
        <v>412.21828346313606</v>
      </c>
    </row>
    <row r="172" spans="1:23">
      <c r="A172" s="1">
        <v>173</v>
      </c>
      <c r="B172" s="1">
        <v>342</v>
      </c>
      <c r="C172" s="14">
        <v>407</v>
      </c>
      <c r="K172" s="1">
        <v>172</v>
      </c>
      <c r="L172" s="10">
        <f t="shared" si="6"/>
        <v>341.64890467961914</v>
      </c>
      <c r="M172" s="1">
        <f t="shared" si="6"/>
        <v>14.395898324471698</v>
      </c>
      <c r="U172" s="1">
        <v>172</v>
      </c>
      <c r="V172" s="1">
        <f t="shared" si="7"/>
        <v>403.792478360134</v>
      </c>
      <c r="W172" s="10">
        <f t="shared" si="7"/>
        <v>411.99530212598125</v>
      </c>
    </row>
    <row r="173" spans="1:23">
      <c r="A173" s="1">
        <v>174</v>
      </c>
      <c r="B173" s="1">
        <v>342</v>
      </c>
      <c r="C173" s="14">
        <v>407</v>
      </c>
      <c r="K173" s="1">
        <v>173</v>
      </c>
      <c r="L173" s="10">
        <f t="shared" si="6"/>
        <v>342.35031605041939</v>
      </c>
      <c r="M173" s="1">
        <f t="shared" si="6"/>
        <v>14.428796310888378</v>
      </c>
      <c r="U173" s="1">
        <v>173</v>
      </c>
      <c r="V173" s="1">
        <f t="shared" si="7"/>
        <v>403.62982744436994</v>
      </c>
      <c r="W173" s="10">
        <f t="shared" si="7"/>
        <v>411.77619285199148</v>
      </c>
    </row>
    <row r="174" spans="1:23">
      <c r="A174" s="1">
        <v>175</v>
      </c>
      <c r="B174" s="1">
        <v>343</v>
      </c>
      <c r="C174" s="14">
        <v>406</v>
      </c>
      <c r="K174" s="1">
        <v>174</v>
      </c>
      <c r="L174" s="10">
        <f t="shared" si="6"/>
        <v>343.04477440340105</v>
      </c>
      <c r="M174" s="1">
        <f t="shared" si="6"/>
        <v>14.461371911143651</v>
      </c>
      <c r="U174" s="1">
        <v>174</v>
      </c>
      <c r="V174" s="1">
        <f t="shared" si="7"/>
        <v>403.4702048811717</v>
      </c>
      <c r="W174" s="10">
        <f t="shared" si="7"/>
        <v>411.56082663822798</v>
      </c>
    </row>
    <row r="175" spans="1:23">
      <c r="A175" s="1">
        <v>176</v>
      </c>
      <c r="B175" s="1">
        <v>344</v>
      </c>
      <c r="C175" s="14">
        <v>406</v>
      </c>
      <c r="K175" s="1">
        <v>175</v>
      </c>
      <c r="L175" s="10">
        <f t="shared" si="6"/>
        <v>343.73241510149933</v>
      </c>
      <c r="M175" s="1">
        <f t="shared" si="6"/>
        <v>14.493630433077845</v>
      </c>
      <c r="U175" s="1">
        <v>175</v>
      </c>
      <c r="V175" s="1">
        <f t="shared" si="7"/>
        <v>403.31350474578841</v>
      </c>
      <c r="W175" s="10">
        <f t="shared" si="7"/>
        <v>411.3490796266633</v>
      </c>
    </row>
    <row r="176" spans="1:23">
      <c r="A176" s="1">
        <v>177</v>
      </c>
      <c r="B176" s="1">
        <v>344</v>
      </c>
      <c r="C176" s="14">
        <v>406</v>
      </c>
      <c r="K176" s="1">
        <v>176</v>
      </c>
      <c r="L176" s="10">
        <f t="shared" si="6"/>
        <v>344.41336846204018</v>
      </c>
      <c r="M176" s="1">
        <f t="shared" si="6"/>
        <v>14.525576988388444</v>
      </c>
      <c r="U176" s="1">
        <v>176</v>
      </c>
      <c r="V176" s="1">
        <f t="shared" si="7"/>
        <v>403.15962536050836</v>
      </c>
      <c r="W176" s="10">
        <f t="shared" si="7"/>
        <v>411.14083287515723</v>
      </c>
    </row>
    <row r="177" spans="1:23">
      <c r="A177" s="1">
        <v>178</v>
      </c>
      <c r="B177" s="1">
        <v>345</v>
      </c>
      <c r="C177" s="14">
        <v>406</v>
      </c>
      <c r="K177" s="1">
        <v>177</v>
      </c>
      <c r="L177" s="10">
        <f t="shared" si="6"/>
        <v>345.08775987884826</v>
      </c>
      <c r="M177" s="1">
        <f t="shared" si="6"/>
        <v>14.557216497492535</v>
      </c>
      <c r="U177" s="1">
        <v>177</v>
      </c>
      <c r="V177" s="1">
        <f t="shared" si="7"/>
        <v>403.00846910722754</v>
      </c>
      <c r="W177" s="10">
        <f t="shared" si="7"/>
        <v>410.93597213963795</v>
      </c>
    </row>
    <row r="178" spans="1:23">
      <c r="A178" s="1">
        <v>179</v>
      </c>
      <c r="B178" s="1">
        <v>345</v>
      </c>
      <c r="C178" s="14">
        <v>406</v>
      </c>
      <c r="K178" s="1">
        <v>178</v>
      </c>
      <c r="L178" s="10">
        <f t="shared" si="6"/>
        <v>345.75570994175314</v>
      </c>
      <c r="M178" s="1">
        <f t="shared" si="6"/>
        <v>14.588553694293319</v>
      </c>
      <c r="U178" s="1">
        <v>178</v>
      </c>
      <c r="V178" s="1">
        <f t="shared" si="7"/>
        <v>402.85994224908336</v>
      </c>
      <c r="W178" s="10">
        <f t="shared" si="7"/>
        <v>410.73438766695256</v>
      </c>
    </row>
    <row r="179" spans="1:23">
      <c r="A179" s="1">
        <v>180</v>
      </c>
      <c r="B179" s="1">
        <v>346</v>
      </c>
      <c r="C179" s="14">
        <v>406</v>
      </c>
      <c r="K179" s="1">
        <v>179</v>
      </c>
      <c r="L179" s="10">
        <f t="shared" si="6"/>
        <v>346.41733455411486</v>
      </c>
      <c r="M179" s="1">
        <f t="shared" si="6"/>
        <v>14.619593130817313</v>
      </c>
      <c r="U179" s="1">
        <v>179</v>
      </c>
      <c r="V179" s="1">
        <f t="shared" si="7"/>
        <v>402.71395476068989</v>
      </c>
      <c r="W179" s="10">
        <f t="shared" si="7"/>
        <v>410.53597399772178</v>
      </c>
    </row>
    <row r="180" spans="1:23">
      <c r="A180" s="1">
        <v>181</v>
      </c>
      <c r="B180" s="1">
        <v>347</v>
      </c>
      <c r="C180" s="14">
        <v>405</v>
      </c>
      <c r="K180" s="1">
        <v>180</v>
      </c>
      <c r="L180" s="10">
        <f t="shared" si="6"/>
        <v>347.0727450476744</v>
      </c>
      <c r="M180" s="1">
        <f t="shared" si="6"/>
        <v>14.650339181767574</v>
      </c>
      <c r="U180" s="1">
        <v>180</v>
      </c>
      <c r="V180" s="1">
        <f t="shared" si="7"/>
        <v>402.57042016651764</v>
      </c>
      <c r="W180" s="10">
        <f t="shared" si="7"/>
        <v>410.34062977879069</v>
      </c>
    </row>
    <row r="181" spans="1:23">
      <c r="A181" s="1">
        <v>182</v>
      </c>
      <c r="B181" s="1">
        <v>347</v>
      </c>
      <c r="C181" s="14">
        <v>405</v>
      </c>
      <c r="K181" s="1">
        <v>181</v>
      </c>
      <c r="L181" s="10">
        <f t="shared" si="6"/>
        <v>347.72204829471883</v>
      </c>
      <c r="M181" s="1">
        <f t="shared" si="6"/>
        <v>14.680796049072224</v>
      </c>
      <c r="U181" s="1">
        <v>181</v>
      </c>
      <c r="V181" s="1">
        <f t="shared" si="7"/>
        <v>402.42925538697148</v>
      </c>
      <c r="W181" s="10">
        <f t="shared" si="7"/>
        <v>410.14825758464553</v>
      </c>
    </row>
    <row r="182" spans="1:23">
      <c r="A182" s="1">
        <v>183</v>
      </c>
      <c r="B182" s="1">
        <v>348</v>
      </c>
      <c r="C182" s="14">
        <v>405</v>
      </c>
      <c r="K182" s="1">
        <v>182</v>
      </c>
      <c r="L182" s="10">
        <f t="shared" si="6"/>
        <v>348.36534681969499</v>
      </c>
      <c r="M182" s="1">
        <f t="shared" si="6"/>
        <v>14.710967766133024</v>
      </c>
      <c r="U182" s="1">
        <v>182</v>
      </c>
      <c r="V182" s="1">
        <f t="shared" si="7"/>
        <v>402.29038059179243</v>
      </c>
      <c r="W182" s="10">
        <f t="shared" si="7"/>
        <v>409.95876374740698</v>
      </c>
    </row>
    <row r="183" spans="1:23">
      <c r="A183" s="1">
        <v>184</v>
      </c>
      <c r="B183" s="1">
        <v>348</v>
      </c>
      <c r="C183" s="14">
        <v>405</v>
      </c>
      <c r="K183" s="1">
        <v>183</v>
      </c>
      <c r="L183" s="10">
        <f t="shared" si="6"/>
        <v>349.00273890515678</v>
      </c>
      <c r="M183" s="1">
        <f t="shared" si="6"/>
        <v>14.740858202262531</v>
      </c>
      <c r="U183" s="1">
        <v>183</v>
      </c>
      <c r="V183" s="1">
        <f t="shared" si="7"/>
        <v>402.15371906039582</v>
      </c>
      <c r="W183" s="10">
        <f t="shared" si="7"/>
        <v>409.77205819492031</v>
      </c>
    </row>
    <row r="184" spans="1:23">
      <c r="A184" s="1">
        <v>185</v>
      </c>
      <c r="B184" s="1">
        <v>349</v>
      </c>
      <c r="C184" s="14">
        <v>405</v>
      </c>
      <c r="K184" s="1">
        <v>184</v>
      </c>
      <c r="L184" s="10">
        <f t="shared" si="6"/>
        <v>349.63431869932003</v>
      </c>
      <c r="M184" s="1">
        <f t="shared" si="6"/>
        <v>14.770471066745333</v>
      </c>
      <c r="U184" s="1">
        <v>184</v>
      </c>
      <c r="V184" s="1">
        <f t="shared" si="7"/>
        <v>402.019197048769</v>
      </c>
      <c r="W184" s="10">
        <f t="shared" si="7"/>
        <v>409.58805429652909</v>
      </c>
    </row>
    <row r="185" spans="1:23">
      <c r="A185" s="1">
        <v>186</v>
      </c>
      <c r="B185" s="1">
        <v>349</v>
      </c>
      <c r="C185" s="14">
        <v>405</v>
      </c>
      <c r="K185" s="1">
        <v>185</v>
      </c>
      <c r="L185" s="10">
        <f t="shared" si="6"/>
        <v>350.26017631837618</v>
      </c>
      <c r="M185" s="1">
        <f t="shared" si="6"/>
        <v>14.799809913095284</v>
      </c>
      <c r="U185" s="1">
        <v>185</v>
      </c>
      <c r="V185" s="1">
        <f t="shared" si="7"/>
        <v>401.88674366262177</v>
      </c>
      <c r="W185" s="10">
        <f t="shared" si="7"/>
        <v>409.40666871611592</v>
      </c>
    </row>
    <row r="186" spans="1:23">
      <c r="A186" s="1">
        <v>187</v>
      </c>
      <c r="B186" s="1">
        <v>350</v>
      </c>
      <c r="C186" s="14">
        <v>405</v>
      </c>
      <c r="K186" s="1">
        <v>186</v>
      </c>
      <c r="L186" s="10">
        <f t="shared" si="6"/>
        <v>350.88039794836601</v>
      </c>
      <c r="M186" s="1">
        <f t="shared" si="6"/>
        <v>14.828878142923305</v>
      </c>
      <c r="U186" s="1">
        <v>186</v>
      </c>
      <c r="V186" s="1">
        <f t="shared" si="7"/>
        <v>401.75629073644927</v>
      </c>
      <c r="W186" s="10">
        <f t="shared" si="7"/>
        <v>409.22782127206256</v>
      </c>
    </row>
    <row r="187" spans="1:23">
      <c r="A187" s="1">
        <v>188</v>
      </c>
      <c r="B187" s="1">
        <v>350</v>
      </c>
      <c r="C187" s="14">
        <v>405</v>
      </c>
      <c r="K187" s="1">
        <v>187</v>
      </c>
      <c r="L187" s="10">
        <f t="shared" si="6"/>
        <v>351.49506594407427</v>
      </c>
      <c r="M187" s="1">
        <f t="shared" si="6"/>
        <v>14.857679009963519</v>
      </c>
      <c r="U187" s="1">
        <v>187</v>
      </c>
      <c r="V187" s="1">
        <f t="shared" si="7"/>
        <v>401.62777271820681</v>
      </c>
      <c r="W187" s="10">
        <f t="shared" si="7"/>
        <v>409.05143480374397</v>
      </c>
    </row>
    <row r="188" spans="1:23">
      <c r="A188" s="1">
        <v>189</v>
      </c>
      <c r="B188" s="1">
        <v>351</v>
      </c>
      <c r="C188" s="14">
        <v>405</v>
      </c>
      <c r="K188" s="1">
        <v>188</v>
      </c>
      <c r="L188" s="10">
        <f t="shared" si="6"/>
        <v>352.10425892569953</v>
      </c>
      <c r="M188" s="1">
        <f t="shared" si="6"/>
        <v>14.886215623923464</v>
      </c>
      <c r="U188" s="1">
        <v>188</v>
      </c>
      <c r="V188" s="1">
        <f t="shared" si="7"/>
        <v>401.50112655932026</v>
      </c>
      <c r="W188" s="10">
        <f t="shared" si="7"/>
        <v>408.87743504426686</v>
      </c>
    </row>
    <row r="189" spans="1:23">
      <c r="A189" s="1">
        <v>190</v>
      </c>
      <c r="B189" s="1">
        <v>351</v>
      </c>
      <c r="C189" s="14">
        <v>404</v>
      </c>
      <c r="K189" s="1">
        <v>189</v>
      </c>
      <c r="L189" s="10">
        <f t="shared" si="6"/>
        <v>352.7080518744325</v>
      </c>
      <c r="M189" s="1">
        <f t="shared" si="6"/>
        <v>14.91449095422775</v>
      </c>
      <c r="U189" s="1">
        <v>189</v>
      </c>
      <c r="V189" s="1">
        <f t="shared" si="7"/>
        <v>401.37629160977792</v>
      </c>
      <c r="W189" s="10">
        <f t="shared" si="7"/>
        <v>408.70575049907154</v>
      </c>
    </row>
    <row r="190" spans="1:23">
      <c r="A190" s="1">
        <v>191</v>
      </c>
      <c r="B190" s="1">
        <v>352</v>
      </c>
      <c r="C190" s="14">
        <v>404</v>
      </c>
      <c r="K190" s="1">
        <v>190</v>
      </c>
      <c r="L190" s="10">
        <f t="shared" si="6"/>
        <v>353.30651622405111</v>
      </c>
      <c r="M190" s="1">
        <f t="shared" si="6"/>
        <v>14.942507833680544</v>
      </c>
      <c r="U190" s="1">
        <v>190</v>
      </c>
      <c r="V190" s="1">
        <f t="shared" si="7"/>
        <v>401.25320951799563</v>
      </c>
      <c r="W190" s="10">
        <f t="shared" si="7"/>
        <v>408.53631233016154</v>
      </c>
    </row>
    <row r="191" spans="1:23">
      <c r="A191" s="1">
        <v>192</v>
      </c>
      <c r="B191" s="1">
        <v>352</v>
      </c>
      <c r="C191" s="14">
        <v>404</v>
      </c>
      <c r="K191" s="1">
        <v>191</v>
      </c>
      <c r="L191" s="10">
        <f t="shared" si="6"/>
        <v>353.89971995344393</v>
      </c>
      <c r="M191" s="1">
        <f t="shared" si="6"/>
        <v>14.97026896213308</v>
      </c>
      <c r="U191" s="1">
        <v>191</v>
      </c>
      <c r="V191" s="1">
        <f t="shared" si="7"/>
        <v>401.13182413527397</v>
      </c>
      <c r="W191" s="10">
        <f t="shared" si="7"/>
        <v>408.36905424563861</v>
      </c>
    </row>
    <row r="192" spans="1:23">
      <c r="A192" s="1">
        <v>193</v>
      </c>
      <c r="B192" s="1">
        <v>353</v>
      </c>
      <c r="C192" s="14">
        <v>404</v>
      </c>
      <c r="K192" s="1">
        <v>192</v>
      </c>
      <c r="L192" s="10">
        <f t="shared" si="6"/>
        <v>354.48772767306093</v>
      </c>
      <c r="M192" s="1">
        <f t="shared" si="6"/>
        <v>14.997776909940431</v>
      </c>
      <c r="U192" s="1">
        <v>192</v>
      </c>
      <c r="V192" s="1">
        <f t="shared" si="7"/>
        <v>401.01208142460058</v>
      </c>
      <c r="W192" s="10">
        <f t="shared" si="7"/>
        <v>408.20391239429352</v>
      </c>
    </row>
    <row r="193" spans="1:23">
      <c r="A193" s="1">
        <v>194</v>
      </c>
      <c r="B193" s="1">
        <v>353</v>
      </c>
      <c r="C193" s="14">
        <v>404</v>
      </c>
      <c r="K193" s="1">
        <v>193</v>
      </c>
      <c r="L193" s="10">
        <f t="shared" si="6"/>
        <v>355.0706007136713</v>
      </c>
      <c r="M193" s="1">
        <f t="shared" si="6"/>
        <v>15.025034121438267</v>
      </c>
      <c r="U193" s="1">
        <v>193</v>
      </c>
      <c r="V193" s="1">
        <f t="shared" si="7"/>
        <v>400.89392937356632</v>
      </c>
      <c r="W193" s="10">
        <f t="shared" si="7"/>
        <v>408.04082526499286</v>
      </c>
    </row>
    <row r="194" spans="1:23">
      <c r="A194" s="1">
        <v>195</v>
      </c>
      <c r="B194" s="1">
        <v>354</v>
      </c>
      <c r="C194" s="14">
        <v>404</v>
      </c>
      <c r="K194" s="1">
        <v>194</v>
      </c>
      <c r="L194" s="10">
        <f t="shared" si="6"/>
        <v>355.64839720990511</v>
      </c>
      <c r="M194" s="1">
        <f t="shared" si="6"/>
        <v>15.052042918335298</v>
      </c>
      <c r="U194" s="1">
        <v>194</v>
      </c>
      <c r="V194" s="1">
        <f t="shared" si="7"/>
        <v>400.77731791121113</v>
      </c>
      <c r="W194" s="10">
        <f t="shared" si="7"/>
        <v>407.87973359062727</v>
      </c>
    </row>
    <row r="195" spans="1:23">
      <c r="A195" s="1">
        <v>196</v>
      </c>
      <c r="B195" s="1">
        <v>354</v>
      </c>
      <c r="C195" s="14">
        <v>404</v>
      </c>
      <c r="K195" s="1">
        <v>195</v>
      </c>
      <c r="L195" s="10">
        <f t="shared" si="6"/>
        <v>356.22117218374717</v>
      </c>
      <c r="M195" s="1">
        <f t="shared" si="6"/>
        <v>15.078805502927342</v>
      </c>
      <c r="U195" s="1">
        <v>195</v>
      </c>
      <c r="V195" s="1">
        <f t="shared" si="7"/>
        <v>400.66219882859895</v>
      </c>
      <c r="W195" s="10">
        <f t="shared" si="7"/>
        <v>407.72058025640058</v>
      </c>
    </row>
    <row r="196" spans="1:23">
      <c r="A196" s="1">
        <v>197</v>
      </c>
      <c r="B196" s="1">
        <v>355</v>
      </c>
      <c r="C196" s="14">
        <v>404</v>
      </c>
      <c r="K196" s="1">
        <v>196</v>
      </c>
      <c r="L196" s="10">
        <f t="shared" si="6"/>
        <v>356.78897762587945</v>
      </c>
      <c r="M196" s="1">
        <f t="shared" si="6"/>
        <v>15.10532396139703</v>
      </c>
      <c r="U196" s="1">
        <v>196</v>
      </c>
      <c r="V196" s="1">
        <f t="shared" si="7"/>
        <v>400.54852570293019</v>
      </c>
      <c r="W196" s="10">
        <f t="shared" si="7"/>
        <v>407.56331021222155</v>
      </c>
    </row>
    <row r="197" spans="1:23">
      <c r="A197" s="1">
        <v>198</v>
      </c>
      <c r="B197" s="1">
        <v>355</v>
      </c>
      <c r="C197" s="14">
        <v>404</v>
      </c>
      <c r="K197" s="1">
        <v>197</v>
      </c>
      <c r="L197" s="10">
        <f t="shared" ref="L197:M260" si="8">10^(H$5+H$6*LOG10($K197)+H$7*LOG10($K197)^2+H$8*LOG10($K197)^3+H$9*LOG10($K197)^4+H$10*LOG10($K197)^5+H$11*LOG10($K197)^6+H$12*LOG10($K197)^7+H$13*LOG10($K197)^8)</f>
        <v>357.35186257421043</v>
      </c>
      <c r="M197" s="1">
        <f t="shared" si="8"/>
        <v>15.131600266936077</v>
      </c>
      <c r="U197" s="1">
        <v>197</v>
      </c>
      <c r="V197" s="1">
        <f t="shared" si="7"/>
        <v>400.43625382505684</v>
      </c>
      <c r="W197" s="10">
        <f t="shared" si="7"/>
        <v>407.40787038904239</v>
      </c>
    </row>
    <row r="198" spans="1:23">
      <c r="A198" s="1">
        <v>199</v>
      </c>
      <c r="B198" s="1">
        <v>356</v>
      </c>
      <c r="C198" s="14">
        <v>404</v>
      </c>
      <c r="K198" s="1">
        <v>198</v>
      </c>
      <c r="L198" s="10">
        <f t="shared" si="8"/>
        <v>357.90987319172388</v>
      </c>
      <c r="M198" s="1">
        <f t="shared" si="8"/>
        <v>15.157636282810557</v>
      </c>
      <c r="U198" s="1">
        <v>198</v>
      </c>
      <c r="V198" s="1">
        <f t="shared" si="7"/>
        <v>400.32534013017784</v>
      </c>
      <c r="W198" s="10">
        <f t="shared" si="7"/>
        <v>407.25420961889103</v>
      </c>
    </row>
    <row r="199" spans="1:23">
      <c r="A199" s="1">
        <v>200</v>
      </c>
      <c r="B199" s="1">
        <v>356</v>
      </c>
      <c r="C199" s="14">
        <v>404</v>
      </c>
      <c r="K199" s="1">
        <v>199</v>
      </c>
      <c r="L199" s="10">
        <f t="shared" si="8"/>
        <v>358.46305284225389</v>
      </c>
      <c r="M199" s="1">
        <f t="shared" si="8"/>
        <v>15.183433765371225</v>
      </c>
      <c r="U199" s="1">
        <v>199</v>
      </c>
      <c r="V199" s="1">
        <f t="shared" si="7"/>
        <v>400.21574313160909</v>
      </c>
      <c r="W199" s="10">
        <f t="shared" si="7"/>
        <v>407.10227855848416</v>
      </c>
    </row>
    <row r="200" spans="1:23">
      <c r="A200" s="1">
        <v>201</v>
      </c>
      <c r="B200" s="1">
        <v>356</v>
      </c>
      <c r="C200" s="14">
        <v>403</v>
      </c>
      <c r="K200" s="1">
        <v>200</v>
      </c>
      <c r="L200" s="10">
        <f t="shared" si="8"/>
        <v>359.01144216458385</v>
      </c>
      <c r="M200" s="1">
        <f t="shared" si="8"/>
        <v>15.208994366985278</v>
      </c>
      <c r="U200" s="1">
        <v>200</v>
      </c>
      <c r="V200" s="1">
        <f t="shared" si="7"/>
        <v>400.1074228574621</v>
      </c>
      <c r="W200" s="10">
        <f t="shared" si="7"/>
        <v>406.95202961619151</v>
      </c>
    </row>
    <row r="201" spans="1:23">
      <c r="A201" s="1">
        <v>202</v>
      </c>
      <c r="B201" s="1">
        <v>357</v>
      </c>
      <c r="C201" s="14">
        <v>403</v>
      </c>
      <c r="K201" s="1">
        <v>201</v>
      </c>
      <c r="L201" s="10">
        <f t="shared" si="8"/>
        <v>359.55507914444473</v>
      </c>
      <c r="M201" s="1">
        <f t="shared" si="8"/>
        <v>15.23431963893854</v>
      </c>
      <c r="U201" s="1">
        <v>201</v>
      </c>
      <c r="V201" s="1">
        <f t="shared" si="7"/>
        <v>400.00034079008816</v>
      </c>
      <c r="W201" s="10">
        <f t="shared" si="7"/>
        <v>406.80341688221927</v>
      </c>
    </row>
    <row r="202" spans="1:23">
      <c r="A202" s="1">
        <v>203</v>
      </c>
      <c r="B202" s="1">
        <v>357</v>
      </c>
      <c r="C202" s="14">
        <v>403</v>
      </c>
      <c r="K202" s="1">
        <v>202</v>
      </c>
      <c r="L202" s="10">
        <f t="shared" si="8"/>
        <v>360.09399918582847</v>
      </c>
      <c r="M202" s="1">
        <f t="shared" si="8"/>
        <v>15.259411034204147</v>
      </c>
      <c r="U202" s="1">
        <v>202</v>
      </c>
      <c r="V202" s="1">
        <f t="shared" si="7"/>
        <v>399.89445980815793</v>
      </c>
      <c r="W202" s="10">
        <f t="shared" si="7"/>
        <v>406.6563960618401</v>
      </c>
    </row>
    <row r="203" spans="1:23">
      <c r="A203" s="1">
        <v>204</v>
      </c>
      <c r="B203" s="1">
        <v>358</v>
      </c>
      <c r="C203" s="14">
        <v>403</v>
      </c>
      <c r="K203" s="1">
        <v>203</v>
      </c>
      <c r="L203" s="10">
        <f t="shared" si="8"/>
        <v>360.62823517923005</v>
      </c>
      <c r="M203" s="1">
        <f t="shared" si="8"/>
        <v>15.284269910198573</v>
      </c>
      <c r="U203" s="1">
        <v>203</v>
      </c>
      <c r="V203" s="1">
        <f t="shared" si="7"/>
        <v>399.78974413127787</v>
      </c>
      <c r="W203" s="10">
        <f t="shared" si="7"/>
        <v>406.51092441155822</v>
      </c>
    </row>
    <row r="204" spans="1:23">
      <c r="A204" s="1">
        <v>205</v>
      </c>
      <c r="B204" s="1">
        <v>358</v>
      </c>
      <c r="C204" s="14">
        <v>403</v>
      </c>
      <c r="K204" s="1">
        <v>204</v>
      </c>
      <c r="L204" s="10">
        <f t="shared" si="8"/>
        <v>361.15781756995978</v>
      </c>
      <c r="M204" s="1">
        <f t="shared" si="8"/>
        <v>15.308897531508361</v>
      </c>
      <c r="U204" s="1">
        <v>204</v>
      </c>
      <c r="V204" s="1">
        <f t="shared" si="7"/>
        <v>399.68615926696037</v>
      </c>
      <c r="W204" s="10">
        <f t="shared" si="7"/>
        <v>406.36696067803535</v>
      </c>
    </row>
    <row r="205" spans="1:23">
      <c r="A205" s="1">
        <v>206</v>
      </c>
      <c r="B205" s="1">
        <v>359</v>
      </c>
      <c r="C205" s="14">
        <v>403</v>
      </c>
      <c r="K205" s="1">
        <v>205</v>
      </c>
      <c r="L205" s="10">
        <f t="shared" si="8"/>
        <v>361.68277442408311</v>
      </c>
      <c r="M205" s="1">
        <f t="shared" si="8"/>
        <v>15.333295072425322</v>
      </c>
      <c r="U205" s="1">
        <v>205</v>
      </c>
      <c r="V205" s="1">
        <f t="shared" si="7"/>
        <v>399.58367195991872</v>
      </c>
      <c r="W205" s="10">
        <f t="shared" si="7"/>
        <v>406.22446503964443</v>
      </c>
    </row>
    <row r="206" spans="1:23">
      <c r="A206" s="1">
        <v>207</v>
      </c>
      <c r="B206" s="1">
        <v>359</v>
      </c>
      <c r="C206" s="14">
        <v>403</v>
      </c>
      <c r="K206" s="1">
        <v>206</v>
      </c>
      <c r="L206" s="10">
        <f t="shared" si="8"/>
        <v>362.20313149239576</v>
      </c>
      <c r="M206" s="1">
        <f t="shared" si="8"/>
        <v>15.357463619573245</v>
      </c>
      <c r="U206" s="1">
        <v>206</v>
      </c>
      <c r="V206" s="1">
        <f t="shared" si="7"/>
        <v>399.48225014350868</v>
      </c>
      <c r="W206" s="10">
        <f t="shared" si="7"/>
        <v>406.08339905055601</v>
      </c>
    </row>
    <row r="207" spans="1:23">
      <c r="A207" s="1">
        <v>208</v>
      </c>
      <c r="B207" s="1">
        <v>360</v>
      </c>
      <c r="C207" s="14">
        <v>403</v>
      </c>
      <c r="K207" s="1">
        <v>207</v>
      </c>
      <c r="L207" s="10">
        <f t="shared" si="8"/>
        <v>362.71891227426374</v>
      </c>
      <c r="M207" s="1">
        <f t="shared" si="8"/>
        <v>15.381404174391516</v>
      </c>
      <c r="U207" s="1">
        <v>207</v>
      </c>
      <c r="V207" s="1">
        <f t="shared" si="7"/>
        <v>399.3818628932591</v>
      </c>
      <c r="W207" s="10">
        <f t="shared" si="7"/>
        <v>405.94372558723182</v>
      </c>
    </row>
    <row r="208" spans="1:23">
      <c r="A208" s="1">
        <v>209</v>
      </c>
      <c r="B208" s="1">
        <v>360</v>
      </c>
      <c r="C208" s="14">
        <v>402</v>
      </c>
      <c r="K208" s="1">
        <v>208</v>
      </c>
      <c r="L208" s="10">
        <f t="shared" si="8"/>
        <v>363.23013807890817</v>
      </c>
      <c r="M208" s="1">
        <f t="shared" si="8"/>
        <v>15.405117655569814</v>
      </c>
      <c r="U208" s="1">
        <v>208</v>
      </c>
      <c r="V208" s="1">
        <f t="shared" si="7"/>
        <v>399.28248038236882</v>
      </c>
      <c r="W208" s="10">
        <f t="shared" si="7"/>
        <v>405.80540879718023</v>
      </c>
    </row>
    <row r="209" spans="1:23">
      <c r="A209" s="1">
        <v>210</v>
      </c>
      <c r="B209" s="1">
        <v>360</v>
      </c>
      <c r="C209" s="14">
        <v>402</v>
      </c>
      <c r="K209" s="1">
        <v>209</v>
      </c>
      <c r="L209" s="10">
        <f t="shared" si="8"/>
        <v>363.73682808511859</v>
      </c>
      <c r="M209" s="1">
        <f t="shared" si="8"/>
        <v>15.428604901470797</v>
      </c>
      <c r="U209" s="1">
        <v>209</v>
      </c>
      <c r="V209" s="1">
        <f t="shared" si="7"/>
        <v>399.18407383910233</v>
      </c>
      <c r="W209" s="10">
        <f t="shared" si="7"/>
        <v>405.66841404990527</v>
      </c>
    </row>
    <row r="210" spans="1:23">
      <c r="A210" s="1">
        <v>211</v>
      </c>
      <c r="B210" s="1">
        <v>361</v>
      </c>
      <c r="C210" s="14">
        <v>402</v>
      </c>
      <c r="K210" s="1">
        <v>210</v>
      </c>
      <c r="L210" s="10">
        <f t="shared" si="8"/>
        <v>364.2389994016043</v>
      </c>
      <c r="M210" s="1">
        <f t="shared" si="8"/>
        <v>15.451866672414466</v>
      </c>
      <c r="U210" s="1">
        <v>210</v>
      </c>
      <c r="V210" s="1">
        <f t="shared" si="7"/>
        <v>399.0866155059644</v>
      </c>
      <c r="W210" s="10">
        <f t="shared" si="7"/>
        <v>405.53270788994644</v>
      </c>
    </row>
    <row r="211" spans="1:23">
      <c r="A211" s="1">
        <v>212</v>
      </c>
      <c r="B211" s="1">
        <v>361</v>
      </c>
      <c r="C211" s="14">
        <v>402</v>
      </c>
      <c r="K211" s="1">
        <v>211</v>
      </c>
      <c r="L211" s="10">
        <f t="shared" si="8"/>
        <v>364.73666712282159</v>
      </c>
      <c r="M211" s="1">
        <f t="shared" si="8"/>
        <v>15.474903653031683</v>
      </c>
      <c r="U211" s="1">
        <v>211</v>
      </c>
      <c r="V211" s="1">
        <f t="shared" si="7"/>
        <v>398.99007860062494</v>
      </c>
      <c r="W211" s="10">
        <f t="shared" si="7"/>
        <v>405.39825799186724</v>
      </c>
    </row>
    <row r="212" spans="1:23">
      <c r="A212" s="1">
        <v>213</v>
      </c>
      <c r="B212" s="1">
        <v>362</v>
      </c>
      <c r="C212" s="14">
        <v>402</v>
      </c>
      <c r="K212" s="1">
        <v>212</v>
      </c>
      <c r="L212" s="10">
        <f t="shared" si="8"/>
        <v>365.22984438715389</v>
      </c>
      <c r="M212" s="1">
        <f t="shared" si="8"/>
        <v>15.497716454410961</v>
      </c>
      <c r="U212" s="1">
        <v>212</v>
      </c>
      <c r="V212" s="1">
        <f t="shared" si="7"/>
        <v>398.8944372784423</v>
      </c>
      <c r="W212" s="10">
        <f t="shared" si="7"/>
        <v>405.26503311718039</v>
      </c>
    </row>
    <row r="213" spans="1:23">
      <c r="A213" s="1">
        <v>214</v>
      </c>
      <c r="B213" s="1">
        <v>362</v>
      </c>
      <c r="C213" s="14">
        <v>402</v>
      </c>
      <c r="K213" s="1">
        <v>213</v>
      </c>
      <c r="L213" s="10">
        <f t="shared" si="8"/>
        <v>365.71854242946495</v>
      </c>
      <c r="M213" s="1">
        <f t="shared" si="8"/>
        <v>15.520305616390379</v>
      </c>
      <c r="U213" s="1">
        <v>213</v>
      </c>
      <c r="V213" s="1">
        <f t="shared" si="7"/>
        <v>398.79966659658254</v>
      </c>
      <c r="W213" s="10">
        <f t="shared" si="7"/>
        <v>405.13300307303609</v>
      </c>
    </row>
    <row r="214" spans="1:23">
      <c r="A214" s="1">
        <v>215</v>
      </c>
      <c r="B214" s="1">
        <v>363</v>
      </c>
      <c r="C214" s="14">
        <v>402</v>
      </c>
      <c r="K214" s="1">
        <v>214</v>
      </c>
      <c r="L214" s="10">
        <f t="shared" si="8"/>
        <v>366.20277063757561</v>
      </c>
      <c r="M214" s="1">
        <f t="shared" si="8"/>
        <v>15.542671609582666</v>
      </c>
      <c r="U214" s="1">
        <v>214</v>
      </c>
      <c r="V214" s="1">
        <f t="shared" si="7"/>
        <v>398.70574247960758</v>
      </c>
      <c r="W214" s="10">
        <f t="shared" si="7"/>
        <v>405.00213867265455</v>
      </c>
    </row>
    <row r="215" spans="1:23">
      <c r="A215" s="1">
        <v>216</v>
      </c>
      <c r="B215" s="1">
        <v>363</v>
      </c>
      <c r="C215" s="14">
        <v>402</v>
      </c>
      <c r="K215" s="1">
        <v>215</v>
      </c>
      <c r="L215" s="10">
        <f t="shared" si="8"/>
        <v>366.68253660338291</v>
      </c>
      <c r="M215" s="1">
        <f t="shared" si="8"/>
        <v>15.564814837516272</v>
      </c>
      <c r="U215" s="1">
        <v>215</v>
      </c>
      <c r="V215" s="1">
        <f t="shared" si="7"/>
        <v>398.61264168650632</v>
      </c>
      <c r="W215" s="10">
        <f t="shared" si="7"/>
        <v>404.87241169741384</v>
      </c>
    </row>
    <row r="216" spans="1:23">
      <c r="A216" s="1">
        <v>217</v>
      </c>
      <c r="B216" s="1">
        <v>363</v>
      </c>
      <c r="C216" s="14">
        <v>402</v>
      </c>
      <c r="K216" s="1">
        <v>216</v>
      </c>
      <c r="L216" s="10">
        <f t="shared" si="8"/>
        <v>367.15784617426476</v>
      </c>
      <c r="M216" s="1">
        <f t="shared" si="8"/>
        <v>15.586735638647596</v>
      </c>
      <c r="U216" s="1">
        <v>216</v>
      </c>
      <c r="V216" s="1">
        <f t="shared" si="7"/>
        <v>398.52034177908047</v>
      </c>
      <c r="W216" s="10">
        <f t="shared" si="7"/>
        <v>404.74379486046195</v>
      </c>
    </row>
    <row r="217" spans="1:23">
      <c r="A217" s="1">
        <v>218</v>
      </c>
      <c r="B217" s="1">
        <v>364</v>
      </c>
      <c r="C217" s="14">
        <v>401</v>
      </c>
      <c r="K217" s="1">
        <v>217</v>
      </c>
      <c r="L217" s="10">
        <f t="shared" si="8"/>
        <v>367.62870350392399</v>
      </c>
      <c r="M217" s="1">
        <f t="shared" si="8"/>
        <v>15.608434288395868</v>
      </c>
      <c r="U217" s="1">
        <v>217</v>
      </c>
      <c r="V217" s="1">
        <f t="shared" si="7"/>
        <v>398.42882109162252</v>
      </c>
      <c r="W217" s="10">
        <f t="shared" si="7"/>
        <v>404.61626177189129</v>
      </c>
    </row>
    <row r="218" spans="1:23">
      <c r="A218" s="1">
        <v>219</v>
      </c>
      <c r="B218" s="1">
        <v>364</v>
      </c>
      <c r="C218" s="14">
        <v>401</v>
      </c>
      <c r="K218" s="1">
        <v>218</v>
      </c>
      <c r="L218" s="10">
        <f t="shared" si="8"/>
        <v>368.09511110115102</v>
      </c>
      <c r="M218" s="1">
        <f t="shared" si="8"/>
        <v>15.629911001056527</v>
      </c>
      <c r="U218" s="1">
        <v>218</v>
      </c>
      <c r="V218" s="1">
        <f t="shared" si="7"/>
        <v>398.33805870185159</v>
      </c>
      <c r="W218" s="10">
        <f t="shared" si="7"/>
        <v>404.48978690529481</v>
      </c>
    </row>
    <row r="219" spans="1:23">
      <c r="A219" s="1">
        <v>220</v>
      </c>
      <c r="B219" s="1">
        <v>364</v>
      </c>
      <c r="C219" s="14">
        <v>401</v>
      </c>
      <c r="K219" s="1">
        <v>219</v>
      </c>
      <c r="L219" s="10">
        <f t="shared" si="8"/>
        <v>368.55706987839397</v>
      </c>
      <c r="M219" s="1">
        <f t="shared" si="8"/>
        <v>15.651165931699335</v>
      </c>
      <c r="U219" s="1">
        <v>219</v>
      </c>
      <c r="V219" s="1">
        <f t="shared" si="7"/>
        <v>398.24803440302026</v>
      </c>
      <c r="W219" s="10">
        <f t="shared" si="7"/>
        <v>404.36434556571191</v>
      </c>
    </row>
    <row r="220" spans="1:23">
      <c r="A220" s="1">
        <v>221</v>
      </c>
      <c r="B220" s="1">
        <v>365</v>
      </c>
      <c r="C220" s="14">
        <v>401</v>
      </c>
      <c r="K220" s="1">
        <v>220</v>
      </c>
      <c r="L220" s="10">
        <f t="shared" si="8"/>
        <v>369.01457919771093</v>
      </c>
      <c r="M220" s="1">
        <f t="shared" si="8"/>
        <v>15.672199178036523</v>
      </c>
      <c r="U220" s="1">
        <v>220</v>
      </c>
      <c r="V220" s="1">
        <f t="shared" si="7"/>
        <v>398.1587286771678</v>
      </c>
      <c r="W220" s="10">
        <f t="shared" si="7"/>
        <v>404.23991385886319</v>
      </c>
    </row>
    <row r="221" spans="1:23">
      <c r="A221" s="1">
        <v>222</v>
      </c>
      <c r="B221" s="1">
        <v>365</v>
      </c>
      <c r="C221" s="14">
        <v>401</v>
      </c>
      <c r="K221" s="1">
        <v>221</v>
      </c>
      <c r="L221" s="10">
        <f t="shared" si="8"/>
        <v>369.46763691876174</v>
      </c>
      <c r="M221" s="1">
        <f t="shared" si="8"/>
        <v>15.69301078229979</v>
      </c>
      <c r="U221" s="1">
        <v>221</v>
      </c>
      <c r="V221" s="1">
        <f t="shared" si="7"/>
        <v>398.07012266944889</v>
      </c>
      <c r="W221" s="10">
        <f t="shared" si="7"/>
        <v>404.11646866166825</v>
      </c>
    </row>
    <row r="222" spans="1:23">
      <c r="A222" s="1">
        <v>223</v>
      </c>
      <c r="B222" s="1">
        <v>366</v>
      </c>
      <c r="C222" s="14">
        <v>401</v>
      </c>
      <c r="K222" s="1">
        <v>222</v>
      </c>
      <c r="L222" s="10">
        <f t="shared" si="8"/>
        <v>369.91623944154202</v>
      </c>
      <c r="M222" s="1">
        <f t="shared" si="8"/>
        <v>15.713600732885448</v>
      </c>
      <c r="U222" s="1">
        <v>222</v>
      </c>
      <c r="V222" s="1">
        <f t="shared" si="7"/>
        <v>397.982198163509</v>
      </c>
      <c r="W222" s="10">
        <f t="shared" si="7"/>
        <v>403.99398759392034</v>
      </c>
    </row>
    <row r="223" spans="1:23">
      <c r="A223" s="1">
        <v>224</v>
      </c>
      <c r="B223" s="1">
        <v>366</v>
      </c>
      <c r="C223" s="14">
        <v>401</v>
      </c>
      <c r="K223" s="1">
        <v>223</v>
      </c>
      <c r="L223" s="10">
        <f t="shared" si="8"/>
        <v>370.36038175205937</v>
      </c>
      <c r="M223" s="1">
        <f t="shared" si="8"/>
        <v>15.733968966283612</v>
      </c>
      <c r="U223" s="1">
        <v>223</v>
      </c>
      <c r="V223" s="1">
        <f t="shared" si="7"/>
        <v>397.89493755784355</v>
      </c>
      <c r="W223" s="10">
        <f t="shared" si="7"/>
        <v>403.87244899112437</v>
      </c>
    </row>
    <row r="224" spans="1:23">
      <c r="A224" s="1">
        <v>225</v>
      </c>
      <c r="B224" s="1">
        <v>366</v>
      </c>
      <c r="C224" s="14">
        <v>401</v>
      </c>
      <c r="K224" s="1">
        <v>224</v>
      </c>
      <c r="L224" s="10">
        <f t="shared" si="8"/>
        <v>370.80005746508903</v>
      </c>
      <c r="M224" s="1">
        <f t="shared" si="8"/>
        <v>15.75411536858072</v>
      </c>
      <c r="U224" s="1">
        <v>224</v>
      </c>
      <c r="V224" s="1">
        <f t="shared" si="7"/>
        <v>397.80832384309934</v>
      </c>
      <c r="W224" s="10">
        <f t="shared" si="7"/>
        <v>403.75183187841282</v>
      </c>
    </row>
    <row r="225" spans="1:23">
      <c r="A225" s="1">
        <v>226</v>
      </c>
      <c r="B225" s="1">
        <v>367</v>
      </c>
      <c r="C225" s="14">
        <v>401</v>
      </c>
      <c r="K225" s="1">
        <v>225</v>
      </c>
      <c r="L225" s="10">
        <f t="shared" si="8"/>
        <v>371.23525886529814</v>
      </c>
      <c r="M225" s="1">
        <f t="shared" si="8"/>
        <v>15.774039777293348</v>
      </c>
      <c r="U225" s="1">
        <v>225</v>
      </c>
      <c r="V225" s="1">
        <f t="shared" si="7"/>
        <v>397.72234058029625</v>
      </c>
      <c r="W225" s="10">
        <f t="shared" si="7"/>
        <v>403.63211594551234</v>
      </c>
    </row>
    <row r="226" spans="1:23">
      <c r="A226" s="1">
        <v>227</v>
      </c>
      <c r="B226" s="1">
        <v>367</v>
      </c>
      <c r="C226" s="14">
        <v>401</v>
      </c>
      <c r="K226" s="1">
        <v>226</v>
      </c>
      <c r="L226" s="10">
        <f t="shared" si="8"/>
        <v>371.66597694977281</v>
      </c>
      <c r="M226" s="1">
        <f t="shared" si="8"/>
        <v>15.793741982879228</v>
      </c>
      <c r="U226" s="1">
        <v>226</v>
      </c>
      <c r="V226" s="1">
        <f t="shared" si="7"/>
        <v>397.63697187991403</v>
      </c>
      <c r="W226" s="10">
        <f t="shared" si="7"/>
        <v>403.51328152271179</v>
      </c>
    </row>
    <row r="227" spans="1:23">
      <c r="A227" s="1">
        <v>228</v>
      </c>
      <c r="B227" s="1">
        <v>367</v>
      </c>
      <c r="C227" s="14">
        <v>400</v>
      </c>
      <c r="K227" s="1">
        <v>227</v>
      </c>
      <c r="L227" s="10">
        <f t="shared" si="8"/>
        <v>372.09220146826897</v>
      </c>
      <c r="M227" s="1">
        <f t="shared" si="8"/>
        <v>15.8132217304174</v>
      </c>
      <c r="U227" s="1">
        <v>227</v>
      </c>
      <c r="V227" s="1">
        <f t="shared" si="7"/>
        <v>397.55220238179373</v>
      </c>
      <c r="W227" s="10">
        <f t="shared" si="7"/>
        <v>403.39530955776502</v>
      </c>
    </row>
    <row r="228" spans="1:23">
      <c r="A228" s="1">
        <v>229</v>
      </c>
      <c r="B228" s="1">
        <v>368</v>
      </c>
      <c r="C228" s="14">
        <v>400</v>
      </c>
      <c r="K228" s="1">
        <v>228</v>
      </c>
      <c r="L228" s="10">
        <f t="shared" si="8"/>
        <v>372.51392096141655</v>
      </c>
      <c r="M228" s="1">
        <f t="shared" si="8"/>
        <v>15.832478721118338</v>
      </c>
      <c r="U228" s="1">
        <v>228</v>
      </c>
      <c r="V228" s="1">
        <f t="shared" si="7"/>
        <v>397.46801723585719</v>
      </c>
      <c r="W228" s="10">
        <f t="shared" si="7"/>
        <v>403.2781815937397</v>
      </c>
    </row>
    <row r="229" spans="1:23">
      <c r="A229" s="1">
        <v>230</v>
      </c>
      <c r="B229" s="1">
        <v>368</v>
      </c>
      <c r="C229" s="14">
        <v>400</v>
      </c>
      <c r="K229" s="1">
        <v>229</v>
      </c>
      <c r="L229" s="10">
        <f t="shared" si="8"/>
        <v>372.93112280160477</v>
      </c>
      <c r="M229" s="1">
        <f t="shared" si="8"/>
        <v>15.851512613813309</v>
      </c>
      <c r="U229" s="1">
        <v>229</v>
      </c>
      <c r="V229" s="1">
        <f t="shared" si="7"/>
        <v>397.38440208356468</v>
      </c>
      <c r="W229" s="10">
        <f t="shared" si="7"/>
        <v>403.16187974770128</v>
      </c>
    </row>
    <row r="230" spans="1:23">
      <c r="A230" s="1">
        <v>231</v>
      </c>
      <c r="B230" s="1">
        <v>368</v>
      </c>
      <c r="C230" s="14">
        <v>400</v>
      </c>
      <c r="K230" s="1">
        <v>230</v>
      </c>
      <c r="L230" s="10">
        <f t="shared" si="8"/>
        <v>373.3437932283249</v>
      </c>
      <c r="M230" s="1">
        <f t="shared" si="8"/>
        <v>15.870323026558083</v>
      </c>
      <c r="U230" s="1">
        <v>230</v>
      </c>
      <c r="V230" s="1">
        <f t="shared" si="7"/>
        <v>397.30134304012336</v>
      </c>
      <c r="W230" s="10">
        <f t="shared" si="7"/>
        <v>403.04638669028009</v>
      </c>
    </row>
    <row r="231" spans="1:23">
      <c r="A231" s="1">
        <v>232</v>
      </c>
      <c r="B231" s="1">
        <v>369</v>
      </c>
      <c r="C231" s="14">
        <v>400</v>
      </c>
      <c r="K231" s="1">
        <v>231</v>
      </c>
      <c r="L231" s="10">
        <f t="shared" si="8"/>
        <v>373.75191738756877</v>
      </c>
      <c r="M231" s="1">
        <f t="shared" si="8"/>
        <v>15.888909537964444</v>
      </c>
      <c r="U231" s="1">
        <v>231</v>
      </c>
      <c r="V231" s="1">
        <f t="shared" si="7"/>
        <v>397.21882667736065</v>
      </c>
      <c r="W231" s="10">
        <f t="shared" si="7"/>
        <v>402.93168562597702</v>
      </c>
    </row>
    <row r="232" spans="1:23">
      <c r="A232" s="1">
        <v>233</v>
      </c>
      <c r="B232" s="1">
        <v>369</v>
      </c>
      <c r="C232" s="14">
        <v>400</v>
      </c>
      <c r="K232" s="1">
        <v>232</v>
      </c>
      <c r="L232" s="10">
        <f t="shared" si="8"/>
        <v>374.15547936663592</v>
      </c>
      <c r="M232" s="1">
        <f t="shared" si="8"/>
        <v>15.907271688717788</v>
      </c>
      <c r="U232" s="1">
        <v>232</v>
      </c>
      <c r="V232" s="1">
        <f t="shared" si="7"/>
        <v>397.13684000731166</v>
      </c>
      <c r="W232" s="10">
        <f t="shared" si="7"/>
        <v>402.81776027430851</v>
      </c>
    </row>
    <row r="233" spans="1:23">
      <c r="A233" s="1">
        <v>234</v>
      </c>
      <c r="B233" s="1">
        <v>369</v>
      </c>
      <c r="C233" s="14">
        <v>400</v>
      </c>
      <c r="K233" s="1">
        <v>233</v>
      </c>
      <c r="L233" s="10">
        <f t="shared" si="8"/>
        <v>374.55446222994021</v>
      </c>
      <c r="M233" s="1">
        <f t="shared" si="8"/>
        <v>15.925408982986603</v>
      </c>
      <c r="U233" s="1">
        <v>233</v>
      </c>
      <c r="V233" s="1">
        <f t="shared" ref="V233:W296" si="9">10^((R$5+R$7*$U233^0.5+R$9*$U233^1+R$11*$U233^1.5+R$13*$U233^2)/(1+R$6*$U233^0.5+R$8*$U233^1+R$10*$U233^1.5+R$12*$U233^2))</f>
        <v>397.05537046638523</v>
      </c>
      <c r="W233" s="10">
        <f t="shared" si="9"/>
        <v>402.70459485161535</v>
      </c>
    </row>
    <row r="234" spans="1:23">
      <c r="A234" s="1">
        <v>235</v>
      </c>
      <c r="B234" s="1">
        <v>370</v>
      </c>
      <c r="C234" s="14">
        <v>400</v>
      </c>
      <c r="K234" s="1">
        <v>234</v>
      </c>
      <c r="L234" s="10">
        <f t="shared" si="8"/>
        <v>374.94884805431036</v>
      </c>
      <c r="M234" s="1">
        <f t="shared" si="8"/>
        <v>15.943320889677659</v>
      </c>
      <c r="U234" s="1">
        <v>234</v>
      </c>
      <c r="V234" s="1">
        <f t="shared" si="9"/>
        <v>396.97440590020983</v>
      </c>
      <c r="W234" s="10">
        <f t="shared" si="9"/>
        <v>402.59217405363319</v>
      </c>
    </row>
    <row r="235" spans="1:23">
      <c r="A235" s="1">
        <v>236</v>
      </c>
      <c r="B235" s="1">
        <v>370</v>
      </c>
      <c r="C235" s="14">
        <v>400</v>
      </c>
      <c r="K235" s="1">
        <v>235</v>
      </c>
      <c r="L235" s="10">
        <f t="shared" si="8"/>
        <v>375.3386179630096</v>
      </c>
      <c r="M235" s="1">
        <f t="shared" si="8"/>
        <v>15.961006843866025</v>
      </c>
      <c r="U235" s="1">
        <v>235</v>
      </c>
      <c r="V235" s="1">
        <f t="shared" si="9"/>
        <v>396.89393454900744</v>
      </c>
      <c r="W235" s="10">
        <f t="shared" si="9"/>
        <v>402.4804830386974</v>
      </c>
    </row>
    <row r="236" spans="1:23">
      <c r="A236" s="1">
        <v>237</v>
      </c>
      <c r="B236" s="1">
        <v>370</v>
      </c>
      <c r="C236" s="14">
        <v>400</v>
      </c>
      <c r="K236" s="1">
        <v>236</v>
      </c>
      <c r="L236" s="10">
        <f t="shared" si="8"/>
        <v>375.72375215852549</v>
      </c>
      <c r="M236" s="1">
        <f t="shared" si="8"/>
        <v>15.978466248144633</v>
      </c>
      <c r="U236" s="1">
        <v>236</v>
      </c>
      <c r="V236" s="1">
        <f t="shared" si="9"/>
        <v>396.81394503356938</v>
      </c>
      <c r="W236" s="10">
        <f t="shared" si="9"/>
        <v>402.36950741160888</v>
      </c>
    </row>
    <row r="237" spans="1:23">
      <c r="A237" s="1">
        <v>238</v>
      </c>
      <c r="B237" s="1">
        <v>371</v>
      </c>
      <c r="C237" s="14">
        <v>400</v>
      </c>
      <c r="K237" s="1">
        <v>237</v>
      </c>
      <c r="L237" s="10">
        <f t="shared" si="8"/>
        <v>376.10422995571196</v>
      </c>
      <c r="M237" s="1">
        <f t="shared" si="8"/>
        <v>15.995698473785357</v>
      </c>
      <c r="U237" s="1">
        <v>237</v>
      </c>
      <c r="V237" s="1">
        <f t="shared" si="9"/>
        <v>396.73442634174779</v>
      </c>
      <c r="W237" s="10">
        <f t="shared" si="9"/>
        <v>402.25923320811671</v>
      </c>
    </row>
    <row r="238" spans="1:23">
      <c r="A238" s="1">
        <v>239</v>
      </c>
      <c r="B238" s="1">
        <v>371</v>
      </c>
      <c r="C238" s="14">
        <v>399</v>
      </c>
      <c r="K238" s="1">
        <v>238</v>
      </c>
      <c r="L238" s="10">
        <f t="shared" si="8"/>
        <v>376.48002981470569</v>
      </c>
      <c r="M238" s="1">
        <f t="shared" si="8"/>
        <v>16.012702862091157</v>
      </c>
      <c r="U238" s="1">
        <v>238</v>
      </c>
      <c r="V238" s="1">
        <f t="shared" si="9"/>
        <v>396.65536781547462</v>
      </c>
      <c r="W238" s="10">
        <f t="shared" si="9"/>
        <v>402.14964688000015</v>
      </c>
    </row>
    <row r="239" spans="1:23">
      <c r="A239" s="1">
        <v>240</v>
      </c>
      <c r="B239" s="1">
        <v>371</v>
      </c>
      <c r="C239" s="14">
        <v>399</v>
      </c>
      <c r="K239" s="1">
        <v>239</v>
      </c>
      <c r="L239" s="10">
        <f t="shared" si="8"/>
        <v>376.85112937040117</v>
      </c>
      <c r="M239" s="1">
        <f t="shared" si="8"/>
        <v>16.029478725590774</v>
      </c>
      <c r="U239" s="1">
        <v>239</v>
      </c>
      <c r="V239" s="1">
        <f t="shared" si="9"/>
        <v>396.57675913827529</v>
      </c>
      <c r="W239" s="10">
        <f t="shared" si="9"/>
        <v>402.04073528069301</v>
      </c>
    </row>
    <row r="240" spans="1:23">
      <c r="A240" s="1">
        <v>241</v>
      </c>
      <c r="B240" s="1">
        <v>371</v>
      </c>
      <c r="C240" s="14">
        <v>399</v>
      </c>
      <c r="K240" s="1">
        <v>240</v>
      </c>
      <c r="L240" s="10">
        <f t="shared" si="8"/>
        <v>377.21750546513715</v>
      </c>
      <c r="M240" s="1">
        <f t="shared" si="8"/>
        <v>16.046025349260315</v>
      </c>
      <c r="U240" s="1">
        <v>240</v>
      </c>
      <c r="V240" s="1">
        <f t="shared" si="9"/>
        <v>396.49859032325281</v>
      </c>
      <c r="W240" s="10">
        <f t="shared" si="9"/>
        <v>401.93248565148872</v>
      </c>
    </row>
    <row r="241" spans="1:23">
      <c r="A241" s="1">
        <v>242</v>
      </c>
      <c r="B241" s="1">
        <v>372</v>
      </c>
      <c r="C241" s="14">
        <v>399</v>
      </c>
      <c r="K241" s="1">
        <v>241</v>
      </c>
      <c r="L241" s="10">
        <f t="shared" si="8"/>
        <v>377.57913417855656</v>
      </c>
      <c r="M241" s="1">
        <f t="shared" si="8"/>
        <v>16.062341991671438</v>
      </c>
      <c r="U241" s="1">
        <v>241</v>
      </c>
      <c r="V241" s="1">
        <f t="shared" si="9"/>
        <v>396.42085170152882</v>
      </c>
      <c r="W241" s="10">
        <f t="shared" si="9"/>
        <v>401.82488560823793</v>
      </c>
    </row>
    <row r="242" spans="1:23">
      <c r="A242" s="1">
        <v>243</v>
      </c>
      <c r="B242" s="1">
        <v>372</v>
      </c>
      <c r="C242" s="14">
        <v>399</v>
      </c>
      <c r="K242" s="1">
        <v>242</v>
      </c>
      <c r="L242" s="10">
        <f t="shared" si="8"/>
        <v>377.93599085592029</v>
      </c>
      <c r="M242" s="1">
        <f t="shared" si="8"/>
        <v>16.078427886197879</v>
      </c>
      <c r="U242" s="1">
        <v>242</v>
      </c>
      <c r="V242" s="1">
        <f t="shared" si="9"/>
        <v>396.34353391112683</v>
      </c>
      <c r="W242" s="10">
        <f t="shared" si="9"/>
        <v>401.7179231285682</v>
      </c>
    </row>
    <row r="243" spans="1:23">
      <c r="A243" s="1">
        <v>244</v>
      </c>
      <c r="B243" s="1">
        <v>372</v>
      </c>
      <c r="C243" s="14">
        <v>399</v>
      </c>
      <c r="K243" s="1">
        <v>243</v>
      </c>
      <c r="L243" s="10">
        <f t="shared" si="8"/>
        <v>378.28805013861643</v>
      </c>
      <c r="M243" s="1">
        <f t="shared" si="8"/>
        <v>16.094282242071596</v>
      </c>
      <c r="U243" s="1">
        <v>243</v>
      </c>
      <c r="V243" s="1">
        <f t="shared" si="9"/>
        <v>396.2666278862601</v>
      </c>
      <c r="W243" s="10">
        <f t="shared" si="9"/>
        <v>401.61158653955459</v>
      </c>
    </row>
    <row r="244" spans="1:23">
      <c r="A244" s="1">
        <v>245</v>
      </c>
      <c r="B244" s="1">
        <v>373</v>
      </c>
      <c r="C244" s="14">
        <v>399</v>
      </c>
      <c r="K244" s="1">
        <v>244</v>
      </c>
      <c r="L244" s="10">
        <f t="shared" si="8"/>
        <v>378.63528599204369</v>
      </c>
      <c r="M244" s="1">
        <f t="shared" si="8"/>
        <v>16.10990424556757</v>
      </c>
      <c r="U244" s="1">
        <v>244</v>
      </c>
      <c r="V244" s="1">
        <f t="shared" si="9"/>
        <v>396.19012484704183</v>
      </c>
      <c r="W244" s="10">
        <f t="shared" si="9"/>
        <v>401.50586450589492</v>
      </c>
    </row>
    <row r="245" spans="1:23">
      <c r="A245" s="1">
        <v>246</v>
      </c>
      <c r="B245" s="1">
        <v>373</v>
      </c>
      <c r="C245" s="14">
        <v>399</v>
      </c>
      <c r="K245" s="1">
        <v>245</v>
      </c>
      <c r="L245" s="10">
        <f t="shared" si="8"/>
        <v>378.97767173388735</v>
      </c>
      <c r="M245" s="1">
        <f t="shared" si="8"/>
        <v>16.125293061025445</v>
      </c>
      <c r="U245" s="1">
        <v>245</v>
      </c>
      <c r="V245" s="1">
        <f t="shared" si="9"/>
        <v>396.11401628955559</v>
      </c>
      <c r="W245" s="10">
        <f t="shared" si="9"/>
        <v>401.40074601847664</v>
      </c>
    </row>
    <row r="246" spans="1:23">
      <c r="A246" s="1">
        <v>247</v>
      </c>
      <c r="B246" s="1">
        <v>373</v>
      </c>
      <c r="C246" s="14">
        <v>399</v>
      </c>
      <c r="K246" s="1">
        <v>246</v>
      </c>
      <c r="L246" s="10">
        <f t="shared" si="8"/>
        <v>379.31518006058087</v>
      </c>
      <c r="M246" s="1">
        <f t="shared" si="8"/>
        <v>16.140447832012711</v>
      </c>
      <c r="U246" s="1">
        <v>246</v>
      </c>
      <c r="V246" s="1">
        <f t="shared" si="9"/>
        <v>396.03829397632802</v>
      </c>
      <c r="W246" s="10">
        <f t="shared" si="9"/>
        <v>401.29622038341085</v>
      </c>
    </row>
    <row r="247" spans="1:23">
      <c r="A247" s="1">
        <v>248</v>
      </c>
      <c r="B247" s="1">
        <v>373</v>
      </c>
      <c r="C247" s="14">
        <v>399</v>
      </c>
      <c r="K247" s="1">
        <v>247</v>
      </c>
      <c r="L247" s="10">
        <f t="shared" si="8"/>
        <v>379.64778307545095</v>
      </c>
      <c r="M247" s="1">
        <f t="shared" si="8"/>
        <v>16.155367682218809</v>
      </c>
      <c r="U247" s="1">
        <v>247</v>
      </c>
      <c r="V247" s="1">
        <f t="shared" si="9"/>
        <v>395.96294992712598</v>
      </c>
      <c r="W247" s="10">
        <f t="shared" si="9"/>
        <v>401.19227721144836</v>
      </c>
    </row>
    <row r="248" spans="1:23">
      <c r="A248" s="1">
        <v>249</v>
      </c>
      <c r="B248" s="1">
        <v>374</v>
      </c>
      <c r="C248" s="14">
        <v>399</v>
      </c>
      <c r="K248" s="1">
        <v>248</v>
      </c>
      <c r="L248" s="10">
        <f t="shared" si="8"/>
        <v>379.97545231383515</v>
      </c>
      <c r="M248" s="1">
        <f t="shared" si="8"/>
        <v>16.170051716601773</v>
      </c>
      <c r="U248" s="1">
        <v>248</v>
      </c>
      <c r="V248" s="1">
        <f t="shared" si="9"/>
        <v>395.88797641010342</v>
      </c>
      <c r="W248" s="10">
        <f t="shared" si="9"/>
        <v>401.08890640778503</v>
      </c>
    </row>
    <row r="249" spans="1:23">
      <c r="A249" s="1">
        <v>250</v>
      </c>
      <c r="B249" s="1">
        <v>374</v>
      </c>
      <c r="C249" s="14">
        <v>398</v>
      </c>
      <c r="K249" s="1">
        <v>249</v>
      </c>
      <c r="L249" s="10">
        <f t="shared" si="8"/>
        <v>380.298158770491</v>
      </c>
      <c r="M249" s="1">
        <f t="shared" si="8"/>
        <v>16.184499022329064</v>
      </c>
      <c r="U249" s="1">
        <v>249</v>
      </c>
      <c r="V249" s="1">
        <f t="shared" si="9"/>
        <v>395.81336593329462</v>
      </c>
      <c r="W249" s="10">
        <f t="shared" si="9"/>
        <v>400.98609816226218</v>
      </c>
    </row>
    <row r="250" spans="1:23">
      <c r="A250" s="1">
        <v>251</v>
      </c>
      <c r="B250" s="1">
        <v>374</v>
      </c>
      <c r="C250" s="14">
        <v>398</v>
      </c>
      <c r="K250" s="1">
        <v>250</v>
      </c>
      <c r="L250" s="10">
        <f t="shared" si="8"/>
        <v>380.6158729232468</v>
      </c>
      <c r="M250" s="1">
        <f t="shared" si="8"/>
        <v>16.198708669765278</v>
      </c>
      <c r="U250" s="1">
        <v>250</v>
      </c>
      <c r="V250" s="1">
        <f t="shared" si="9"/>
        <v>395.73911123639056</v>
      </c>
      <c r="W250" s="10">
        <f t="shared" si="9"/>
        <v>400.8838429399039</v>
      </c>
    </row>
    <row r="251" spans="1:23">
      <c r="A251" s="1">
        <v>252</v>
      </c>
      <c r="B251" s="1">
        <v>375</v>
      </c>
      <c r="C251" s="14">
        <v>398</v>
      </c>
      <c r="K251" s="1">
        <v>251</v>
      </c>
      <c r="L251" s="10">
        <f t="shared" si="8"/>
        <v>380.92856475903272</v>
      </c>
      <c r="M251" s="1">
        <f t="shared" si="8"/>
        <v>16.212679713444114</v>
      </c>
      <c r="U251" s="1">
        <v>251</v>
      </c>
      <c r="V251" s="1">
        <f t="shared" si="9"/>
        <v>395.66520528284354</v>
      </c>
      <c r="W251" s="10">
        <f t="shared" si="9"/>
        <v>400.78213147181572</v>
      </c>
    </row>
    <row r="252" spans="1:23">
      <c r="A252" s="1">
        <v>253</v>
      </c>
      <c r="B252" s="1">
        <v>375</v>
      </c>
      <c r="C252" s="14">
        <v>398</v>
      </c>
      <c r="K252" s="1">
        <v>252</v>
      </c>
      <c r="L252" s="10">
        <f t="shared" si="8"/>
        <v>381.23620379807153</v>
      </c>
      <c r="M252" s="1">
        <f t="shared" si="8"/>
        <v>16.226411193004054</v>
      </c>
      <c r="U252" s="1">
        <v>252</v>
      </c>
      <c r="V252" s="1">
        <f t="shared" si="9"/>
        <v>395.59164125224282</v>
      </c>
      <c r="W252" s="10">
        <f t="shared" si="9"/>
        <v>400.68095474640188</v>
      </c>
    </row>
    <row r="253" spans="1:23">
      <c r="A253" s="1">
        <v>254</v>
      </c>
      <c r="B253" s="1">
        <v>375</v>
      </c>
      <c r="C253" s="14">
        <v>398</v>
      </c>
      <c r="K253" s="1">
        <v>253</v>
      </c>
      <c r="L253" s="10">
        <f t="shared" si="8"/>
        <v>381.53875911776555</v>
      </c>
      <c r="M253" s="1">
        <f t="shared" si="8"/>
        <v>16.239902134125352</v>
      </c>
      <c r="U253" s="1">
        <v>253</v>
      </c>
      <c r="V253" s="1">
        <f t="shared" si="9"/>
        <v>395.51841253298295</v>
      </c>
      <c r="W253" s="10">
        <f t="shared" si="9"/>
        <v>400.58030400092258</v>
      </c>
    </row>
    <row r="254" spans="1:23">
      <c r="A254" s="1">
        <v>255</v>
      </c>
      <c r="B254" s="1">
        <v>375</v>
      </c>
      <c r="C254" s="14">
        <v>398</v>
      </c>
      <c r="K254" s="1">
        <v>254</v>
      </c>
      <c r="L254" s="10">
        <f t="shared" si="8"/>
        <v>381.83619937702298</v>
      </c>
      <c r="M254" s="1">
        <f t="shared" si="8"/>
        <v>16.253151549404308</v>
      </c>
      <c r="U254" s="1">
        <v>254</v>
      </c>
      <c r="V254" s="1">
        <f t="shared" si="9"/>
        <v>395.44551271518719</v>
      </c>
      <c r="W254" s="10">
        <f t="shared" si="9"/>
        <v>400.48017071332214</v>
      </c>
    </row>
    <row r="255" spans="1:23">
      <c r="A255" s="1">
        <v>256</v>
      </c>
      <c r="B255" s="1">
        <v>376</v>
      </c>
      <c r="C255" s="14">
        <v>398</v>
      </c>
      <c r="K255" s="1">
        <v>255</v>
      </c>
      <c r="L255" s="10">
        <f t="shared" si="8"/>
        <v>382.12849283768566</v>
      </c>
      <c r="M255" s="1">
        <f t="shared" si="8"/>
        <v>16.266158439257829</v>
      </c>
      <c r="U255" s="1">
        <v>255</v>
      </c>
      <c r="V255" s="1">
        <f t="shared" si="9"/>
        <v>395.37293558390155</v>
      </c>
      <c r="W255" s="10">
        <f t="shared" si="9"/>
        <v>400.38054659439592</v>
      </c>
    </row>
    <row r="256" spans="1:23">
      <c r="A256" s="1">
        <v>257</v>
      </c>
      <c r="B256" s="1">
        <v>376</v>
      </c>
      <c r="C256" s="14">
        <v>398</v>
      </c>
      <c r="K256" s="1">
        <v>256</v>
      </c>
      <c r="L256" s="10">
        <f t="shared" si="8"/>
        <v>382.41560738907714</v>
      </c>
      <c r="M256" s="1">
        <f t="shared" si="8"/>
        <v>16.278921792802674</v>
      </c>
      <c r="U256" s="1">
        <v>256</v>
      </c>
      <c r="V256" s="1">
        <f t="shared" si="9"/>
        <v>395.30067511251895</v>
      </c>
      <c r="W256" s="10">
        <f t="shared" si="9"/>
        <v>400.28142358019397</v>
      </c>
    </row>
    <row r="257" spans="1:23">
      <c r="A257" s="1">
        <v>258</v>
      </c>
      <c r="B257" s="1">
        <v>376</v>
      </c>
      <c r="C257" s="14">
        <v>398</v>
      </c>
      <c r="K257" s="1">
        <v>257</v>
      </c>
      <c r="L257" s="10">
        <f t="shared" si="8"/>
        <v>382.69751057001497</v>
      </c>
      <c r="M257" s="1">
        <f t="shared" si="8"/>
        <v>16.291440588700546</v>
      </c>
      <c r="U257" s="1">
        <v>257</v>
      </c>
      <c r="V257" s="1">
        <f t="shared" si="9"/>
        <v>395.22872545645578</v>
      </c>
      <c r="W257" s="10">
        <f t="shared" si="9"/>
        <v>400.18279382473838</v>
      </c>
    </row>
    <row r="258" spans="1:23">
      <c r="A258" s="1">
        <v>259</v>
      </c>
      <c r="B258" s="1">
        <v>376</v>
      </c>
      <c r="C258" s="14">
        <v>398</v>
      </c>
      <c r="K258" s="1">
        <v>258</v>
      </c>
      <c r="L258" s="10">
        <f t="shared" si="8"/>
        <v>382.97416958929773</v>
      </c>
      <c r="M258" s="1">
        <f t="shared" si="8"/>
        <v>16.303713795973799</v>
      </c>
      <c r="U258" s="1">
        <v>258</v>
      </c>
      <c r="V258" s="1">
        <f t="shared" si="9"/>
        <v>395.15708094704655</v>
      </c>
      <c r="W258" s="10">
        <f t="shared" si="9"/>
        <v>400.08464969296193</v>
      </c>
    </row>
    <row r="259" spans="1:23">
      <c r="A259" s="1">
        <v>260</v>
      </c>
      <c r="B259" s="1">
        <v>377</v>
      </c>
      <c r="C259" s="14">
        <v>398</v>
      </c>
      <c r="K259" s="1">
        <v>259</v>
      </c>
      <c r="L259" s="10">
        <f t="shared" si="8"/>
        <v>383.24555134906637</v>
      </c>
      <c r="M259" s="1">
        <f t="shared" si="8"/>
        <v>16.315740374842669</v>
      </c>
      <c r="U259" s="1">
        <v>259</v>
      </c>
      <c r="V259" s="1">
        <f t="shared" si="9"/>
        <v>395.08573608566667</v>
      </c>
      <c r="W259" s="10">
        <f t="shared" si="9"/>
        <v>399.98698375393417</v>
      </c>
    </row>
    <row r="260" spans="1:23">
      <c r="A260" s="1">
        <v>261</v>
      </c>
      <c r="B260" s="1">
        <v>377</v>
      </c>
      <c r="C260" s="14">
        <v>398</v>
      </c>
      <c r="K260" s="1">
        <v>260</v>
      </c>
      <c r="L260" s="10">
        <f t="shared" si="8"/>
        <v>383.51162246552991</v>
      </c>
      <c r="M260" s="1">
        <f t="shared" si="8"/>
        <v>16.327519277554931</v>
      </c>
      <c r="U260" s="1">
        <v>260</v>
      </c>
      <c r="V260" s="1">
        <f t="shared" si="9"/>
        <v>395.01468553805449</v>
      </c>
      <c r="W260" s="10">
        <f t="shared" si="9"/>
        <v>399.88978877430452</v>
      </c>
    </row>
    <row r="261" spans="1:23">
      <c r="A261" s="1">
        <v>262</v>
      </c>
      <c r="B261" s="1">
        <v>377</v>
      </c>
      <c r="C261" s="14">
        <v>397</v>
      </c>
      <c r="K261" s="1">
        <v>261</v>
      </c>
      <c r="L261" s="10">
        <f t="shared" ref="L261:M300" si="10">10^(H$5+H$6*LOG10($K261)+H$7*LOG10($K261)^2+H$8*LOG10($K261)^3+H$9*LOG10($K261)^4+H$10*LOG10($K261)^5+H$11*LOG10($K261)^6+H$12*LOG10($K261)^7+H$13*LOG10($K261)^8)</f>
        <v>383.77234928833911</v>
      </c>
      <c r="M261" s="1">
        <f t="shared" si="10"/>
        <v>16.339049449140425</v>
      </c>
      <c r="U261" s="1">
        <v>261</v>
      </c>
      <c r="V261" s="1">
        <f t="shared" si="9"/>
        <v>394.94392412884827</v>
      </c>
      <c r="W261" s="10">
        <f t="shared" si="9"/>
        <v>399.79305771198011</v>
      </c>
    </row>
    <row r="262" spans="1:23">
      <c r="A262" s="1">
        <v>263</v>
      </c>
      <c r="B262" s="1">
        <v>378</v>
      </c>
      <c r="C262" s="14">
        <v>397</v>
      </c>
      <c r="K262" s="1">
        <v>262</v>
      </c>
      <c r="L262" s="10">
        <f t="shared" si="10"/>
        <v>384.02769792374892</v>
      </c>
      <c r="M262" s="1">
        <f t="shared" si="10"/>
        <v>16.35032982813042</v>
      </c>
      <c r="U262" s="1">
        <v>262</v>
      </c>
      <c r="V262" s="1">
        <f t="shared" si="9"/>
        <v>394.87344683630749</v>
      </c>
      <c r="W262" s="10">
        <f t="shared" si="9"/>
        <v>399.69678371003585</v>
      </c>
    </row>
    <row r="263" spans="1:23">
      <c r="A263" s="1">
        <v>264</v>
      </c>
      <c r="B263" s="1">
        <v>378</v>
      </c>
      <c r="C263" s="14">
        <v>397</v>
      </c>
      <c r="K263" s="1">
        <v>263</v>
      </c>
      <c r="L263" s="10">
        <f t="shared" si="10"/>
        <v>384.27763425185469</v>
      </c>
      <c r="M263" s="1">
        <f t="shared" si="10"/>
        <v>16.361359347488765</v>
      </c>
      <c r="U263" s="1">
        <v>263</v>
      </c>
      <c r="V263" s="1">
        <f t="shared" si="9"/>
        <v>394.80324878722956</v>
      </c>
      <c r="W263" s="10">
        <f t="shared" si="9"/>
        <v>399.60096009083406</v>
      </c>
    </row>
    <row r="264" spans="1:23">
      <c r="A264" s="1">
        <v>265</v>
      </c>
      <c r="B264" s="1">
        <v>378</v>
      </c>
      <c r="C264" s="14">
        <v>397</v>
      </c>
      <c r="K264" s="1">
        <v>264</v>
      </c>
      <c r="L264" s="10">
        <f t="shared" si="10"/>
        <v>384.52212394847982</v>
      </c>
      <c r="M264" s="1">
        <f t="shared" si="10"/>
        <v>16.372136935155584</v>
      </c>
      <c r="U264" s="1">
        <v>264</v>
      </c>
      <c r="V264" s="1">
        <f t="shared" si="9"/>
        <v>394.73332525204142</v>
      </c>
      <c r="W264" s="10">
        <f t="shared" si="9"/>
        <v>399.50558035035345</v>
      </c>
    </row>
    <row r="265" spans="1:23">
      <c r="A265" s="1">
        <v>266</v>
      </c>
      <c r="B265" s="1">
        <v>378</v>
      </c>
      <c r="C265" s="14">
        <v>397</v>
      </c>
      <c r="K265" s="1">
        <v>265</v>
      </c>
      <c r="L265" s="10">
        <f t="shared" si="10"/>
        <v>384.76113250348044</v>
      </c>
      <c r="M265" s="1">
        <f t="shared" si="10"/>
        <v>16.382661514883374</v>
      </c>
      <c r="U265" s="1">
        <v>265</v>
      </c>
      <c r="V265" s="1">
        <f t="shared" si="9"/>
        <v>394.66367164006471</v>
      </c>
      <c r="W265" s="10">
        <f t="shared" si="9"/>
        <v>399.41063815269877</v>
      </c>
    </row>
    <row r="266" spans="1:23">
      <c r="A266" s="1">
        <v>267</v>
      </c>
      <c r="B266" s="1">
        <v>379</v>
      </c>
      <c r="C266" s="14">
        <v>397</v>
      </c>
      <c r="K266" s="1">
        <v>266</v>
      </c>
      <c r="L266" s="10">
        <f t="shared" si="10"/>
        <v>384.99462523990275</v>
      </c>
      <c r="M266" s="1">
        <f t="shared" si="10"/>
        <v>16.392932006967502</v>
      </c>
      <c r="U266" s="1">
        <v>266</v>
      </c>
      <c r="V266" s="1">
        <f t="shared" si="9"/>
        <v>394.5942834949596</v>
      </c>
      <c r="W266" s="10">
        <f t="shared" si="9"/>
        <v>399.31612732483376</v>
      </c>
    </row>
    <row r="267" spans="1:23">
      <c r="A267" s="1">
        <v>268</v>
      </c>
      <c r="B267" s="1">
        <v>379</v>
      </c>
      <c r="C267" s="14">
        <v>397</v>
      </c>
      <c r="K267" s="1">
        <v>267</v>
      </c>
      <c r="L267" s="10">
        <f t="shared" si="10"/>
        <v>385.2225673338354</v>
      </c>
      <c r="M267" s="1">
        <f t="shared" si="10"/>
        <v>16.402947328864016</v>
      </c>
      <c r="U267" s="1">
        <v>267</v>
      </c>
      <c r="V267" s="1">
        <f t="shared" si="9"/>
        <v>394.52515649030386</v>
      </c>
      <c r="W267" s="10">
        <f t="shared" si="9"/>
        <v>399.22204185146688</v>
      </c>
    </row>
    <row r="268" spans="1:23">
      <c r="A268" s="1">
        <v>269</v>
      </c>
      <c r="B268" s="1">
        <v>379</v>
      </c>
      <c r="C268" s="14">
        <v>397</v>
      </c>
      <c r="K268" s="1">
        <v>268</v>
      </c>
      <c r="L268" s="10">
        <f t="shared" si="10"/>
        <v>385.44492383110605</v>
      </c>
      <c r="M268" s="1">
        <f t="shared" si="10"/>
        <v>16.412706395960356</v>
      </c>
      <c r="U268" s="1">
        <v>268</v>
      </c>
      <c r="V268" s="1">
        <f t="shared" si="9"/>
        <v>394.45628642535655</v>
      </c>
      <c r="W268" s="10">
        <f t="shared" si="9"/>
        <v>399.12837587013195</v>
      </c>
    </row>
    <row r="269" spans="1:23">
      <c r="A269" s="1">
        <v>270</v>
      </c>
      <c r="B269" s="1">
        <v>379</v>
      </c>
      <c r="C269" s="14">
        <v>397</v>
      </c>
      <c r="K269" s="1">
        <v>269</v>
      </c>
      <c r="L269" s="10">
        <f t="shared" si="10"/>
        <v>385.66165966712987</v>
      </c>
      <c r="M269" s="1">
        <f t="shared" si="10"/>
        <v>16.422208122194306</v>
      </c>
      <c r="U269" s="1">
        <v>269</v>
      </c>
      <c r="V269" s="1">
        <f t="shared" si="9"/>
        <v>394.38766922094436</v>
      </c>
      <c r="W269" s="10">
        <f t="shared" si="9"/>
        <v>399.03512366643497</v>
      </c>
    </row>
    <row r="270" spans="1:23">
      <c r="A270" s="1">
        <v>271</v>
      </c>
      <c r="B270" s="1">
        <v>380</v>
      </c>
      <c r="C270" s="14">
        <v>397</v>
      </c>
      <c r="K270" s="1">
        <v>270</v>
      </c>
      <c r="L270" s="10">
        <f t="shared" si="10"/>
        <v>385.87273968338235</v>
      </c>
      <c r="M270" s="1">
        <f t="shared" si="10"/>
        <v>16.431451420780501</v>
      </c>
      <c r="U270" s="1">
        <v>270</v>
      </c>
      <c r="V270" s="1">
        <f t="shared" si="9"/>
        <v>394.31930091551033</v>
      </c>
      <c r="W270" s="10">
        <f t="shared" si="9"/>
        <v>398.94227966945499</v>
      </c>
    </row>
    <row r="271" spans="1:23">
      <c r="A271" s="1">
        <v>272</v>
      </c>
      <c r="B271" s="1">
        <v>380</v>
      </c>
      <c r="C271" s="14">
        <v>397</v>
      </c>
      <c r="K271" s="1">
        <v>271</v>
      </c>
      <c r="L271" s="10">
        <f t="shared" si="10"/>
        <v>386.07812864641409</v>
      </c>
      <c r="M271" s="1">
        <f t="shared" si="10"/>
        <v>16.440435204754245</v>
      </c>
      <c r="U271" s="1">
        <v>271</v>
      </c>
      <c r="V271" s="1">
        <f t="shared" si="9"/>
        <v>394.25117766128483</v>
      </c>
      <c r="W271" s="10">
        <f t="shared" si="9"/>
        <v>398.84983844732079</v>
      </c>
    </row>
    <row r="272" spans="1:23">
      <c r="A272" s="1">
        <v>273</v>
      </c>
      <c r="B272" s="1">
        <v>380</v>
      </c>
      <c r="C272" s="14">
        <v>397</v>
      </c>
      <c r="K272" s="1">
        <v>272</v>
      </c>
      <c r="L272" s="10">
        <f t="shared" si="10"/>
        <v>386.27779126355176</v>
      </c>
      <c r="M272" s="1">
        <f t="shared" si="10"/>
        <v>16.44915838772571</v>
      </c>
      <c r="U272" s="1">
        <v>272</v>
      </c>
      <c r="V272" s="1">
        <f t="shared" si="9"/>
        <v>394.18329572060924</v>
      </c>
      <c r="W272" s="10">
        <f t="shared" si="9"/>
        <v>398.75779470292275</v>
      </c>
    </row>
    <row r="273" spans="1:23">
      <c r="A273" s="1">
        <v>274</v>
      </c>
      <c r="B273" s="1">
        <v>380</v>
      </c>
      <c r="C273" s="14">
        <v>397</v>
      </c>
      <c r="K273" s="1">
        <v>273</v>
      </c>
      <c r="L273" s="10">
        <f t="shared" si="10"/>
        <v>386.47169220155877</v>
      </c>
      <c r="M273" s="1">
        <f t="shared" si="10"/>
        <v>16.45761988445318</v>
      </c>
      <c r="U273" s="1">
        <v>273</v>
      </c>
      <c r="V273" s="1">
        <f t="shared" si="9"/>
        <v>394.11565146235773</v>
      </c>
      <c r="W273" s="10">
        <f t="shared" si="9"/>
        <v>398.66614326977833</v>
      </c>
    </row>
    <row r="274" spans="1:23">
      <c r="A274" s="1">
        <v>275</v>
      </c>
      <c r="B274" s="1">
        <v>380</v>
      </c>
      <c r="C274" s="14">
        <v>396</v>
      </c>
      <c r="K274" s="1">
        <v>274</v>
      </c>
      <c r="L274" s="10">
        <f t="shared" si="10"/>
        <v>386.65979610116074</v>
      </c>
      <c r="M274" s="1">
        <f t="shared" si="10"/>
        <v>16.465818611434749</v>
      </c>
      <c r="U274" s="1">
        <v>274</v>
      </c>
      <c r="V274" s="1">
        <f t="shared" si="9"/>
        <v>394.04824135850936</v>
      </c>
      <c r="W274" s="10">
        <f t="shared" si="9"/>
        <v>398.57487910803468</v>
      </c>
    </row>
    <row r="275" spans="1:23">
      <c r="A275" s="1">
        <v>276</v>
      </c>
      <c r="B275" s="1">
        <v>381</v>
      </c>
      <c r="C275" s="14">
        <v>396</v>
      </c>
      <c r="K275" s="1">
        <v>275</v>
      </c>
      <c r="L275" s="10">
        <f t="shared" si="10"/>
        <v>386.84206759606849</v>
      </c>
      <c r="M275" s="1">
        <f t="shared" si="10"/>
        <v>16.473753487531443</v>
      </c>
      <c r="U275" s="1">
        <v>275</v>
      </c>
      <c r="V275" s="1">
        <f t="shared" si="9"/>
        <v>393.98106198083354</v>
      </c>
      <c r="W275" s="10">
        <f t="shared" si="9"/>
        <v>398.48399730061919</v>
      </c>
    </row>
    <row r="276" spans="1:23">
      <c r="A276" s="1">
        <v>277</v>
      </c>
      <c r="B276" s="1">
        <v>381</v>
      </c>
      <c r="C276" s="14">
        <v>396</v>
      </c>
      <c r="K276" s="1">
        <v>276</v>
      </c>
      <c r="L276" s="10">
        <f t="shared" si="10"/>
        <v>387.01847132706314</v>
      </c>
      <c r="M276" s="1">
        <f t="shared" si="10"/>
        <v>16.48142343456772</v>
      </c>
      <c r="U276" s="1">
        <v>276</v>
      </c>
      <c r="V276" s="1">
        <f t="shared" si="9"/>
        <v>393.91410999767095</v>
      </c>
      <c r="W276" s="10">
        <f t="shared" si="9"/>
        <v>398.39349304949525</v>
      </c>
    </row>
    <row r="277" spans="1:23">
      <c r="A277" s="1">
        <v>278</v>
      </c>
      <c r="B277" s="1">
        <v>381</v>
      </c>
      <c r="C277" s="14">
        <v>396</v>
      </c>
      <c r="K277" s="1">
        <v>277</v>
      </c>
      <c r="L277" s="10">
        <f t="shared" si="10"/>
        <v>387.18897195926093</v>
      </c>
      <c r="M277" s="1">
        <f t="shared" si="10"/>
        <v>16.488827377893983</v>
      </c>
      <c r="U277" s="1">
        <v>277</v>
      </c>
      <c r="V277" s="1">
        <f t="shared" si="9"/>
        <v>393.84738217084947</v>
      </c>
      <c r="W277" s="10">
        <f t="shared" si="9"/>
        <v>398.30336167207253</v>
      </c>
    </row>
    <row r="278" spans="1:23">
      <c r="A278" s="1">
        <v>279</v>
      </c>
      <c r="B278" s="1">
        <v>381</v>
      </c>
      <c r="C278" s="14">
        <v>396</v>
      </c>
      <c r="K278" s="1">
        <v>278</v>
      </c>
      <c r="L278" s="10">
        <f t="shared" si="10"/>
        <v>387.35353419718535</v>
      </c>
      <c r="M278" s="1">
        <f t="shared" si="10"/>
        <v>16.495964246941028</v>
      </c>
      <c r="U278" s="1">
        <v>278</v>
      </c>
      <c r="V278" s="1">
        <f t="shared" si="9"/>
        <v>393.78087535268367</v>
      </c>
      <c r="W278" s="10">
        <f t="shared" si="9"/>
        <v>398.21359859771775</v>
      </c>
    </row>
    <row r="279" spans="1:23">
      <c r="A279" s="1">
        <v>280</v>
      </c>
      <c r="B279" s="1">
        <v>382</v>
      </c>
      <c r="C279" s="14">
        <v>396</v>
      </c>
      <c r="K279" s="1">
        <v>279</v>
      </c>
      <c r="L279" s="10">
        <f t="shared" si="10"/>
        <v>387.5121227998938</v>
      </c>
      <c r="M279" s="1">
        <f t="shared" si="10"/>
        <v>16.502832975865655</v>
      </c>
      <c r="U279" s="1">
        <v>279</v>
      </c>
      <c r="V279" s="1">
        <f t="shared" si="9"/>
        <v>393.71458648309573</v>
      </c>
      <c r="W279" s="10">
        <f t="shared" si="9"/>
        <v>398.12419936439022</v>
      </c>
    </row>
    <row r="280" spans="1:23">
      <c r="A280" s="1">
        <v>281</v>
      </c>
      <c r="B280" s="1">
        <v>382</v>
      </c>
      <c r="C280" s="14">
        <v>396</v>
      </c>
      <c r="K280" s="1">
        <v>280</v>
      </c>
      <c r="L280" s="10">
        <f t="shared" si="10"/>
        <v>387.66470259727225</v>
      </c>
      <c r="M280" s="1">
        <f t="shared" si="10"/>
        <v>16.50943250395904</v>
      </c>
      <c r="U280" s="1">
        <v>280</v>
      </c>
      <c r="V280" s="1">
        <f t="shared" si="9"/>
        <v>393.6485125868233</v>
      </c>
      <c r="W280" s="10">
        <f t="shared" si="9"/>
        <v>398.03515961538682</v>
      </c>
    </row>
    <row r="281" spans="1:23">
      <c r="A281" s="1">
        <v>282</v>
      </c>
      <c r="B281" s="1">
        <v>382</v>
      </c>
      <c r="C281" s="14">
        <v>396</v>
      </c>
      <c r="K281" s="1">
        <v>281</v>
      </c>
      <c r="L281" s="10">
        <f t="shared" si="10"/>
        <v>387.81123850346364</v>
      </c>
      <c r="M281" s="1">
        <f t="shared" si="10"/>
        <v>16.515761776296966</v>
      </c>
      <c r="U281" s="1">
        <v>281</v>
      </c>
      <c r="V281" s="1">
        <f t="shared" si="9"/>
        <v>393.58265077072343</v>
      </c>
      <c r="W281" s="10">
        <f t="shared" si="9"/>
        <v>397.94647509620751</v>
      </c>
    </row>
    <row r="282" spans="1:23">
      <c r="A282" s="1">
        <v>283</v>
      </c>
      <c r="B282" s="1">
        <v>382</v>
      </c>
      <c r="C282" s="14">
        <v>396</v>
      </c>
      <c r="K282" s="1">
        <v>282</v>
      </c>
      <c r="L282" s="10">
        <f t="shared" si="10"/>
        <v>387.95169553249008</v>
      </c>
      <c r="M282" s="1">
        <f t="shared" si="10"/>
        <v>16.521819744160975</v>
      </c>
      <c r="U282" s="1">
        <v>282</v>
      </c>
      <c r="V282" s="1">
        <f t="shared" si="9"/>
        <v>393.51699822116757</v>
      </c>
      <c r="W282" s="10">
        <f t="shared" si="9"/>
        <v>397.8581416515002</v>
      </c>
    </row>
    <row r="283" spans="1:23">
      <c r="A283" s="1">
        <v>284</v>
      </c>
      <c r="B283" s="1">
        <v>383</v>
      </c>
      <c r="C283" s="14">
        <v>396</v>
      </c>
      <c r="K283" s="1">
        <v>283</v>
      </c>
      <c r="L283" s="10">
        <f t="shared" si="10"/>
        <v>388.08603881328418</v>
      </c>
      <c r="M283" s="1">
        <f t="shared" si="10"/>
        <v>16.527605365703472</v>
      </c>
      <c r="U283" s="1">
        <v>283</v>
      </c>
      <c r="V283" s="1">
        <f t="shared" si="9"/>
        <v>393.45155220152776</v>
      </c>
      <c r="W283" s="10">
        <f t="shared" si="9"/>
        <v>397.77015522213003</v>
      </c>
    </row>
    <row r="284" spans="1:23">
      <c r="A284" s="1">
        <v>285</v>
      </c>
      <c r="B284" s="1">
        <v>383</v>
      </c>
      <c r="C284" s="14">
        <v>396</v>
      </c>
      <c r="K284" s="1">
        <v>284</v>
      </c>
      <c r="L284" s="10">
        <f t="shared" si="10"/>
        <v>388.21423360191153</v>
      </c>
      <c r="M284" s="1">
        <f t="shared" si="10"/>
        <v>16.533117606294567</v>
      </c>
      <c r="U284" s="1">
        <v>284</v>
      </c>
      <c r="V284" s="1">
        <f t="shared" si="9"/>
        <v>393.38631004974627</v>
      </c>
      <c r="W284" s="10">
        <f t="shared" si="9"/>
        <v>397.68251184234117</v>
      </c>
    </row>
    <row r="285" spans="1:23">
      <c r="A285" s="1">
        <v>286</v>
      </c>
      <c r="B285" s="1">
        <v>383</v>
      </c>
      <c r="C285" s="14">
        <v>396</v>
      </c>
      <c r="K285" s="1">
        <v>285</v>
      </c>
      <c r="L285" s="10">
        <f t="shared" si="10"/>
        <v>388.33624529816109</v>
      </c>
      <c r="M285" s="1">
        <f t="shared" si="10"/>
        <v>16.5383554391126</v>
      </c>
      <c r="U285" s="1">
        <v>285</v>
      </c>
      <c r="V285" s="1">
        <f t="shared" si="9"/>
        <v>393.32126917598617</v>
      </c>
      <c r="W285" s="10">
        <f t="shared" si="9"/>
        <v>397.59520763699771</v>
      </c>
    </row>
    <row r="286" spans="1:23">
      <c r="A286" s="1">
        <v>287</v>
      </c>
      <c r="B286" s="1">
        <v>383</v>
      </c>
      <c r="C286" s="14">
        <v>396</v>
      </c>
      <c r="K286" s="1">
        <v>286</v>
      </c>
      <c r="L286" s="10">
        <f t="shared" si="10"/>
        <v>388.45203945696142</v>
      </c>
      <c r="M286" s="1">
        <f t="shared" si="10"/>
        <v>16.543317845625793</v>
      </c>
      <c r="U286" s="1">
        <v>286</v>
      </c>
      <c r="V286" s="1">
        <f t="shared" si="9"/>
        <v>393.25642706035836</v>
      </c>
      <c r="W286" s="10">
        <f t="shared" si="9"/>
        <v>397.50823881893473</v>
      </c>
    </row>
    <row r="287" spans="1:23">
      <c r="A287" s="1">
        <v>288</v>
      </c>
      <c r="B287" s="1">
        <v>383</v>
      </c>
      <c r="C287" s="14">
        <v>395</v>
      </c>
      <c r="K287" s="1">
        <v>287</v>
      </c>
      <c r="L287" s="10">
        <f t="shared" si="10"/>
        <v>388.56158180357505</v>
      </c>
      <c r="M287" s="1">
        <f t="shared" si="10"/>
        <v>16.548003816021019</v>
      </c>
      <c r="U287" s="1">
        <v>287</v>
      </c>
      <c r="V287" s="1">
        <f t="shared" si="9"/>
        <v>393.19178125072739</v>
      </c>
      <c r="W287" s="10">
        <f t="shared" si="9"/>
        <v>397.42160168637821</v>
      </c>
    </row>
    <row r="288" spans="1:23">
      <c r="A288" s="1">
        <v>289</v>
      </c>
      <c r="B288" s="1">
        <v>384</v>
      </c>
      <c r="C288" s="14">
        <v>395</v>
      </c>
      <c r="K288" s="1">
        <v>288</v>
      </c>
      <c r="L288" s="10">
        <f t="shared" si="10"/>
        <v>388.66483824652477</v>
      </c>
      <c r="M288" s="1">
        <f t="shared" si="10"/>
        <v>16.552412349702777</v>
      </c>
      <c r="U288" s="1">
        <v>288</v>
      </c>
      <c r="V288" s="1">
        <f t="shared" si="9"/>
        <v>393.1273293605974</v>
      </c>
      <c r="W288" s="10">
        <f t="shared" si="9"/>
        <v>397.33529262046221</v>
      </c>
    </row>
    <row r="289" spans="1:23">
      <c r="A289" s="1">
        <v>290</v>
      </c>
      <c r="B289" s="1">
        <v>384</v>
      </c>
      <c r="C289" s="14">
        <v>395</v>
      </c>
      <c r="K289" s="1">
        <v>289</v>
      </c>
      <c r="L289" s="10">
        <f t="shared" si="10"/>
        <v>388.76177489015527</v>
      </c>
      <c r="M289" s="1">
        <f t="shared" si="10"/>
        <v>16.556542455762965</v>
      </c>
      <c r="U289" s="1">
        <v>289</v>
      </c>
      <c r="V289" s="1">
        <f t="shared" si="9"/>
        <v>393.06306906705265</v>
      </c>
      <c r="W289" s="10">
        <f t="shared" si="9"/>
        <v>397.24930808283034</v>
      </c>
    </row>
    <row r="290" spans="1:23">
      <c r="A290" s="1">
        <v>291</v>
      </c>
      <c r="B290" s="1">
        <v>384</v>
      </c>
      <c r="C290" s="14">
        <v>395</v>
      </c>
      <c r="K290" s="1">
        <v>290</v>
      </c>
      <c r="L290" s="10">
        <f t="shared" si="10"/>
        <v>388.85235804842398</v>
      </c>
      <c r="M290" s="1">
        <f t="shared" si="10"/>
        <v>16.560393153407986</v>
      </c>
      <c r="U290" s="1">
        <v>290</v>
      </c>
      <c r="V290" s="1">
        <f t="shared" si="9"/>
        <v>392.99899810877827</v>
      </c>
      <c r="W290" s="10">
        <f t="shared" si="9"/>
        <v>397.16364461328862</v>
      </c>
    </row>
    <row r="291" spans="1:23">
      <c r="A291" s="1">
        <v>292</v>
      </c>
      <c r="B291" s="1">
        <v>384</v>
      </c>
      <c r="C291" s="14">
        <v>395</v>
      </c>
      <c r="K291" s="1">
        <v>291</v>
      </c>
      <c r="L291" s="10">
        <f t="shared" si="10"/>
        <v>388.93655425656442</v>
      </c>
      <c r="M291" s="1">
        <f t="shared" si="10"/>
        <v>16.563963472442865</v>
      </c>
      <c r="U291" s="1">
        <v>291</v>
      </c>
      <c r="V291" s="1">
        <f t="shared" si="9"/>
        <v>392.93511428414365</v>
      </c>
      <c r="W291" s="10">
        <f t="shared" si="9"/>
        <v>397.07829882757102</v>
      </c>
    </row>
    <row r="292" spans="1:23">
      <c r="A292" s="1">
        <v>293</v>
      </c>
      <c r="B292" s="1">
        <v>385</v>
      </c>
      <c r="C292" s="14">
        <v>395</v>
      </c>
      <c r="K292" s="1">
        <v>292</v>
      </c>
      <c r="L292" s="10">
        <f t="shared" si="10"/>
        <v>389.01433028493921</v>
      </c>
      <c r="M292" s="1">
        <f t="shared" si="10"/>
        <v>16.567252453619332</v>
      </c>
      <c r="U292" s="1">
        <v>292</v>
      </c>
      <c r="V292" s="1">
        <f t="shared" si="9"/>
        <v>392.87141544935793</v>
      </c>
      <c r="W292" s="10">
        <f t="shared" si="9"/>
        <v>396.99326741514835</v>
      </c>
    </row>
    <row r="293" spans="1:23">
      <c r="A293" s="1">
        <v>294</v>
      </c>
      <c r="B293" s="1">
        <v>385</v>
      </c>
      <c r="C293" s="14">
        <v>395</v>
      </c>
      <c r="K293" s="1">
        <v>293</v>
      </c>
      <c r="L293" s="10">
        <f t="shared" si="10"/>
        <v>389.08565315042642</v>
      </c>
      <c r="M293" s="1">
        <f t="shared" si="10"/>
        <v>16.570259149129459</v>
      </c>
      <c r="U293" s="1">
        <v>293</v>
      </c>
      <c r="V293" s="1">
        <f t="shared" si="9"/>
        <v>392.80789951665895</v>
      </c>
      <c r="W293" s="10">
        <f t="shared" si="9"/>
        <v>396.90854713712122</v>
      </c>
    </row>
    <row r="294" spans="1:23">
      <c r="A294" s="1">
        <v>295</v>
      </c>
      <c r="B294" s="1">
        <v>385</v>
      </c>
      <c r="C294" s="14">
        <v>395</v>
      </c>
      <c r="K294" s="1">
        <v>294</v>
      </c>
      <c r="L294" s="10">
        <f t="shared" si="10"/>
        <v>389.15049012882116</v>
      </c>
      <c r="M294" s="1">
        <f t="shared" si="10"/>
        <v>16.572982623023691</v>
      </c>
      <c r="U294" s="1">
        <v>294</v>
      </c>
      <c r="V294" s="1">
        <f t="shared" si="9"/>
        <v>392.74456445259977</v>
      </c>
      <c r="W294" s="10">
        <f t="shared" si="9"/>
        <v>396.82413482418389</v>
      </c>
    </row>
    <row r="295" spans="1:23">
      <c r="A295" s="1">
        <v>296</v>
      </c>
      <c r="B295" s="1">
        <v>385</v>
      </c>
      <c r="C295" s="14">
        <v>395</v>
      </c>
      <c r="K295" s="1">
        <v>295</v>
      </c>
      <c r="L295" s="10">
        <f t="shared" si="10"/>
        <v>389.20880876641269</v>
      </c>
      <c r="M295" s="1">
        <f t="shared" si="10"/>
        <v>16.575421951561786</v>
      </c>
      <c r="U295" s="1">
        <v>295</v>
      </c>
      <c r="V295" s="1">
        <f t="shared" si="9"/>
        <v>392.68140827636392</v>
      </c>
      <c r="W295" s="10">
        <f t="shared" si="9"/>
        <v>396.74002737463803</v>
      </c>
    </row>
    <row r="296" spans="1:23">
      <c r="A296" s="1">
        <v>297</v>
      </c>
      <c r="B296" s="1">
        <v>385</v>
      </c>
      <c r="C296" s="14">
        <v>395</v>
      </c>
      <c r="K296" s="1">
        <v>296</v>
      </c>
      <c r="L296" s="10">
        <f t="shared" si="10"/>
        <v>389.26057689249677</v>
      </c>
      <c r="M296" s="1">
        <f t="shared" si="10"/>
        <v>16.577576223672089</v>
      </c>
      <c r="U296" s="1">
        <v>296</v>
      </c>
      <c r="V296" s="1">
        <f t="shared" si="9"/>
        <v>392.61842905814387</v>
      </c>
      <c r="W296" s="10">
        <f t="shared" si="9"/>
        <v>396.65622175247927</v>
      </c>
    </row>
    <row r="297" spans="1:23">
      <c r="A297" s="1">
        <v>298</v>
      </c>
      <c r="B297" s="1">
        <v>386</v>
      </c>
      <c r="C297" s="14">
        <v>395</v>
      </c>
      <c r="K297" s="1">
        <v>297</v>
      </c>
      <c r="L297" s="10">
        <f t="shared" si="10"/>
        <v>389.30576263044742</v>
      </c>
      <c r="M297" s="1">
        <f t="shared" si="10"/>
        <v>16.579444541269734</v>
      </c>
      <c r="U297" s="1">
        <v>297</v>
      </c>
      <c r="V297" s="1">
        <f t="shared" ref="V297:W300" si="11">10^((R$5+R$7*$U297^0.5+R$9*$U297^1+R$11*$U297^1.5+R$13*$U297^2)/(1+R$6*$U297^0.5+R$8*$U297^1+R$10*$U297^1.5+R$12*$U297^2))</f>
        <v>392.55562491757513</v>
      </c>
      <c r="W297" s="10">
        <f t="shared" si="11"/>
        <v>396.57271498555656</v>
      </c>
    </row>
    <row r="298" spans="1:23">
      <c r="A298" s="1">
        <v>299</v>
      </c>
      <c r="B298" s="1">
        <v>386</v>
      </c>
      <c r="C298" s="14">
        <v>395</v>
      </c>
      <c r="K298" s="1">
        <v>298</v>
      </c>
      <c r="L298" s="10">
        <f t="shared" si="10"/>
        <v>389.34433440897459</v>
      </c>
      <c r="M298" s="1">
        <f t="shared" si="10"/>
        <v>16.581026019732953</v>
      </c>
      <c r="U298" s="1">
        <v>298</v>
      </c>
      <c r="V298" s="1">
        <f t="shared" si="11"/>
        <v>392.49299402222147</v>
      </c>
      <c r="W298" s="10">
        <f t="shared" si="11"/>
        <v>396.48950416376005</v>
      </c>
    </row>
    <row r="299" spans="1:23">
      <c r="A299" s="1">
        <v>300</v>
      </c>
      <c r="B299" s="1">
        <v>386</v>
      </c>
      <c r="C299" s="14">
        <v>395</v>
      </c>
      <c r="K299" s="1">
        <v>299</v>
      </c>
      <c r="L299" s="10">
        <f t="shared" si="10"/>
        <v>389.3762609733634</v>
      </c>
      <c r="M299" s="1">
        <f t="shared" si="10"/>
        <v>16.582319788192429</v>
      </c>
      <c r="U299" s="1">
        <v>299</v>
      </c>
      <c r="V299" s="1">
        <f t="shared" si="11"/>
        <v>392.43053458610473</v>
      </c>
      <c r="W299" s="10">
        <f t="shared" si="11"/>
        <v>396.40658643729915</v>
      </c>
    </row>
    <row r="300" spans="1:23">
      <c r="K300" s="1">
        <v>300</v>
      </c>
      <c r="L300" s="10">
        <f t="shared" si="10"/>
        <v>389.40151139663823</v>
      </c>
      <c r="M300" s="1">
        <f t="shared" si="10"/>
        <v>16.583324989937271</v>
      </c>
      <c r="U300" s="1">
        <v>300</v>
      </c>
      <c r="V300" s="1">
        <f t="shared" si="11"/>
        <v>392.36824486828721</v>
      </c>
      <c r="W300" s="10">
        <f t="shared" si="11"/>
        <v>396.32395901501246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"/>
  <sheetViews>
    <sheetView workbookViewId="0">
      <selection activeCell="AC32" sqref="AC32"/>
    </sheetView>
  </sheetViews>
  <sheetFormatPr defaultColWidth="9.109375" defaultRowHeight="13.2"/>
  <cols>
    <col min="1" max="1" width="5.5546875" style="1" bestFit="1" customWidth="1"/>
    <col min="2" max="2" width="8.44140625" style="1" bestFit="1" customWidth="1"/>
    <col min="3" max="3" width="9" style="1" bestFit="1" customWidth="1"/>
    <col min="4" max="6" width="9.109375" style="1"/>
    <col min="7" max="7" width="12.109375" style="1" customWidth="1"/>
    <col min="8" max="8" width="9.109375" style="1"/>
    <col min="9" max="9" width="9.109375" style="1" customWidth="1"/>
    <col min="10" max="16" width="9.109375" style="1"/>
    <col min="17" max="17" width="9.109375" style="1" customWidth="1"/>
    <col min="18" max="28" width="9.109375" style="1"/>
    <col min="29" max="29" width="9.109375" style="1" customWidth="1"/>
    <col min="30" max="16384" width="9.109375" style="1"/>
  </cols>
  <sheetData>
    <row r="1" spans="1:32" ht="14.4">
      <c r="A1" s="1" t="s">
        <v>27</v>
      </c>
      <c r="B1" s="1" t="s">
        <v>28</v>
      </c>
      <c r="C1" s="1" t="s">
        <v>29</v>
      </c>
      <c r="G1" s="1" t="s">
        <v>0</v>
      </c>
      <c r="H1" s="2" t="s">
        <v>1</v>
      </c>
      <c r="Q1" s="13" t="s">
        <v>5</v>
      </c>
      <c r="AA1" s="55" t="s">
        <v>5</v>
      </c>
    </row>
    <row r="2" spans="1:32" ht="16.8">
      <c r="A2" s="1" t="s">
        <v>30</v>
      </c>
      <c r="B2" s="1" t="s">
        <v>31</v>
      </c>
      <c r="C2" s="1" t="s">
        <v>32</v>
      </c>
      <c r="G2" s="3" t="s">
        <v>2</v>
      </c>
      <c r="Q2" s="3" t="s">
        <v>33</v>
      </c>
    </row>
    <row r="3" spans="1:32" ht="52.8">
      <c r="A3" s="1">
        <v>4</v>
      </c>
      <c r="B3" s="12">
        <v>9.0399999999999994E-2</v>
      </c>
      <c r="C3" s="14">
        <v>351</v>
      </c>
      <c r="G3" s="9"/>
      <c r="H3" s="9" t="s">
        <v>6</v>
      </c>
      <c r="I3" s="9" t="s">
        <v>34</v>
      </c>
      <c r="K3" s="1" t="s">
        <v>7</v>
      </c>
      <c r="L3" s="15" t="s">
        <v>28</v>
      </c>
      <c r="M3" s="15" t="s">
        <v>35</v>
      </c>
      <c r="N3" s="15"/>
      <c r="O3" s="15"/>
      <c r="Q3" s="9"/>
      <c r="R3" s="16" t="s">
        <v>36</v>
      </c>
      <c r="S3" s="16" t="s">
        <v>37</v>
      </c>
      <c r="U3" s="1" t="s">
        <v>7</v>
      </c>
      <c r="V3" s="16" t="s">
        <v>36</v>
      </c>
      <c r="W3" s="16" t="s">
        <v>37</v>
      </c>
      <c r="AA3" s="52"/>
      <c r="AB3" s="52" t="s">
        <v>36</v>
      </c>
      <c r="AC3" s="52" t="s">
        <v>37</v>
      </c>
      <c r="AD3" s="52" t="s">
        <v>89</v>
      </c>
      <c r="AE3" s="52" t="s">
        <v>90</v>
      </c>
      <c r="AF3" s="52" t="s">
        <v>91</v>
      </c>
    </row>
    <row r="4" spans="1:32" ht="29.4">
      <c r="A4" s="1">
        <v>5</v>
      </c>
      <c r="B4" s="1">
        <v>0.14299999999999999</v>
      </c>
      <c r="C4" s="14">
        <v>439</v>
      </c>
      <c r="G4" s="9" t="s">
        <v>10</v>
      </c>
      <c r="H4" s="9" t="s">
        <v>12</v>
      </c>
      <c r="I4" s="9" t="s">
        <v>38</v>
      </c>
      <c r="K4" s="1">
        <v>4</v>
      </c>
      <c r="L4" s="10">
        <f>10^(H$5+H$6*LOG10($K4)+H$7*LOG10($K4)^2+H$8*LOG10($K4)^3+H$9*LOG10($K4)^4+H$10*LOG10($K4)^5+H$11*LOG10($K4)^6+H$12*LOG10($K4)^7+H$13*LOG10($K4)^8)</f>
        <v>9.9440903953430665E-2</v>
      </c>
      <c r="M4" s="1">
        <f>10^(I$5+I$6*LOG10($K4)+I$7*LOG10($K4)^2+I$8*LOG10($K4)^3+I$9*LOG10($K4)^4+I$10*LOG10($K4)^5+I$11*LOG10($K4)^6+I$12*LOG10($K4)^7+I$13*LOG10($K4)^8)</f>
        <v>2.2806296708315324E-3</v>
      </c>
      <c r="Q4" s="9" t="s">
        <v>10</v>
      </c>
      <c r="R4" s="9" t="s">
        <v>11</v>
      </c>
      <c r="S4" s="9" t="s">
        <v>11</v>
      </c>
      <c r="U4" s="1">
        <v>4</v>
      </c>
      <c r="V4" s="1">
        <f>10^((R$5+R$7*$U4^0.5+R$9*$U4^1+R$11*$U4^1.5+R$13*$U4^2)/(1+R$6*$U4^0.5+R$8*$U4^1+R$10*$U4^1.5+R$12*$U4^2))</f>
        <v>320.38313292525197</v>
      </c>
      <c r="W4" s="10">
        <f>10^((S$5+S$7*$U4^0.5+S$9*$U4^1+S$11*$U4^1.5+S$13*$U4^2)/(1+S$6*$U4^0.5+S$8*$U4^1+S$10*$U4^1.5+S$12*$U4^2))</f>
        <v>642.29696074295816</v>
      </c>
      <c r="AA4" s="53" t="s">
        <v>10</v>
      </c>
      <c r="AB4" s="53" t="s">
        <v>11</v>
      </c>
      <c r="AC4" s="53" t="s">
        <v>11</v>
      </c>
      <c r="AD4" s="53" t="s">
        <v>11</v>
      </c>
      <c r="AE4" s="53" t="s">
        <v>11</v>
      </c>
      <c r="AF4" s="53" t="s">
        <v>11</v>
      </c>
    </row>
    <row r="5" spans="1:32" ht="14.4">
      <c r="A5" s="1">
        <v>6</v>
      </c>
      <c r="B5" s="1">
        <v>0.218</v>
      </c>
      <c r="C5" s="14">
        <v>526</v>
      </c>
      <c r="G5" s="9" t="s">
        <v>14</v>
      </c>
      <c r="H5" s="17">
        <v>-1.9184399999999999</v>
      </c>
      <c r="I5" s="17">
        <v>-17.908128900000001</v>
      </c>
      <c r="K5" s="1">
        <v>5</v>
      </c>
      <c r="L5" s="10">
        <f t="shared" ref="L5:M68" si="0">10^(H$5+H$6*LOG10($K5)+H$7*LOG10($K5)^2+H$8*LOG10($K5)^3+H$9*LOG10($K5)^4+H$10*LOG10($K5)^5+H$11*LOG10($K5)^6+H$12*LOG10($K5)^7+H$13*LOG10($K5)^8)</f>
        <v>0.15509084801977432</v>
      </c>
      <c r="M5" s="1">
        <f t="shared" si="0"/>
        <v>5.4545907428036064E-3</v>
      </c>
      <c r="Q5" s="9" t="s">
        <v>14</v>
      </c>
      <c r="R5" s="18">
        <v>1.8743000000000001</v>
      </c>
      <c r="S5" s="9">
        <v>2.2153999999999998</v>
      </c>
      <c r="U5" s="1">
        <v>5</v>
      </c>
      <c r="V5" s="1">
        <f t="shared" ref="V5:W24" si="1">10^((R$5+R$7*$U5^0.5+R$9*$U5^1+R$11*$U5^1.5+R$13*$U5^2)/(1+R$6*$U5^0.5+R$8*$U5^1+R$10*$U5^1.5+R$12*$U5^2))</f>
        <v>391.87388689813434</v>
      </c>
      <c r="W5" s="10">
        <f t="shared" si="1"/>
        <v>783.20860124696753</v>
      </c>
      <c r="AA5" s="53" t="s">
        <v>14</v>
      </c>
      <c r="AB5" s="54">
        <v>1.8743000000000001</v>
      </c>
      <c r="AC5" s="53">
        <v>2.2153999999999998</v>
      </c>
      <c r="AD5" s="53">
        <v>2.3797000000000001</v>
      </c>
      <c r="AE5" s="53">
        <v>1.357</v>
      </c>
      <c r="AF5" s="53">
        <v>2.8075000000000001</v>
      </c>
    </row>
    <row r="6" spans="1:32" ht="14.4">
      <c r="A6" s="1">
        <v>7</v>
      </c>
      <c r="B6" s="1">
        <v>0.32100000000000001</v>
      </c>
      <c r="C6" s="14">
        <v>613</v>
      </c>
      <c r="G6" s="9" t="s">
        <v>15</v>
      </c>
      <c r="H6" s="17">
        <v>-0.15973000000000001</v>
      </c>
      <c r="I6" s="17">
        <v>67.131913999999995</v>
      </c>
      <c r="K6" s="1">
        <v>6</v>
      </c>
      <c r="L6" s="10">
        <f t="shared" si="0"/>
        <v>0.23036052513003388</v>
      </c>
      <c r="M6" s="1">
        <f t="shared" si="0"/>
        <v>9.2437605906205596E-3</v>
      </c>
      <c r="Q6" s="9" t="s">
        <v>15</v>
      </c>
      <c r="R6" s="18">
        <v>-0.41538000000000003</v>
      </c>
      <c r="S6" s="9">
        <v>-0.47460999999999998</v>
      </c>
      <c r="U6" s="1">
        <v>6</v>
      </c>
      <c r="V6" s="1">
        <f t="shared" si="1"/>
        <v>466.81536949949276</v>
      </c>
      <c r="W6" s="10">
        <f t="shared" si="1"/>
        <v>931.69174592769514</v>
      </c>
      <c r="AA6" s="53" t="s">
        <v>15</v>
      </c>
      <c r="AB6" s="54">
        <v>-0.41538000000000003</v>
      </c>
      <c r="AC6" s="53">
        <v>-0.47460999999999998</v>
      </c>
      <c r="AD6" s="53">
        <v>-0.49180000000000001</v>
      </c>
      <c r="AE6" s="53">
        <v>0.39810000000000001</v>
      </c>
      <c r="AF6" s="53">
        <v>-0.54074</v>
      </c>
    </row>
    <row r="7" spans="1:32" ht="14.4">
      <c r="A7" s="1">
        <v>8</v>
      </c>
      <c r="B7" s="1">
        <v>0.46</v>
      </c>
      <c r="C7" s="14">
        <v>698</v>
      </c>
      <c r="G7" s="9" t="s">
        <v>16</v>
      </c>
      <c r="H7" s="17">
        <v>8.6101299999999998</v>
      </c>
      <c r="I7" s="17">
        <v>-118.809316</v>
      </c>
      <c r="K7" s="1">
        <v>7</v>
      </c>
      <c r="L7" s="10">
        <f t="shared" si="0"/>
        <v>0.33120113699843468</v>
      </c>
      <c r="M7" s="1">
        <f t="shared" si="0"/>
        <v>1.3650615904334284E-2</v>
      </c>
      <c r="Q7" s="9" t="s">
        <v>16</v>
      </c>
      <c r="R7" s="18">
        <v>-0.6018</v>
      </c>
      <c r="S7" s="9">
        <v>-0.88068000000000002</v>
      </c>
      <c r="U7" s="1">
        <v>7</v>
      </c>
      <c r="V7" s="1">
        <f t="shared" si="1"/>
        <v>544.00650733631619</v>
      </c>
      <c r="W7" s="10">
        <f t="shared" si="1"/>
        <v>1084.6786416626726</v>
      </c>
      <c r="AA7" s="53" t="s">
        <v>16</v>
      </c>
      <c r="AB7" s="54">
        <v>-0.6018</v>
      </c>
      <c r="AC7" s="53">
        <v>-0.88068000000000002</v>
      </c>
      <c r="AD7" s="53">
        <v>-0.98614999999999997</v>
      </c>
      <c r="AE7" s="53">
        <v>2.669</v>
      </c>
      <c r="AF7" s="53">
        <v>-1.2777000000000001</v>
      </c>
    </row>
    <row r="8" spans="1:32" ht="14.4">
      <c r="A8" s="1">
        <v>9</v>
      </c>
      <c r="B8" s="1">
        <v>0.64100000000000001</v>
      </c>
      <c r="C8" s="14">
        <v>781</v>
      </c>
      <c r="G8" s="9" t="s">
        <v>17</v>
      </c>
      <c r="H8" s="17">
        <v>-18.995999999999999</v>
      </c>
      <c r="I8" s="17">
        <v>109.9845997</v>
      </c>
      <c r="K8" s="1">
        <v>8</v>
      </c>
      <c r="L8" s="10">
        <f t="shared" si="0"/>
        <v>0.46424703555768926</v>
      </c>
      <c r="M8" s="1">
        <f t="shared" si="0"/>
        <v>1.8931704146777216E-2</v>
      </c>
      <c r="Q8" s="9" t="s">
        <v>17</v>
      </c>
      <c r="R8" s="18">
        <v>0.13294</v>
      </c>
      <c r="S8" s="9">
        <v>0.13871</v>
      </c>
      <c r="U8" s="1">
        <v>8</v>
      </c>
      <c r="V8" s="1">
        <f t="shared" si="1"/>
        <v>622.30459760844792</v>
      </c>
      <c r="W8" s="10">
        <f t="shared" si="1"/>
        <v>1239.0203919398325</v>
      </c>
      <c r="AA8" s="53" t="s">
        <v>17</v>
      </c>
      <c r="AB8" s="54">
        <v>0.13294</v>
      </c>
      <c r="AC8" s="53">
        <v>0.13871</v>
      </c>
      <c r="AD8" s="53">
        <v>0.13941999999999999</v>
      </c>
      <c r="AE8" s="53">
        <v>-0.1346</v>
      </c>
      <c r="AF8" s="53">
        <v>0.15362000000000001</v>
      </c>
    </row>
    <row r="9" spans="1:32" ht="14.4">
      <c r="A9" s="1">
        <v>10</v>
      </c>
      <c r="B9" s="1">
        <v>0.87</v>
      </c>
      <c r="C9" s="14">
        <v>863</v>
      </c>
      <c r="G9" s="9" t="s">
        <v>18</v>
      </c>
      <c r="H9" s="17">
        <v>21.966100000000001</v>
      </c>
      <c r="I9" s="17">
        <v>-53.869608900000003</v>
      </c>
      <c r="K9" s="1">
        <v>9</v>
      </c>
      <c r="L9" s="10">
        <f t="shared" si="0"/>
        <v>0.63677034933496324</v>
      </c>
      <c r="M9" s="1">
        <f t="shared" si="0"/>
        <v>2.5400147818614931E-2</v>
      </c>
      <c r="Q9" s="9" t="s">
        <v>18</v>
      </c>
      <c r="R9" s="18">
        <v>0.26425999999999999</v>
      </c>
      <c r="S9" s="9">
        <v>0.29504999999999998</v>
      </c>
      <c r="U9" s="1">
        <v>9</v>
      </c>
      <c r="V9" s="1">
        <f t="shared" si="1"/>
        <v>700.66367069949831</v>
      </c>
      <c r="W9" s="10">
        <f t="shared" si="1"/>
        <v>1391.6896494269488</v>
      </c>
      <c r="AA9" s="53" t="s">
        <v>18</v>
      </c>
      <c r="AB9" s="54">
        <v>0.26425999999999999</v>
      </c>
      <c r="AC9" s="53">
        <v>0.29504999999999998</v>
      </c>
      <c r="AD9" s="53">
        <v>0.30475000000000002</v>
      </c>
      <c r="AE9" s="53">
        <v>-0.66830000000000001</v>
      </c>
      <c r="AF9" s="53">
        <v>0.36443999999999999</v>
      </c>
    </row>
    <row r="10" spans="1:32" ht="14.4">
      <c r="A10" s="1">
        <v>11</v>
      </c>
      <c r="B10" s="1">
        <v>1.1399999999999999</v>
      </c>
      <c r="C10" s="14">
        <v>941</v>
      </c>
      <c r="G10" s="9" t="s">
        <v>19</v>
      </c>
      <c r="H10" s="17">
        <v>-12.732799999999999</v>
      </c>
      <c r="I10" s="17">
        <v>13.302474910000001</v>
      </c>
      <c r="K10" s="1">
        <v>10</v>
      </c>
      <c r="L10" s="10">
        <f t="shared" si="0"/>
        <v>0.85660380661020752</v>
      </c>
      <c r="M10" s="1">
        <f t="shared" si="0"/>
        <v>3.3381081261696255E-2</v>
      </c>
      <c r="Q10" s="9" t="s">
        <v>19</v>
      </c>
      <c r="R10" s="18">
        <v>-2.1899999999999999E-2</v>
      </c>
      <c r="S10" s="9">
        <v>-2.043E-2</v>
      </c>
      <c r="U10" s="1">
        <v>10</v>
      </c>
      <c r="V10" s="1">
        <f t="shared" si="1"/>
        <v>778.14877130165735</v>
      </c>
      <c r="W10" s="10">
        <f t="shared" si="1"/>
        <v>1539.9155755669085</v>
      </c>
      <c r="AA10" s="53" t="s">
        <v>19</v>
      </c>
      <c r="AB10" s="54">
        <v>-2.1899999999999999E-2</v>
      </c>
      <c r="AC10" s="53">
        <v>-2.043E-2</v>
      </c>
      <c r="AD10" s="53">
        <v>-1.9713000000000001E-2</v>
      </c>
      <c r="AE10" s="53">
        <v>1.342E-2</v>
      </c>
      <c r="AF10" s="53">
        <v>-2.1049999999999999E-2</v>
      </c>
    </row>
    <row r="11" spans="1:32" ht="14.4">
      <c r="A11" s="1">
        <v>12</v>
      </c>
      <c r="B11" s="1">
        <v>1.48</v>
      </c>
      <c r="C11" s="14">
        <v>1020</v>
      </c>
      <c r="G11" s="9" t="s">
        <v>20</v>
      </c>
      <c r="H11" s="17">
        <v>3.5432199999999998</v>
      </c>
      <c r="I11" s="19">
        <v>-1.30843441</v>
      </c>
      <c r="K11" s="1">
        <v>11</v>
      </c>
      <c r="L11" s="10">
        <f t="shared" si="0"/>
        <v>1.1320274364434613</v>
      </c>
      <c r="M11" s="1">
        <f t="shared" si="0"/>
        <v>4.3207108265535664E-2</v>
      </c>
      <c r="Q11" s="9" t="s">
        <v>20</v>
      </c>
      <c r="R11" s="18">
        <v>-5.1276000000000002E-2</v>
      </c>
      <c r="S11" s="9">
        <v>-4.8309999999999999E-2</v>
      </c>
      <c r="U11" s="1">
        <v>11</v>
      </c>
      <c r="V11" s="1">
        <f t="shared" si="1"/>
        <v>853.93642264846403</v>
      </c>
      <c r="W11" s="10">
        <f t="shared" si="1"/>
        <v>1681.2646179838734</v>
      </c>
      <c r="AA11" s="53" t="s">
        <v>20</v>
      </c>
      <c r="AB11" s="54">
        <v>-5.1276000000000002E-2</v>
      </c>
      <c r="AC11" s="53">
        <v>-4.8309999999999999E-2</v>
      </c>
      <c r="AD11" s="53">
        <v>-4.6897000000000001E-2</v>
      </c>
      <c r="AE11" s="53">
        <v>5.7729999999999997E-2</v>
      </c>
      <c r="AF11" s="53">
        <v>-5.1727000000000002E-2</v>
      </c>
    </row>
    <row r="12" spans="1:32" ht="14.4">
      <c r="A12" s="1">
        <v>13</v>
      </c>
      <c r="B12" s="1">
        <v>1.88</v>
      </c>
      <c r="C12" s="14">
        <v>1090</v>
      </c>
      <c r="G12" s="9" t="s">
        <v>21</v>
      </c>
      <c r="H12" s="17">
        <v>-0.37969999999999998</v>
      </c>
      <c r="I12" s="17">
        <v>0</v>
      </c>
      <c r="K12" s="1">
        <v>12</v>
      </c>
      <c r="L12" s="10">
        <f t="shared" si="0"/>
        <v>1.4716287163845878</v>
      </c>
      <c r="M12" s="1">
        <f t="shared" si="0"/>
        <v>5.521912786969789E-2</v>
      </c>
      <c r="Q12" s="9" t="s">
        <v>21</v>
      </c>
      <c r="R12" s="18">
        <v>1.4871000000000001E-3</v>
      </c>
      <c r="S12" s="9">
        <v>1.281E-3</v>
      </c>
      <c r="U12" s="1">
        <v>12</v>
      </c>
      <c r="V12" s="1">
        <f t="shared" si="1"/>
        <v>927.30769400393342</v>
      </c>
      <c r="W12" s="10">
        <f t="shared" si="1"/>
        <v>1813.6794893818364</v>
      </c>
      <c r="AA12" s="53" t="s">
        <v>21</v>
      </c>
      <c r="AB12" s="54">
        <v>1.4871000000000001E-3</v>
      </c>
      <c r="AC12" s="53">
        <v>1.281E-3</v>
      </c>
      <c r="AD12" s="53">
        <v>1.1969000000000001E-3</v>
      </c>
      <c r="AE12" s="53">
        <v>2.1469999999999999E-4</v>
      </c>
      <c r="AF12" s="53">
        <v>1.2225999999999999E-3</v>
      </c>
    </row>
    <row r="13" spans="1:32" ht="14.4">
      <c r="A13" s="1">
        <v>14</v>
      </c>
      <c r="B13" s="1">
        <v>2.36</v>
      </c>
      <c r="C13" s="14">
        <v>1160</v>
      </c>
      <c r="G13" s="9" t="s">
        <v>22</v>
      </c>
      <c r="H13" s="17">
        <v>0</v>
      </c>
      <c r="I13" s="17">
        <v>0</v>
      </c>
      <c r="K13" s="1">
        <v>13</v>
      </c>
      <c r="L13" s="10">
        <f t="shared" si="0"/>
        <v>1.8841464506760235</v>
      </c>
      <c r="M13" s="1">
        <f t="shared" si="0"/>
        <v>6.9765492624280709E-2</v>
      </c>
      <c r="Q13" s="9" t="s">
        <v>22</v>
      </c>
      <c r="R13" s="18">
        <v>3.7230000000000002E-3</v>
      </c>
      <c r="S13" s="9">
        <v>3.2070000000000002E-3</v>
      </c>
      <c r="U13" s="1">
        <v>13</v>
      </c>
      <c r="V13" s="1">
        <f t="shared" si="1"/>
        <v>997.63803909375974</v>
      </c>
      <c r="W13" s="10">
        <f t="shared" si="1"/>
        <v>1935.4880052063843</v>
      </c>
      <c r="AA13" s="53" t="s">
        <v>22</v>
      </c>
      <c r="AB13" s="54">
        <v>3.7230000000000002E-3</v>
      </c>
      <c r="AC13" s="53">
        <v>3.2070000000000002E-3</v>
      </c>
      <c r="AD13" s="53">
        <v>2.9987999999999998E-3</v>
      </c>
      <c r="AE13" s="53">
        <v>0</v>
      </c>
      <c r="AF13" s="53">
        <v>3.0964E-3</v>
      </c>
    </row>
    <row r="14" spans="1:32" ht="14.4">
      <c r="A14" s="1">
        <v>15</v>
      </c>
      <c r="B14" s="1">
        <v>2.93</v>
      </c>
      <c r="C14" s="14">
        <v>1220</v>
      </c>
      <c r="G14" s="9" t="s">
        <v>23</v>
      </c>
      <c r="H14" s="17" t="s">
        <v>24</v>
      </c>
      <c r="I14" s="17" t="s">
        <v>24</v>
      </c>
      <c r="K14" s="1">
        <v>14</v>
      </c>
      <c r="L14" s="10">
        <f t="shared" si="0"/>
        <v>2.3783075105268758</v>
      </c>
      <c r="M14" s="1">
        <f t="shared" si="0"/>
        <v>8.7198993499748509E-2</v>
      </c>
      <c r="Q14" s="9" t="s">
        <v>39</v>
      </c>
      <c r="R14" s="18" t="s">
        <v>40</v>
      </c>
      <c r="S14" s="9" t="s">
        <v>40</v>
      </c>
      <c r="U14" s="1">
        <v>14</v>
      </c>
      <c r="V14" s="1">
        <f t="shared" si="1"/>
        <v>1064.3865485702634</v>
      </c>
      <c r="W14" s="10">
        <f t="shared" si="1"/>
        <v>2045.3919014797764</v>
      </c>
      <c r="AA14" s="53" t="s">
        <v>39</v>
      </c>
      <c r="AB14" s="54" t="s">
        <v>40</v>
      </c>
      <c r="AC14" s="53" t="s">
        <v>40</v>
      </c>
      <c r="AD14" s="53" t="s">
        <v>40</v>
      </c>
      <c r="AE14" s="53" t="s">
        <v>40</v>
      </c>
      <c r="AF14" s="53" t="s">
        <v>40</v>
      </c>
    </row>
    <row r="15" spans="1:32" ht="28.8">
      <c r="A15" s="1">
        <v>16</v>
      </c>
      <c r="B15" s="1">
        <v>3.58</v>
      </c>
      <c r="C15" s="14">
        <v>1280</v>
      </c>
      <c r="G15" s="9" t="s">
        <v>25</v>
      </c>
      <c r="H15" s="17" t="s">
        <v>24</v>
      </c>
      <c r="I15" s="17" t="s">
        <v>24</v>
      </c>
      <c r="K15" s="1">
        <v>15</v>
      </c>
      <c r="L15" s="10">
        <f t="shared" si="0"/>
        <v>2.9626642399291625</v>
      </c>
      <c r="M15" s="1">
        <f t="shared" si="0"/>
        <v>0.10787232530358076</v>
      </c>
      <c r="Q15" s="9" t="s">
        <v>41</v>
      </c>
      <c r="R15" s="9" t="s">
        <v>42</v>
      </c>
      <c r="S15" s="9" t="s">
        <v>42</v>
      </c>
      <c r="U15" s="1">
        <v>15</v>
      </c>
      <c r="V15" s="1">
        <f t="shared" si="1"/>
        <v>1127.0861919829042</v>
      </c>
      <c r="W15" s="10">
        <f t="shared" si="1"/>
        <v>2142.4436734718201</v>
      </c>
      <c r="AA15" s="53" t="s">
        <v>41</v>
      </c>
      <c r="AB15" s="53" t="s">
        <v>42</v>
      </c>
      <c r="AC15" s="53" t="s">
        <v>42</v>
      </c>
      <c r="AD15" s="53" t="s">
        <v>42</v>
      </c>
      <c r="AE15" s="53" t="s">
        <v>42</v>
      </c>
      <c r="AF15" s="53" t="s">
        <v>42</v>
      </c>
    </row>
    <row r="16" spans="1:32" ht="57.6">
      <c r="A16" s="1">
        <v>17</v>
      </c>
      <c r="B16" s="1">
        <v>4.34</v>
      </c>
      <c r="C16" s="14">
        <v>1340</v>
      </c>
      <c r="K16" s="1">
        <v>16</v>
      </c>
      <c r="L16" s="10">
        <f t="shared" si="0"/>
        <v>3.6454390037902318</v>
      </c>
      <c r="M16" s="1">
        <f t="shared" si="0"/>
        <v>0.13213271249063188</v>
      </c>
      <c r="U16" s="1">
        <v>16</v>
      </c>
      <c r="V16" s="1">
        <f t="shared" si="1"/>
        <v>1185.335881984746</v>
      </c>
      <c r="W16" s="10">
        <f t="shared" si="1"/>
        <v>2226.0172984782989</v>
      </c>
      <c r="AA16" s="53" t="s">
        <v>92</v>
      </c>
      <c r="AB16" s="53"/>
      <c r="AC16" s="53"/>
      <c r="AD16" s="53"/>
      <c r="AE16" s="53"/>
      <c r="AF16" s="53"/>
    </row>
    <row r="17" spans="1:23">
      <c r="A17" s="1">
        <v>18</v>
      </c>
      <c r="B17" s="1">
        <v>5.2</v>
      </c>
      <c r="C17" s="14">
        <v>1390</v>
      </c>
      <c r="K17" s="1">
        <v>17</v>
      </c>
      <c r="L17" s="10">
        <f t="shared" si="0"/>
        <v>4.4343810370587509</v>
      </c>
      <c r="M17" s="1">
        <f t="shared" si="0"/>
        <v>0.16031622707227175</v>
      </c>
      <c r="U17" s="1">
        <v>17</v>
      </c>
      <c r="V17" s="1">
        <f t="shared" si="1"/>
        <v>1238.7946856228225</v>
      </c>
      <c r="W17" s="10">
        <f t="shared" si="1"/>
        <v>2295.7767492511412</v>
      </c>
    </row>
    <row r="18" spans="1:23">
      <c r="A18" s="1">
        <v>19</v>
      </c>
      <c r="B18" s="1">
        <v>6.17</v>
      </c>
      <c r="C18" s="14">
        <v>1430</v>
      </c>
      <c r="K18" s="1">
        <v>18</v>
      </c>
      <c r="L18" s="10">
        <f t="shared" si="0"/>
        <v>5.3366394658643577</v>
      </c>
      <c r="M18" s="1">
        <f t="shared" si="0"/>
        <v>0.19274219224055705</v>
      </c>
      <c r="U18" s="1">
        <v>18</v>
      </c>
      <c r="V18" s="1">
        <f t="shared" si="1"/>
        <v>1287.1781667334321</v>
      </c>
      <c r="W18" s="10">
        <f t="shared" si="1"/>
        <v>2351.6446243325158</v>
      </c>
    </row>
    <row r="19" spans="1:23">
      <c r="A19" s="1">
        <v>20</v>
      </c>
      <c r="B19" s="1">
        <v>7.27</v>
      </c>
      <c r="C19" s="14">
        <v>1470</v>
      </c>
      <c r="K19" s="1">
        <v>19</v>
      </c>
      <c r="L19" s="10">
        <f t="shared" si="0"/>
        <v>6.3586551525496731</v>
      </c>
      <c r="M19" s="1">
        <f t="shared" si="0"/>
        <v>0.22970795768603661</v>
      </c>
      <c r="U19" s="1">
        <v>19</v>
      </c>
      <c r="V19" s="1">
        <f t="shared" si="1"/>
        <v>1330.2566195425986</v>
      </c>
      <c r="W19" s="10">
        <f t="shared" si="1"/>
        <v>2393.7720550313593</v>
      </c>
    </row>
    <row r="20" spans="1:23">
      <c r="A20" s="1">
        <v>21</v>
      </c>
      <c r="B20" s="1">
        <v>8.6199999999999992</v>
      </c>
      <c r="C20" s="14">
        <v>1500</v>
      </c>
      <c r="K20" s="1">
        <v>20</v>
      </c>
      <c r="L20" s="10">
        <f t="shared" si="0"/>
        <v>7.5060729045062651</v>
      </c>
      <c r="M20" s="1">
        <f t="shared" si="0"/>
        <v>0.27148424848777802</v>
      </c>
      <c r="U20" s="1">
        <v>20</v>
      </c>
      <c r="V20" s="1">
        <f t="shared" si="1"/>
        <v>1367.8548114538301</v>
      </c>
      <c r="W20" s="10">
        <f t="shared" si="1"/>
        <v>2422.510264536495</v>
      </c>
    </row>
    <row r="21" spans="1:23">
      <c r="A21" s="1">
        <v>22</v>
      </c>
      <c r="B21" s="1">
        <v>10.1</v>
      </c>
      <c r="C21" s="14">
        <v>1520</v>
      </c>
      <c r="K21" s="1">
        <v>21</v>
      </c>
      <c r="L21" s="10">
        <f t="shared" si="0"/>
        <v>8.7836746117993112</v>
      </c>
      <c r="M21" s="1">
        <f t="shared" si="0"/>
        <v>0.31831122164304632</v>
      </c>
      <c r="U21" s="1">
        <v>21</v>
      </c>
      <c r="V21" s="1">
        <f t="shared" si="1"/>
        <v>1399.8527697392155</v>
      </c>
      <c r="W21" s="10">
        <f t="shared" si="1"/>
        <v>2438.3836894425031</v>
      </c>
    </row>
    <row r="22" spans="1:23">
      <c r="A22" s="1">
        <v>23</v>
      </c>
      <c r="B22" s="1">
        <v>11.7</v>
      </c>
      <c r="C22" s="14">
        <v>1530</v>
      </c>
      <c r="K22" s="1">
        <v>22</v>
      </c>
      <c r="L22" s="10">
        <f t="shared" si="0"/>
        <v>10.195333058473789</v>
      </c>
      <c r="M22" s="1">
        <f t="shared" si="0"/>
        <v>0.37039530850299907</v>
      </c>
      <c r="U22" s="1">
        <v>22</v>
      </c>
      <c r="V22" s="1">
        <f t="shared" si="1"/>
        <v>1426.1871085242392</v>
      </c>
      <c r="W22" s="10">
        <f t="shared" si="1"/>
        <v>2442.0643555485735</v>
      </c>
    </row>
    <row r="23" spans="1:23">
      <c r="A23" s="1">
        <v>24</v>
      </c>
      <c r="B23" s="1">
        <v>13.4</v>
      </c>
      <c r="C23" s="14">
        <v>1540</v>
      </c>
      <c r="K23" s="1">
        <v>23</v>
      </c>
      <c r="L23" s="10">
        <f t="shared" si="0"/>
        <v>11.743985493165292</v>
      </c>
      <c r="M23" s="1">
        <f t="shared" si="0"/>
        <v>0.42790687541080191</v>
      </c>
      <c r="U23" s="1">
        <v>23</v>
      </c>
      <c r="V23" s="1">
        <f t="shared" si="1"/>
        <v>1446.8523912088156</v>
      </c>
      <c r="W23" s="10">
        <f t="shared" si="1"/>
        <v>2434.3471589292149</v>
      </c>
    </row>
    <row r="24" spans="1:23">
      <c r="A24" s="1">
        <v>25</v>
      </c>
      <c r="B24" s="1">
        <v>15.3</v>
      </c>
      <c r="C24" s="14">
        <v>1540</v>
      </c>
      <c r="K24" s="1">
        <v>24</v>
      </c>
      <c r="L24" s="10">
        <f t="shared" si="0"/>
        <v>13.431625542408288</v>
      </c>
      <c r="M24" s="1">
        <f t="shared" si="0"/>
        <v>0.49097869756062457</v>
      </c>
      <c r="U24" s="1">
        <v>24</v>
      </c>
      <c r="V24" s="1">
        <f t="shared" si="1"/>
        <v>1461.9020548170195</v>
      </c>
      <c r="W24" s="10">
        <f t="shared" si="1"/>
        <v>2416.1257788236157</v>
      </c>
    </row>
    <row r="25" spans="1:23">
      <c r="A25" s="1">
        <v>26</v>
      </c>
      <c r="B25" s="1">
        <v>17.3</v>
      </c>
      <c r="C25" s="14">
        <v>1540</v>
      </c>
      <c r="K25" s="1">
        <v>25</v>
      </c>
      <c r="L25" s="10">
        <f t="shared" si="0"/>
        <v>15.259311693742598</v>
      </c>
      <c r="M25" s="1">
        <f t="shared" si="0"/>
        <v>0.55970521176482235</v>
      </c>
      <c r="U25" s="1">
        <v>25</v>
      </c>
      <c r="V25" s="1">
        <f t="shared" ref="V25:W40" si="2">10^((R$5+R$7*$U25^0.5+R$9*$U25^1+R$11*$U25^1.5+R$13*$U25^2)/(1+R$6*$U25^0.5+R$8*$U25^1+R$10*$U25^1.5+R$12*$U25^2))</f>
        <v>1471.4484834326115</v>
      </c>
      <c r="W25" s="10">
        <f t="shared" si="2"/>
        <v>2388.3690894155457</v>
      </c>
    </row>
    <row r="26" spans="1:23">
      <c r="A26" s="1">
        <v>27</v>
      </c>
      <c r="B26" s="1">
        <v>19.399999999999999</v>
      </c>
      <c r="C26" s="14">
        <v>1540</v>
      </c>
      <c r="K26" s="1">
        <v>26</v>
      </c>
      <c r="L26" s="10">
        <f t="shared" si="0"/>
        <v>17.227190349514977</v>
      </c>
      <c r="M26" s="1">
        <f t="shared" si="0"/>
        <v>0.63414249174597415</v>
      </c>
      <c r="U26" s="1">
        <v>26</v>
      </c>
      <c r="V26" s="1">
        <f t="shared" si="2"/>
        <v>1475.6619041196939</v>
      </c>
      <c r="W26" s="10">
        <f t="shared" si="2"/>
        <v>2352.0981014780359</v>
      </c>
    </row>
    <row r="27" spans="1:23">
      <c r="A27" s="1">
        <v>28</v>
      </c>
      <c r="B27" s="1">
        <v>21.7</v>
      </c>
      <c r="C27" s="14">
        <v>1530</v>
      </c>
      <c r="K27" s="1">
        <v>27</v>
      </c>
      <c r="L27" s="10">
        <f t="shared" si="0"/>
        <v>19.334531337690734</v>
      </c>
      <c r="M27" s="1">
        <f t="shared" si="0"/>
        <v>0.71430887402557985</v>
      </c>
      <c r="U27" s="1">
        <v>27</v>
      </c>
      <c r="V27" s="1">
        <f t="shared" si="2"/>
        <v>1474.7678853064529</v>
      </c>
      <c r="W27" s="10">
        <f t="shared" si="2"/>
        <v>2308.3636199881221</v>
      </c>
    </row>
    <row r="28" spans="1:23">
      <c r="A28" s="1">
        <v>29</v>
      </c>
      <c r="B28" s="1">
        <v>24.1</v>
      </c>
      <c r="C28" s="14">
        <v>1510</v>
      </c>
      <c r="K28" s="1">
        <v>28</v>
      </c>
      <c r="L28" s="10">
        <f t="shared" si="0"/>
        <v>21.579773743666134</v>
      </c>
      <c r="M28" s="1">
        <f t="shared" si="0"/>
        <v>0.80018615265834492</v>
      </c>
      <c r="U28" s="1">
        <v>28</v>
      </c>
      <c r="V28" s="1">
        <f t="shared" si="2"/>
        <v>1469.0433373829337</v>
      </c>
      <c r="W28" s="10">
        <f t="shared" si="2"/>
        <v>2258.2249271793935</v>
      </c>
    </row>
    <row r="29" spans="1:23">
      <c r="A29" s="1">
        <v>30</v>
      </c>
      <c r="B29" s="1">
        <v>26.6</v>
      </c>
      <c r="C29" s="14">
        <v>1500</v>
      </c>
      <c r="K29" s="1">
        <v>29</v>
      </c>
      <c r="L29" s="10">
        <f t="shared" si="0"/>
        <v>23.960579978082919</v>
      </c>
      <c r="M29" s="1">
        <f t="shared" si="0"/>
        <v>0.89172125609390385</v>
      </c>
      <c r="U29" s="1">
        <v>29</v>
      </c>
      <c r="V29" s="1">
        <f t="shared" si="2"/>
        <v>1458.8110393635602</v>
      </c>
      <c r="W29" s="10">
        <f t="shared" si="2"/>
        <v>2202.7298778202003</v>
      </c>
    </row>
    <row r="30" spans="1:23">
      <c r="A30" s="1">
        <v>31</v>
      </c>
      <c r="B30" s="1">
        <v>29.4</v>
      </c>
      <c r="C30" s="14">
        <v>1480</v>
      </c>
      <c r="K30" s="1">
        <v>30</v>
      </c>
      <c r="L30" s="10">
        <f t="shared" si="0"/>
        <v>26.47389610238935</v>
      </c>
      <c r="M30" s="1">
        <f t="shared" si="0"/>
        <v>0.98882831847879804</v>
      </c>
      <c r="U30" s="1">
        <v>30</v>
      </c>
      <c r="V30" s="1">
        <f t="shared" si="2"/>
        <v>1444.4328340477794</v>
      </c>
      <c r="W30" s="10">
        <f t="shared" si="2"/>
        <v>2142.8968187021296</v>
      </c>
    </row>
    <row r="31" spans="1:23">
      <c r="A31" s="1">
        <v>32</v>
      </c>
      <c r="B31" s="1">
        <v>32.299999999999997</v>
      </c>
      <c r="C31" s="14">
        <v>1450</v>
      </c>
      <c r="K31" s="1">
        <v>31</v>
      </c>
      <c r="L31" s="10">
        <f t="shared" si="0"/>
        <v>29.116016580514589</v>
      </c>
      <c r="M31" s="1">
        <f t="shared" si="0"/>
        <v>1.0913910599139598</v>
      </c>
      <c r="U31" s="1">
        <v>31</v>
      </c>
      <c r="V31" s="1">
        <f t="shared" si="2"/>
        <v>1426.3017374116632</v>
      </c>
      <c r="W31" s="10">
        <f t="shared" si="2"/>
        <v>2079.6987186080178</v>
      </c>
    </row>
    <row r="32" spans="1:23">
      <c r="A32" s="1">
        <v>33</v>
      </c>
      <c r="B32" s="1">
        <v>35.4</v>
      </c>
      <c r="C32" s="14">
        <v>1420</v>
      </c>
      <c r="K32" s="1">
        <v>32</v>
      </c>
      <c r="L32" s="10">
        <f t="shared" si="0"/>
        <v>31.882651797951272</v>
      </c>
      <c r="M32" s="1">
        <f t="shared" si="0"/>
        <v>1.1992653947638185</v>
      </c>
      <c r="U32" s="1">
        <v>32</v>
      </c>
      <c r="V32" s="1">
        <f t="shared" si="2"/>
        <v>1404.8332875268875</v>
      </c>
      <c r="W32" s="10">
        <f t="shared" si="2"/>
        <v>2014.0498255502675</v>
      </c>
    </row>
    <row r="33" spans="1:23">
      <c r="A33" s="1">
        <v>34</v>
      </c>
      <c r="B33" s="1">
        <v>38.5</v>
      </c>
      <c r="C33" s="14">
        <v>1400</v>
      </c>
      <c r="K33" s="1">
        <v>33</v>
      </c>
      <c r="L33" s="10">
        <f t="shared" si="0"/>
        <v>34.768996877336974</v>
      </c>
      <c r="M33" s="1">
        <f t="shared" si="0"/>
        <v>1.3122821934194084</v>
      </c>
      <c r="U33" s="1">
        <v>33</v>
      </c>
      <c r="V33" s="1">
        <f t="shared" si="2"/>
        <v>1380.4565080830725</v>
      </c>
      <c r="W33" s="10">
        <f t="shared" si="2"/>
        <v>1946.7950662276357</v>
      </c>
    </row>
    <row r="34" spans="1:23">
      <c r="A34" s="1">
        <v>35</v>
      </c>
      <c r="B34" s="1">
        <v>41.8</v>
      </c>
      <c r="C34" s="14">
        <v>1360</v>
      </c>
      <c r="K34" s="1">
        <v>34</v>
      </c>
      <c r="L34" s="10">
        <f t="shared" si="0"/>
        <v>37.769800512882362</v>
      </c>
      <c r="M34" s="1">
        <f t="shared" si="0"/>
        <v>1.4302501303124695</v>
      </c>
      <c r="U34" s="1">
        <v>34</v>
      </c>
      <c r="V34" s="1">
        <f t="shared" si="2"/>
        <v>1353.6048787294903</v>
      </c>
      <c r="W34" s="10">
        <f t="shared" si="2"/>
        <v>1878.7022821099947</v>
      </c>
    </row>
    <row r="35" spans="1:23">
      <c r="A35" s="1">
        <v>36</v>
      </c>
      <c r="B35" s="1">
        <v>45.1</v>
      </c>
      <c r="C35" s="14">
        <v>1330</v>
      </c>
      <c r="K35" s="1">
        <v>35</v>
      </c>
      <c r="L35" s="10">
        <f t="shared" si="0"/>
        <v>40.879432737660608</v>
      </c>
      <c r="M35" s="1">
        <f t="shared" si="0"/>
        <v>1.5529585589956887</v>
      </c>
      <c r="U35" s="1">
        <v>35</v>
      </c>
      <c r="V35" s="1">
        <f t="shared" si="2"/>
        <v>1324.7076895854088</v>
      </c>
      <c r="W35" s="10">
        <f t="shared" si="2"/>
        <v>1810.4572713457958</v>
      </c>
    </row>
    <row r="36" spans="1:23">
      <c r="A36" s="1">
        <v>37</v>
      </c>
      <c r="B36" s="1">
        <v>48.5</v>
      </c>
      <c r="C36" s="14">
        <v>1300</v>
      </c>
      <c r="K36" s="1">
        <v>36</v>
      </c>
      <c r="L36" s="10">
        <f t="shared" si="0"/>
        <v>44.091950722059572</v>
      </c>
      <c r="M36" s="1">
        <f t="shared" si="0"/>
        <v>1.6801803633376851</v>
      </c>
      <c r="U36" s="1">
        <v>36</v>
      </c>
      <c r="V36" s="1">
        <f t="shared" si="2"/>
        <v>1294.1821142878177</v>
      </c>
      <c r="W36" s="10">
        <f t="shared" si="2"/>
        <v>1742.6614884226099</v>
      </c>
    </row>
    <row r="37" spans="1:23">
      <c r="A37" s="1">
        <v>38</v>
      </c>
      <c r="B37" s="1">
        <v>51.9</v>
      </c>
      <c r="C37" s="14">
        <v>1260</v>
      </c>
      <c r="K37" s="1">
        <v>37</v>
      </c>
      <c r="L37" s="10">
        <f t="shared" si="0"/>
        <v>47.401161874866538</v>
      </c>
      <c r="M37" s="1">
        <f t="shared" si="0"/>
        <v>1.8116747419818804</v>
      </c>
      <c r="U37" s="1">
        <v>37</v>
      </c>
      <c r="V37" s="1">
        <f t="shared" si="2"/>
        <v>1262.4262713229411</v>
      </c>
      <c r="W37" s="10">
        <f t="shared" si="2"/>
        <v>1675.832154200453</v>
      </c>
    </row>
    <row r="38" spans="1:23">
      <c r="A38" s="1">
        <v>39</v>
      </c>
      <c r="B38" s="1">
        <v>55.4</v>
      </c>
      <c r="C38" s="14">
        <v>1230</v>
      </c>
      <c r="K38" s="1">
        <v>38</v>
      </c>
      <c r="L38" s="10">
        <f t="shared" si="0"/>
        <v>50.800683677826989</v>
      </c>
      <c r="M38" s="1">
        <f t="shared" si="0"/>
        <v>1.9471898910045797</v>
      </c>
      <c r="U38" s="1">
        <v>38</v>
      </c>
      <c r="V38" s="1">
        <f t="shared" si="2"/>
        <v>1229.8134651529251</v>
      </c>
      <c r="W38" s="10">
        <f t="shared" si="2"/>
        <v>1610.4044541765675</v>
      </c>
    </row>
    <row r="39" spans="1:23">
      <c r="A39" s="1">
        <v>40</v>
      </c>
      <c r="B39" s="1">
        <v>59</v>
      </c>
      <c r="C39" s="14">
        <v>1190</v>
      </c>
      <c r="K39" s="1">
        <v>39</v>
      </c>
      <c r="L39" s="10">
        <f t="shared" si="0"/>
        <v>54.283999828286738</v>
      </c>
      <c r="M39" s="1">
        <f t="shared" si="0"/>
        <v>2.0864655569667261</v>
      </c>
      <c r="U39" s="1">
        <v>39</v>
      </c>
      <c r="V39" s="1">
        <f t="shared" si="2"/>
        <v>1196.6877152672155</v>
      </c>
      <c r="W39" s="10">
        <f t="shared" si="2"/>
        <v>1546.7354557027975</v>
      </c>
    </row>
    <row r="40" spans="1:23">
      <c r="A40" s="1">
        <v>41</v>
      </c>
      <c r="B40" s="1">
        <v>62.4</v>
      </c>
      <c r="C40" s="14">
        <v>1160</v>
      </c>
      <c r="K40" s="1">
        <v>40</v>
      </c>
      <c r="L40" s="10">
        <f t="shared" si="0"/>
        <v>57.844512392403594</v>
      </c>
      <c r="M40" s="1">
        <f t="shared" si="0"/>
        <v>2.2292354391837681</v>
      </c>
      <c r="U40" s="1">
        <v>40</v>
      </c>
      <c r="V40" s="1">
        <f t="shared" si="2"/>
        <v>1163.3606005990034</v>
      </c>
      <c r="W40" s="10">
        <f t="shared" si="2"/>
        <v>1485.1093551774611</v>
      </c>
    </row>
    <row r="41" spans="1:23">
      <c r="A41" s="1">
        <v>42</v>
      </c>
      <c r="B41" s="1">
        <v>65.900000000000006</v>
      </c>
      <c r="C41" s="14">
        <v>1130</v>
      </c>
      <c r="K41" s="1">
        <v>41</v>
      </c>
      <c r="L41" s="10">
        <f t="shared" si="0"/>
        <v>61.475589782906191</v>
      </c>
      <c r="M41" s="1">
        <f t="shared" si="0"/>
        <v>2.37522942600497</v>
      </c>
      <c r="U41" s="1">
        <v>41</v>
      </c>
      <c r="V41" s="1">
        <f t="shared" ref="V41:W104" si="3">10^((R$5+R$7*$U41^0.5+R$9*$U41^1+R$11*$U41^1.5+R$13*$U41^2)/(1+R$6*$U41^0.5+R$8*$U41^1+R$10*$U41^1.5+R$12*$U41^2))</f>
        <v>1130.1093751436968</v>
      </c>
      <c r="W41" s="10">
        <f t="shared" si="3"/>
        <v>1425.7436712027434</v>
      </c>
    </row>
    <row r="42" spans="1:23">
      <c r="A42" s="1">
        <v>43</v>
      </c>
      <c r="B42" s="1">
        <v>69.400000000000006</v>
      </c>
      <c r="C42" s="14">
        <v>1100</v>
      </c>
      <c r="K42" s="1">
        <v>42</v>
      </c>
      <c r="L42" s="10">
        <f t="shared" si="0"/>
        <v>65.170610471231058</v>
      </c>
      <c r="M42" s="1">
        <f t="shared" si="0"/>
        <v>2.5241756551170584</v>
      </c>
      <c r="U42" s="1">
        <v>42</v>
      </c>
      <c r="V42" s="1">
        <f t="shared" si="3"/>
        <v>1097.1762525475679</v>
      </c>
      <c r="W42" s="10">
        <f t="shared" si="3"/>
        <v>1368.7960248196471</v>
      </c>
    </row>
    <row r="43" spans="1:23">
      <c r="A43" s="1">
        <v>44</v>
      </c>
      <c r="B43" s="1">
        <v>72.900000000000006</v>
      </c>
      <c r="C43" s="14">
        <v>1070</v>
      </c>
      <c r="K43" s="1">
        <v>43</v>
      </c>
      <c r="L43" s="10">
        <f t="shared" si="0"/>
        <v>68.923002424750194</v>
      </c>
      <c r="M43" s="1">
        <f t="shared" si="0"/>
        <v>2.6758023924424572</v>
      </c>
      <c r="U43" s="1">
        <v>43</v>
      </c>
      <c r="V43" s="1">
        <f t="shared" si="3"/>
        <v>1064.7687152536491</v>
      </c>
      <c r="W43" s="10">
        <f t="shared" si="3"/>
        <v>1314.3711877668175</v>
      </c>
    </row>
    <row r="44" spans="1:23">
      <c r="A44" s="1">
        <v>45</v>
      </c>
      <c r="B44" s="1">
        <v>76.5</v>
      </c>
      <c r="C44" s="14">
        <v>1030</v>
      </c>
      <c r="K44" s="1">
        <v>44</v>
      </c>
      <c r="L44" s="10">
        <f t="shared" si="0"/>
        <v>72.726278326841879</v>
      </c>
      <c r="M44" s="1">
        <f t="shared" si="0"/>
        <v>2.8298397280270979</v>
      </c>
      <c r="U44" s="1">
        <v>44</v>
      </c>
      <c r="V44" s="1">
        <f t="shared" si="3"/>
        <v>1033.0606779036198</v>
      </c>
      <c r="W44" s="10">
        <f t="shared" si="3"/>
        <v>1262.5281287114456</v>
      </c>
    </row>
    <row r="45" spans="1:23">
      <c r="A45" s="1">
        <v>46</v>
      </c>
      <c r="B45" s="1">
        <v>80.099999999999994</v>
      </c>
      <c r="C45" s="14">
        <v>1000</v>
      </c>
      <c r="K45" s="1">
        <v>45</v>
      </c>
      <c r="L45" s="10">
        <f t="shared" si="0"/>
        <v>76.574066691875956</v>
      </c>
      <c r="M45" s="1">
        <f t="shared" si="0"/>
        <v>2.9860210905430344</v>
      </c>
      <c r="U45" s="1">
        <v>45</v>
      </c>
      <c r="V45" s="1">
        <f t="shared" si="3"/>
        <v>1002.1943239189657</v>
      </c>
      <c r="W45" s="10">
        <f t="shared" si="3"/>
        <v>1213.2868404484693</v>
      </c>
    </row>
    <row r="46" spans="1:23">
      <c r="A46" s="1">
        <v>47</v>
      </c>
      <c r="B46" s="1">
        <v>83.8</v>
      </c>
      <c r="C46" s="14">
        <v>975</v>
      </c>
      <c r="K46" s="1">
        <v>46</v>
      </c>
      <c r="L46" s="10">
        <f t="shared" si="0"/>
        <v>80.460139030153201</v>
      </c>
      <c r="M46" s="1">
        <f t="shared" si="0"/>
        <v>3.1440845846314622</v>
      </c>
      <c r="U46" s="1">
        <v>46</v>
      </c>
      <c r="V46" s="1">
        <f t="shared" si="3"/>
        <v>972.28243623600929</v>
      </c>
      <c r="W46" s="10">
        <f t="shared" si="3"/>
        <v>1166.6347838969937</v>
      </c>
    </row>
    <row r="47" spans="1:23">
      <c r="A47" s="1">
        <v>48</v>
      </c>
      <c r="B47" s="1">
        <v>87.5</v>
      </c>
      <c r="C47" s="14">
        <v>946</v>
      </c>
      <c r="K47" s="1">
        <v>47</v>
      </c>
      <c r="L47" s="10">
        <f t="shared" si="0"/>
        <v>84.378433250786614</v>
      </c>
      <c r="M47" s="1">
        <f t="shared" si="0"/>
        <v>3.3037741573875667</v>
      </c>
      <c r="U47" s="1">
        <v>47</v>
      </c>
      <c r="V47" s="1">
        <f t="shared" si="3"/>
        <v>943.41105514999435</v>
      </c>
      <c r="W47" s="10">
        <f t="shared" si="3"/>
        <v>1122.5328341024199</v>
      </c>
    </row>
    <row r="48" spans="1:23">
      <c r="A48" s="1">
        <v>49</v>
      </c>
      <c r="B48" s="1">
        <v>91.2</v>
      </c>
      <c r="C48" s="14">
        <v>918</v>
      </c>
      <c r="K48" s="1">
        <v>48</v>
      </c>
      <c r="L48" s="10">
        <f t="shared" si="0"/>
        <v>88.323073514271812</v>
      </c>
      <c r="M48" s="1">
        <f t="shared" si="0"/>
        <v>3.4648406018981466</v>
      </c>
      <c r="U48" s="1">
        <v>48</v>
      </c>
      <c r="V48" s="1">
        <f t="shared" si="3"/>
        <v>915.64231507194734</v>
      </c>
      <c r="W48" s="10">
        <f t="shared" si="3"/>
        <v>1080.9206571989248</v>
      </c>
    </row>
    <row r="49" spans="1:23">
      <c r="A49" s="1">
        <v>50</v>
      </c>
      <c r="B49" s="1">
        <v>95</v>
      </c>
      <c r="C49" s="14">
        <v>890</v>
      </c>
      <c r="K49" s="1">
        <v>49</v>
      </c>
      <c r="L49" s="10">
        <f t="shared" si="0"/>
        <v>92.288386763216636</v>
      </c>
      <c r="M49" s="1">
        <f t="shared" si="0"/>
        <v>3.62704240691109</v>
      </c>
      <c r="U49" s="1">
        <v>49</v>
      </c>
      <c r="V49" s="1">
        <f t="shared" si="3"/>
        <v>889.01733483184694</v>
      </c>
      <c r="W49" s="10">
        <f t="shared" si="3"/>
        <v>1041.7214841886257</v>
      </c>
    </row>
    <row r="50" spans="1:23">
      <c r="A50" s="1">
        <v>51</v>
      </c>
      <c r="B50" s="1">
        <v>99</v>
      </c>
      <c r="C50" s="14">
        <v>866</v>
      </c>
      <c r="K50" s="1">
        <v>50</v>
      </c>
      <c r="L50" s="10">
        <f t="shared" si="0"/>
        <v>96.268916169441184</v>
      </c>
      <c r="M50" s="1">
        <f t="shared" si="0"/>
        <v>3.7901464625258856</v>
      </c>
      <c r="U50" s="1">
        <v>50</v>
      </c>
      <c r="V50" s="1">
        <f t="shared" si="3"/>
        <v>863.55906050248007</v>
      </c>
      <c r="W50" s="10">
        <f t="shared" si="3"/>
        <v>1004.8462770466012</v>
      </c>
    </row>
    <row r="51" spans="1:23">
      <c r="A51" s="1">
        <v>52</v>
      </c>
      <c r="B51" s="1">
        <v>103</v>
      </c>
      <c r="C51" s="14">
        <v>842</v>
      </c>
      <c r="K51" s="1">
        <v>51</v>
      </c>
      <c r="L51" s="10">
        <f t="shared" si="0"/>
        <v>100.25943173997165</v>
      </c>
      <c r="M51" s="1">
        <f t="shared" si="0"/>
        <v>3.9539286323100278</v>
      </c>
      <c r="U51" s="1">
        <v>51</v>
      </c>
      <c r="V51" s="1">
        <f t="shared" si="3"/>
        <v>839.27498361844039</v>
      </c>
      <c r="W51" s="10">
        <f t="shared" si="3"/>
        <v>970.19730525946898</v>
      </c>
    </row>
    <row r="52" spans="1:23">
      <c r="A52" s="1">
        <v>53</v>
      </c>
      <c r="B52" s="1">
        <v>107</v>
      </c>
      <c r="C52" s="14">
        <v>820</v>
      </c>
      <c r="K52" s="1">
        <v>52</v>
      </c>
      <c r="L52" s="10">
        <f t="shared" si="0"/>
        <v>104.25493832482536</v>
      </c>
      <c r="M52" s="1">
        <f t="shared" si="0"/>
        <v>4.1181742024924821</v>
      </c>
      <c r="U52" s="1">
        <v>52</v>
      </c>
      <c r="V52" s="1">
        <f t="shared" si="3"/>
        <v>816.15967974154364</v>
      </c>
      <c r="W52" s="10">
        <f t="shared" si="3"/>
        <v>937.67116707743253</v>
      </c>
    </row>
    <row r="53" spans="1:23">
      <c r="A53" s="1">
        <v>54</v>
      </c>
      <c r="B53" s="1">
        <v>111</v>
      </c>
      <c r="C53" s="14">
        <v>798</v>
      </c>
      <c r="K53" s="1">
        <v>53</v>
      </c>
      <c r="L53" s="10">
        <f t="shared" si="0"/>
        <v>108.25068126552407</v>
      </c>
      <c r="M53" s="1">
        <f t="shared" si="0"/>
        <v>4.282678218882964</v>
      </c>
      <c r="U53" s="1">
        <v>53</v>
      </c>
      <c r="V53" s="1">
        <f t="shared" si="3"/>
        <v>794.19713170166847</v>
      </c>
      <c r="W53" s="10">
        <f t="shared" si="3"/>
        <v>907.16130035915626</v>
      </c>
    </row>
    <row r="54" spans="1:23">
      <c r="A54" s="1">
        <v>55</v>
      </c>
      <c r="B54" s="1">
        <v>115</v>
      </c>
      <c r="C54" s="14">
        <v>778</v>
      </c>
      <c r="K54" s="1">
        <v>54</v>
      </c>
      <c r="L54" s="10">
        <f t="shared" si="0"/>
        <v>112.24214991655944</v>
      </c>
      <c r="M54" s="1">
        <f t="shared" si="0"/>
        <v>4.4472457220766133</v>
      </c>
      <c r="U54" s="1">
        <v>54</v>
      </c>
      <c r="V54" s="1">
        <f t="shared" si="3"/>
        <v>773.36281809257855</v>
      </c>
      <c r="W54" s="10">
        <f t="shared" si="3"/>
        <v>878.56003388860643</v>
      </c>
    </row>
    <row r="55" spans="1:23">
      <c r="A55" s="1">
        <v>56</v>
      </c>
      <c r="B55" s="1">
        <v>119</v>
      </c>
      <c r="C55" s="14">
        <v>758</v>
      </c>
      <c r="K55" s="1">
        <v>55</v>
      </c>
      <c r="L55" s="10">
        <f t="shared" si="0"/>
        <v>116.22507926361612</v>
      </c>
      <c r="M55" s="1">
        <f t="shared" si="0"/>
        <v>4.6116918911456235</v>
      </c>
      <c r="U55" s="1">
        <v>55</v>
      </c>
      <c r="V55" s="1">
        <f t="shared" si="3"/>
        <v>753.62556063701936</v>
      </c>
      <c r="W55" s="10">
        <f t="shared" si="3"/>
        <v>851.76023240912366</v>
      </c>
    </row>
    <row r="56" spans="1:23">
      <c r="A56" s="1">
        <v>57</v>
      </c>
      <c r="B56" s="1">
        <v>123</v>
      </c>
      <c r="C56" s="14">
        <v>739</v>
      </c>
      <c r="K56" s="1">
        <v>56</v>
      </c>
      <c r="L56" s="10">
        <f t="shared" si="0"/>
        <v>120.19544985170364</v>
      </c>
      <c r="M56" s="1">
        <f t="shared" si="0"/>
        <v>4.7758421057072971</v>
      </c>
      <c r="U56" s="1">
        <v>56</v>
      </c>
      <c r="V56" s="1">
        <f t="shared" si="3"/>
        <v>734.94913400990299</v>
      </c>
      <c r="W56" s="10">
        <f t="shared" si="3"/>
        <v>826.6565882536014</v>
      </c>
    </row>
    <row r="57" spans="1:23">
      <c r="A57" s="1">
        <v>58</v>
      </c>
      <c r="B57" s="1">
        <v>127</v>
      </c>
      <c r="C57" s="14">
        <v>721</v>
      </c>
      <c r="K57" s="1">
        <v>57</v>
      </c>
      <c r="L57" s="10">
        <f t="shared" si="0"/>
        <v>124.14948622418599</v>
      </c>
      <c r="M57" s="1">
        <f t="shared" si="0"/>
        <v>4.939531935731523</v>
      </c>
      <c r="U57" s="1">
        <v>57</v>
      </c>
      <c r="V57" s="1">
        <f t="shared" si="3"/>
        <v>717.29364893411184</v>
      </c>
      <c r="W57" s="10">
        <f t="shared" si="3"/>
        <v>803.14661013852765</v>
      </c>
    </row>
    <row r="58" spans="1:23">
      <c r="A58" s="1">
        <v>59</v>
      </c>
      <c r="B58" s="1">
        <v>131</v>
      </c>
      <c r="C58" s="14">
        <v>704</v>
      </c>
      <c r="K58" s="1">
        <v>58</v>
      </c>
      <c r="L58" s="10">
        <f t="shared" si="0"/>
        <v>128.08365406218655</v>
      </c>
      <c r="M58" s="1">
        <f t="shared" si="0"/>
        <v>5.1026070679317179</v>
      </c>
      <c r="U58" s="1">
        <v>58</v>
      </c>
      <c r="V58" s="1">
        <f t="shared" si="3"/>
        <v>700.61672423578659</v>
      </c>
      <c r="W58" s="10">
        <f t="shared" si="3"/>
        <v>781.1313560967094</v>
      </c>
    </row>
    <row r="59" spans="1:23">
      <c r="A59" s="1">
        <v>60</v>
      </c>
      <c r="B59" s="1">
        <v>135</v>
      </c>
      <c r="C59" s="14">
        <v>688</v>
      </c>
      <c r="K59" s="1">
        <v>59</v>
      </c>
      <c r="L59" s="10">
        <f t="shared" si="0"/>
        <v>131.9946561998585</v>
      </c>
      <c r="M59" s="1">
        <f t="shared" si="0"/>
        <v>5.2649231770431637</v>
      </c>
      <c r="U59" s="1">
        <v>59</v>
      </c>
      <c r="V59" s="1">
        <f t="shared" si="3"/>
        <v>684.87446648386515</v>
      </c>
      <c r="W59" s="10">
        <f t="shared" si="3"/>
        <v>760.5159531792508</v>
      </c>
    </row>
    <row r="60" spans="1:23">
      <c r="A60" s="1">
        <v>61</v>
      </c>
      <c r="B60" s="1">
        <v>139</v>
      </c>
      <c r="C60" s="14">
        <v>673</v>
      </c>
      <c r="K60" s="1">
        <v>60</v>
      </c>
      <c r="L60" s="10">
        <f t="shared" si="0"/>
        <v>135.87942767861438</v>
      </c>
      <c r="M60" s="1">
        <f t="shared" si="0"/>
        <v>5.4263457496970844</v>
      </c>
      <c r="U60" s="1">
        <v>60</v>
      </c>
      <c r="V60" s="1">
        <f t="shared" si="3"/>
        <v>670.02227725294085</v>
      </c>
      <c r="W60" s="10">
        <f t="shared" si="3"/>
        <v>741.209941868123</v>
      </c>
    </row>
    <row r="61" spans="1:23">
      <c r="A61" s="1">
        <v>62</v>
      </c>
      <c r="B61" s="1">
        <v>142</v>
      </c>
      <c r="C61" s="14">
        <v>659</v>
      </c>
      <c r="K61" s="1">
        <v>61</v>
      </c>
      <c r="L61" s="10">
        <f t="shared" si="0"/>
        <v>139.73512999026366</v>
      </c>
      <c r="M61" s="1">
        <f t="shared" si="0"/>
        <v>5.5867498679949961</v>
      </c>
      <c r="U61" s="1">
        <v>61</v>
      </c>
      <c r="V61" s="1">
        <f t="shared" si="3"/>
        <v>656.01550830946053</v>
      </c>
      <c r="W61" s="10">
        <f t="shared" si="3"/>
        <v>723.12747840962436</v>
      </c>
    </row>
    <row r="62" spans="1:23">
      <c r="A62" s="1">
        <v>63</v>
      </c>
      <c r="B62" s="1">
        <v>146</v>
      </c>
      <c r="C62" s="14">
        <v>646</v>
      </c>
      <c r="K62" s="1">
        <v>62</v>
      </c>
      <c r="L62" s="10">
        <f t="shared" si="0"/>
        <v>143.55914464588071</v>
      </c>
      <c r="M62" s="1">
        <f t="shared" si="0"/>
        <v>5.7460199592791836</v>
      </c>
      <c r="U62" s="1">
        <v>62</v>
      </c>
      <c r="V62" s="1">
        <f t="shared" si="3"/>
        <v>642.8099844514461</v>
      </c>
      <c r="W62" s="10">
        <f t="shared" si="3"/>
        <v>706.18742371220549</v>
      </c>
    </row>
    <row r="63" spans="1:23">
      <c r="A63" s="1">
        <v>64</v>
      </c>
      <c r="B63" s="1">
        <v>149</v>
      </c>
      <c r="C63" s="14">
        <v>633</v>
      </c>
      <c r="K63" s="1">
        <v>63</v>
      </c>
      <c r="L63" s="10">
        <f t="shared" si="0"/>
        <v>147.34906619521371</v>
      </c>
      <c r="M63" s="1">
        <f t="shared" si="0"/>
        <v>5.9040495181250048</v>
      </c>
      <c r="U63" s="1">
        <v>63</v>
      </c>
      <c r="V63" s="1">
        <f t="shared" si="3"/>
        <v>630.36241260014197</v>
      </c>
      <c r="W63" s="10">
        <f t="shared" si="3"/>
        <v>690.31334319079917</v>
      </c>
    </row>
    <row r="64" spans="1:23">
      <c r="A64" s="1">
        <v>65</v>
      </c>
      <c r="B64" s="1">
        <v>153</v>
      </c>
      <c r="C64" s="14">
        <v>622</v>
      </c>
      <c r="K64" s="1">
        <v>64</v>
      </c>
      <c r="L64" s="10">
        <f t="shared" si="0"/>
        <v>151.10269480937072</v>
      </c>
      <c r="M64" s="1">
        <f t="shared" si="0"/>
        <v>6.0607408058446115</v>
      </c>
      <c r="U64" s="1">
        <v>64</v>
      </c>
      <c r="V64" s="1">
        <f t="shared" si="3"/>
        <v>618.63069425941512</v>
      </c>
      <c r="W64" s="10">
        <f t="shared" si="3"/>
        <v>675.43343805659481</v>
      </c>
    </row>
    <row r="65" spans="1:23">
      <c r="A65" s="1">
        <v>66</v>
      </c>
      <c r="B65" s="1">
        <v>156</v>
      </c>
      <c r="C65" s="14">
        <v>610</v>
      </c>
      <c r="K65" s="1">
        <v>65</v>
      </c>
      <c r="L65" s="10">
        <f t="shared" si="0"/>
        <v>154.81802852818686</v>
      </c>
      <c r="M65" s="1">
        <f t="shared" si="0"/>
        <v>6.2160045324527369</v>
      </c>
      <c r="U65" s="1">
        <v>65</v>
      </c>
      <c r="V65" s="1">
        <f t="shared" si="3"/>
        <v>607.57415679400924</v>
      </c>
      <c r="W65" s="10">
        <f t="shared" si="3"/>
        <v>661.48042509158563</v>
      </c>
    </row>
    <row r="66" spans="1:23">
      <c r="A66" s="1">
        <v>67</v>
      </c>
      <c r="B66" s="1">
        <v>160</v>
      </c>
      <c r="C66" s="14">
        <v>600</v>
      </c>
      <c r="K66" s="1">
        <v>66</v>
      </c>
      <c r="L66" s="10">
        <f t="shared" si="0"/>
        <v>158.49325526289493</v>
      </c>
      <c r="M66" s="1">
        <f t="shared" si="0"/>
        <v>6.3697595253669634</v>
      </c>
      <c r="U66" s="1">
        <v>66</v>
      </c>
      <c r="V66" s="1">
        <f t="shared" si="3"/>
        <v>597.15371724995975</v>
      </c>
      <c r="W66" s="10">
        <f t="shared" si="3"/>
        <v>648.39137890972347</v>
      </c>
    </row>
    <row r="67" spans="1:23">
      <c r="A67" s="1">
        <v>68</v>
      </c>
      <c r="B67" s="1">
        <v>163</v>
      </c>
      <c r="C67" s="14">
        <v>590</v>
      </c>
      <c r="K67" s="1">
        <v>67</v>
      </c>
      <c r="L67" s="10">
        <f t="shared" si="0"/>
        <v>162.12674463509353</v>
      </c>
      <c r="M67" s="1">
        <f t="shared" si="0"/>
        <v>6.5219323887669445</v>
      </c>
      <c r="U67" s="1">
        <v>67</v>
      </c>
      <c r="V67" s="1">
        <f t="shared" si="3"/>
        <v>587.33199073973049</v>
      </c>
      <c r="W67" s="10">
        <f t="shared" si="3"/>
        <v>636.1075480829636</v>
      </c>
    </row>
    <row r="68" spans="1:23">
      <c r="A68" s="1">
        <v>69</v>
      </c>
      <c r="B68" s="1">
        <v>167</v>
      </c>
      <c r="C68" s="14">
        <v>581</v>
      </c>
      <c r="K68" s="1">
        <v>68</v>
      </c>
      <c r="L68" s="10">
        <f t="shared" si="0"/>
        <v>165.7170397226794</v>
      </c>
      <c r="M68" s="1">
        <f t="shared" si="0"/>
        <v>6.6724571570246409</v>
      </c>
      <c r="U68" s="1">
        <v>68</v>
      </c>
      <c r="V68" s="1">
        <f t="shared" si="3"/>
        <v>578.07335379703136</v>
      </c>
      <c r="W68" s="10">
        <f t="shared" si="3"/>
        <v>624.57415427000797</v>
      </c>
    </row>
    <row r="69" spans="1:23">
      <c r="A69" s="1">
        <v>70</v>
      </c>
      <c r="B69" s="1">
        <v>170</v>
      </c>
      <c r="C69" s="14">
        <v>572</v>
      </c>
      <c r="K69" s="1">
        <v>69</v>
      </c>
      <c r="L69" s="10">
        <f t="shared" ref="L69:M132" si="4">10^(H$5+H$6*LOG10($K69)+H$7*LOG10($K69)^2+H$8*LOG10($K69)^3+H$9*LOG10($K69)^4+H$10*LOG10($K69)^5+H$11*LOG10($K69)^6+H$12*LOG10($K69)^7+H$13*LOG10($K69)^8)</f>
        <v>169.26284877627504</v>
      </c>
      <c r="M69" s="1">
        <f t="shared" si="4"/>
        <v>6.821274945167664</v>
      </c>
      <c r="U69" s="1">
        <v>69</v>
      </c>
      <c r="V69" s="1">
        <f t="shared" si="3"/>
        <v>569.34397160975016</v>
      </c>
      <c r="W69" s="10">
        <f t="shared" si="3"/>
        <v>613.74018159532443</v>
      </c>
    </row>
    <row r="70" spans="1:23">
      <c r="A70" s="1">
        <v>71</v>
      </c>
      <c r="B70" s="1">
        <v>174</v>
      </c>
      <c r="C70" s="14">
        <v>564</v>
      </c>
      <c r="K70" s="1">
        <v>70</v>
      </c>
      <c r="L70" s="10">
        <f t="shared" si="4"/>
        <v>172.76303695964887</v>
      </c>
      <c r="M70" s="1">
        <f t="shared" si="4"/>
        <v>6.9683335991189903</v>
      </c>
      <c r="U70" s="1">
        <v>70</v>
      </c>
      <c r="V70" s="1">
        <f t="shared" si="3"/>
        <v>561.11179668359955</v>
      </c>
      <c r="W70" s="10">
        <f t="shared" si="3"/>
        <v>603.55816194709962</v>
      </c>
    </row>
    <row r="71" spans="1:23">
      <c r="A71" s="1">
        <v>72</v>
      </c>
      <c r="B71" s="1">
        <v>177</v>
      </c>
      <c r="C71" s="14">
        <v>556</v>
      </c>
      <c r="K71" s="1">
        <v>71</v>
      </c>
      <c r="L71" s="10">
        <f t="shared" si="4"/>
        <v>176.21661816254351</v>
      </c>
      <c r="M71" s="1">
        <f t="shared" si="4"/>
        <v>7.1135873478477132</v>
      </c>
      <c r="U71" s="1">
        <v>71</v>
      </c>
      <c r="V71" s="1">
        <f t="shared" si="3"/>
        <v>553.34654527959299</v>
      </c>
      <c r="W71" s="10">
        <f t="shared" si="3"/>
        <v>593.98396055611556</v>
      </c>
    </row>
    <row r="72" spans="1:23">
      <c r="A72" s="1">
        <v>73</v>
      </c>
      <c r="B72" s="1">
        <v>181</v>
      </c>
      <c r="C72" s="14">
        <v>549</v>
      </c>
      <c r="K72" s="1">
        <v>72</v>
      </c>
      <c r="L72" s="10">
        <f t="shared" si="4"/>
        <v>179.62274692530741</v>
      </c>
      <c r="M72" s="1">
        <f t="shared" si="4"/>
        <v>7.2569964594912495</v>
      </c>
      <c r="U72" s="1">
        <v>72</v>
      </c>
      <c r="V72" s="1">
        <f t="shared" si="3"/>
        <v>546.01965690711063</v>
      </c>
      <c r="W72" s="10">
        <f t="shared" si="3"/>
        <v>584.97656514795995</v>
      </c>
    </row>
    <row r="73" spans="1:23">
      <c r="A73" s="1">
        <v>74</v>
      </c>
      <c r="B73" s="1">
        <v>185</v>
      </c>
      <c r="C73" s="14">
        <v>542</v>
      </c>
      <c r="K73" s="1">
        <v>73</v>
      </c>
      <c r="L73" s="10">
        <f t="shared" si="4"/>
        <v>182.98071051067208</v>
      </c>
      <c r="M73" s="1">
        <f t="shared" si="4"/>
        <v>7.3985269030629173</v>
      </c>
      <c r="U73" s="1">
        <v>73</v>
      </c>
      <c r="V73" s="1">
        <f t="shared" si="3"/>
        <v>539.10424123160408</v>
      </c>
      <c r="W73" s="10">
        <f t="shared" si="3"/>
        <v>576.49788109088104</v>
      </c>
    </row>
    <row r="74" spans="1:23">
      <c r="A74" s="1">
        <v>75</v>
      </c>
      <c r="B74" s="1">
        <v>188</v>
      </c>
      <c r="C74" s="14">
        <v>535</v>
      </c>
      <c r="K74" s="1">
        <v>74</v>
      </c>
      <c r="L74" s="10">
        <f t="shared" si="4"/>
        <v>186.28992115102923</v>
      </c>
      <c r="M74" s="1">
        <f t="shared" si="4"/>
        <v>7.5381500171641465</v>
      </c>
      <c r="U74" s="1">
        <v>74</v>
      </c>
      <c r="V74" s="1">
        <f t="shared" si="3"/>
        <v>532.57501596376107</v>
      </c>
      <c r="W74" s="10">
        <f t="shared" si="3"/>
        <v>568.51253426296557</v>
      </c>
    </row>
    <row r="75" spans="1:23">
      <c r="A75" s="1">
        <v>76</v>
      </c>
      <c r="B75" s="1">
        <v>192</v>
      </c>
      <c r="C75" s="14">
        <v>529</v>
      </c>
      <c r="K75" s="1">
        <v>75</v>
      </c>
      <c r="L75" s="10">
        <f t="shared" si="4"/>
        <v>189.54990849536532</v>
      </c>
      <c r="M75" s="1">
        <f t="shared" si="4"/>
        <v>7.6758421868298372</v>
      </c>
      <c r="U75" s="1">
        <v>75</v>
      </c>
      <c r="V75" s="1">
        <f t="shared" si="3"/>
        <v>526.40823862206935</v>
      </c>
      <c r="W75" s="10">
        <f t="shared" si="3"/>
        <v>560.98768280537854</v>
      </c>
    </row>
    <row r="76" spans="1:23">
      <c r="A76" s="1">
        <v>77</v>
      </c>
      <c r="B76" s="1">
        <v>195</v>
      </c>
      <c r="C76" s="14">
        <v>523</v>
      </c>
      <c r="K76" s="1">
        <v>76</v>
      </c>
      <c r="L76" s="10">
        <f t="shared" si="4"/>
        <v>192.76031227482582</v>
      </c>
      <c r="M76" s="1">
        <f t="shared" si="4"/>
        <v>7.8115845294889583</v>
      </c>
      <c r="U76" s="1">
        <v>76</v>
      </c>
      <c r="V76" s="1">
        <f t="shared" si="3"/>
        <v>520.58163449104347</v>
      </c>
      <c r="W76" s="10">
        <f t="shared" si="3"/>
        <v>553.89283848888329</v>
      </c>
    </row>
    <row r="77" spans="1:23">
      <c r="A77" s="1">
        <v>78</v>
      </c>
      <c r="B77" s="1">
        <v>198</v>
      </c>
      <c r="C77" s="14">
        <v>518</v>
      </c>
      <c r="K77" s="1">
        <v>77</v>
      </c>
      <c r="L77" s="10">
        <f t="shared" si="4"/>
        <v>195.92087520333368</v>
      </c>
      <c r="M77" s="1">
        <f t="shared" si="4"/>
        <v>7.9453625907681031</v>
      </c>
      <c r="U77" s="1">
        <v>77</v>
      </c>
      <c r="V77" s="1">
        <f t="shared" si="3"/>
        <v>515.07432261943029</v>
      </c>
      <c r="W77" s="10">
        <f t="shared" si="3"/>
        <v>547.19969807936332</v>
      </c>
    </row>
    <row r="78" spans="1:23">
      <c r="A78" s="1">
        <v>79</v>
      </c>
      <c r="B78" s="1">
        <v>202</v>
      </c>
      <c r="C78" s="14">
        <v>513</v>
      </c>
      <c r="K78" s="1">
        <v>78</v>
      </c>
      <c r="L78" s="10">
        <f t="shared" si="4"/>
        <v>199.03143612370724</v>
      </c>
      <c r="M78" s="1">
        <f t="shared" si="4"/>
        <v>8.0771660507450083</v>
      </c>
      <c r="U78" s="1">
        <v>78</v>
      </c>
      <c r="V78" s="1">
        <f t="shared" si="3"/>
        <v>509.86674130615626</v>
      </c>
      <c r="W78" s="10">
        <f t="shared" si="3"/>
        <v>540.88198482534949</v>
      </c>
    </row>
    <row r="79" spans="1:23">
      <c r="A79" s="1">
        <v>80</v>
      </c>
      <c r="B79" s="1">
        <v>205</v>
      </c>
      <c r="C79" s="14">
        <v>508</v>
      </c>
      <c r="K79" s="1">
        <v>79</v>
      </c>
      <c r="L79" s="10">
        <f t="shared" si="4"/>
        <v>202.09192340935698</v>
      </c>
      <c r="M79" s="1">
        <f t="shared" si="4"/>
        <v>8.2069884410375717</v>
      </c>
      <c r="U79" s="1">
        <v>79</v>
      </c>
      <c r="V79" s="1">
        <f t="shared" si="3"/>
        <v>504.94057419272281</v>
      </c>
      <c r="W79" s="10">
        <f t="shared" si="3"/>
        <v>534.91529999212548</v>
      </c>
    </row>
    <row r="80" spans="1:23">
      <c r="A80" s="1">
        <v>81</v>
      </c>
      <c r="B80" s="1">
        <v>208</v>
      </c>
      <c r="C80" s="14">
        <v>503</v>
      </c>
      <c r="K80" s="1">
        <v>80</v>
      </c>
      <c r="L80" s="10">
        <f t="shared" si="4"/>
        <v>205.102348626739</v>
      </c>
      <c r="M80" s="1">
        <f t="shared" si="4"/>
        <v>8.3348268731349116</v>
      </c>
      <c r="U80" s="1">
        <v>80</v>
      </c>
      <c r="V80" s="1">
        <f t="shared" si="3"/>
        <v>500.27867781204355</v>
      </c>
      <c r="W80" s="10">
        <f t="shared" si="3"/>
        <v>529.27698422022513</v>
      </c>
    </row>
    <row r="81" spans="1:23">
      <c r="A81" s="1">
        <v>82</v>
      </c>
      <c r="B81" s="1">
        <v>211</v>
      </c>
      <c r="C81" s="14">
        <v>499</v>
      </c>
      <c r="K81" s="1">
        <v>81</v>
      </c>
      <c r="L81" s="10">
        <f t="shared" si="4"/>
        <v>208.06280046203122</v>
      </c>
      <c r="M81" s="1">
        <f t="shared" si="4"/>
        <v>8.4606817780254939</v>
      </c>
      <c r="U81" s="1">
        <v>81</v>
      </c>
      <c r="V81" s="1">
        <f t="shared" si="3"/>
        <v>495.86501122368986</v>
      </c>
      <c r="W81" s="10">
        <f t="shared" si="3"/>
        <v>523.94598838095942</v>
      </c>
    </row>
    <row r="82" spans="1:23">
      <c r="A82" s="1">
        <v>83</v>
      </c>
      <c r="B82" s="1">
        <v>213</v>
      </c>
      <c r="C82" s="14">
        <v>495</v>
      </c>
      <c r="K82" s="1">
        <v>82</v>
      </c>
      <c r="L82" s="10">
        <f t="shared" si="4"/>
        <v>210.97343891427235</v>
      </c>
      <c r="M82" s="1">
        <f t="shared" si="4"/>
        <v>8.5845566573088536</v>
      </c>
      <c r="U82" s="1">
        <v>82</v>
      </c>
      <c r="V82" s="1">
        <f t="shared" si="3"/>
        <v>491.68456818816452</v>
      </c>
      <c r="W82" s="10">
        <f t="shared" si="3"/>
        <v>518.90275352851017</v>
      </c>
    </row>
    <row r="83" spans="1:23">
      <c r="A83" s="1">
        <v>84</v>
      </c>
      <c r="B83" s="1">
        <v>216</v>
      </c>
      <c r="C83" s="14">
        <v>491</v>
      </c>
      <c r="K83" s="1">
        <v>83</v>
      </c>
      <c r="L83" s="10">
        <f t="shared" si="4"/>
        <v>213.83448975300627</v>
      </c>
      <c r="M83" s="1">
        <f t="shared" si="4"/>
        <v>8.7064578457633282</v>
      </c>
      <c r="U83" s="1">
        <v>83</v>
      </c>
      <c r="V83" s="1">
        <f t="shared" si="3"/>
        <v>487.72331219028769</v>
      </c>
      <c r="W83" s="10">
        <f t="shared" si="3"/>
        <v>514.12909950129495</v>
      </c>
    </row>
    <row r="84" spans="1:23">
      <c r="A84" s="1">
        <v>85</v>
      </c>
      <c r="B84" s="1">
        <v>218</v>
      </c>
      <c r="C84" s="14">
        <v>487</v>
      </c>
      <c r="K84" s="1">
        <v>84</v>
      </c>
      <c r="L84" s="10">
        <f t="shared" si="4"/>
        <v>216.64623924061257</v>
      </c>
      <c r="M84" s="1">
        <f t="shared" si="4"/>
        <v>8.8263942852817401</v>
      </c>
      <c r="U84" s="1">
        <v>84</v>
      </c>
      <c r="V84" s="1">
        <f t="shared" si="3"/>
        <v>483.96811450798987</v>
      </c>
      <c r="W84" s="10">
        <f t="shared" si="3"/>
        <v>509.60812169769014</v>
      </c>
    </row>
    <row r="85" spans="1:23">
      <c r="A85" s="1">
        <v>86</v>
      </c>
      <c r="B85" s="1">
        <v>221</v>
      </c>
      <c r="C85" s="14">
        <v>484</v>
      </c>
      <c r="K85" s="1">
        <v>85</v>
      </c>
      <c r="L85" s="10">
        <f t="shared" si="4"/>
        <v>219.4090291132481</v>
      </c>
      <c r="M85" s="1">
        <f t="shared" si="4"/>
        <v>8.9443773100722748</v>
      </c>
      <c r="U85" s="1">
        <v>85</v>
      </c>
      <c r="V85" s="1">
        <f t="shared" si="3"/>
        <v>480.40669543348997</v>
      </c>
      <c r="W85" s="10">
        <f t="shared" si="3"/>
        <v>505.32409553925322</v>
      </c>
    </row>
    <row r="86" spans="1:23">
      <c r="A86" s="1">
        <v>87</v>
      </c>
      <c r="B86" s="1">
        <v>223</v>
      </c>
      <c r="C86" s="14">
        <v>481</v>
      </c>
      <c r="K86" s="1">
        <v>86</v>
      </c>
      <c r="L86" s="10">
        <f t="shared" si="4"/>
        <v>222.12325181889346</v>
      </c>
      <c r="M86" s="1">
        <f t="shared" si="4"/>
        <v>9.0604204428854231</v>
      </c>
      <c r="U86" s="1">
        <v>86</v>
      </c>
      <c r="V86" s="1">
        <f t="shared" si="3"/>
        <v>477.02756868409335</v>
      </c>
      <c r="W86" s="10">
        <f t="shared" si="3"/>
        <v>501.26238813407224</v>
      </c>
    </row>
    <row r="87" spans="1:23">
      <c r="A87" s="1">
        <v>88</v>
      </c>
      <c r="B87" s="1">
        <v>226</v>
      </c>
      <c r="C87" s="14">
        <v>477</v>
      </c>
      <c r="K87" s="1">
        <v>87</v>
      </c>
      <c r="L87" s="10">
        <f t="shared" si="4"/>
        <v>224.78934600431575</v>
      </c>
      <c r="M87" s="1">
        <f t="shared" si="4"/>
        <v>9.1745392021088303</v>
      </c>
      <c r="U87" s="1">
        <v>87</v>
      </c>
      <c r="V87" s="1">
        <f t="shared" si="3"/>
        <v>473.8199889860955</v>
      </c>
      <c r="W87" s="10">
        <f t="shared" si="3"/>
        <v>497.40937666073035</v>
      </c>
    </row>
    <row r="88" spans="1:23">
      <c r="A88" s="1">
        <v>89</v>
      </c>
      <c r="B88" s="1">
        <v>228</v>
      </c>
      <c r="C88" s="14">
        <v>475</v>
      </c>
      <c r="K88" s="1">
        <v>88</v>
      </c>
      <c r="L88" s="10">
        <f t="shared" si="4"/>
        <v>227.40779224736465</v>
      </c>
      <c r="M88" s="1">
        <f t="shared" si="4"/>
        <v>9.2867509193635609</v>
      </c>
      <c r="U88" s="1">
        <v>88</v>
      </c>
      <c r="V88" s="1">
        <f t="shared" si="3"/>
        <v>470.77390277472057</v>
      </c>
      <c r="W88" s="10">
        <f t="shared" si="3"/>
        <v>493.75237300730373</v>
      </c>
    </row>
    <row r="89" spans="1:23">
      <c r="A89" s="1">
        <v>90</v>
      </c>
      <c r="B89" s="1">
        <v>230</v>
      </c>
      <c r="C89" s="14">
        <v>472</v>
      </c>
      <c r="K89" s="1">
        <v>89</v>
      </c>
      <c r="L89" s="10">
        <f t="shared" si="4"/>
        <v>229.9791090250647</v>
      </c>
      <c r="M89" s="1">
        <f t="shared" si="4"/>
        <v>9.3970745674254772</v>
      </c>
      <c r="U89" s="1">
        <v>89</v>
      </c>
      <c r="V89" s="1">
        <f t="shared" si="3"/>
        <v>467.87990192324111</v>
      </c>
      <c r="W89" s="10">
        <f t="shared" si="3"/>
        <v>490.27955421865312</v>
      </c>
    </row>
    <row r="90" spans="1:23">
      <c r="A90" s="1">
        <v>91</v>
      </c>
      <c r="B90" s="1">
        <v>232</v>
      </c>
      <c r="C90" s="14">
        <v>469</v>
      </c>
      <c r="K90" s="1">
        <v>90</v>
      </c>
      <c r="L90" s="10">
        <f t="shared" si="4"/>
        <v>232.50384891261379</v>
      </c>
      <c r="M90" s="1">
        <f t="shared" si="4"/>
        <v>9.505530598010969</v>
      </c>
      <c r="U90" s="1">
        <v>90</v>
      </c>
      <c r="V90" s="1">
        <f t="shared" si="3"/>
        <v>465.12918039261473</v>
      </c>
      <c r="W90" s="10">
        <f t="shared" si="3"/>
        <v>486.97989832603753</v>
      </c>
    </row>
    <row r="91" spans="1:23">
      <c r="A91" s="1">
        <v>92</v>
      </c>
      <c r="B91" s="1">
        <v>234</v>
      </c>
      <c r="C91" s="14">
        <v>467</v>
      </c>
      <c r="K91" s="1">
        <v>91</v>
      </c>
      <c r="L91" s="10">
        <f t="shared" si="4"/>
        <v>234.98259500426275</v>
      </c>
      <c r="M91" s="1">
        <f t="shared" si="4"/>
        <v>9.6121407892312565</v>
      </c>
      <c r="U91" s="1">
        <v>91</v>
      </c>
      <c r="V91" s="1">
        <f t="shared" si="3"/>
        <v>462.51349367858512</v>
      </c>
      <c r="W91" s="10">
        <f t="shared" si="3"/>
        <v>483.84312515625567</v>
      </c>
    </row>
    <row r="92" spans="1:23">
      <c r="A92" s="1">
        <v>93</v>
      </c>
      <c r="B92" s="1">
        <v>237</v>
      </c>
      <c r="C92" s="14">
        <v>464</v>
      </c>
      <c r="K92" s="1">
        <v>92</v>
      </c>
      <c r="L92" s="10">
        <f t="shared" si="4"/>
        <v>237.41595754827094</v>
      </c>
      <c r="M92" s="1">
        <f t="shared" si="4"/>
        <v>9.7169281022374623</v>
      </c>
      <c r="U92" s="1">
        <v>92</v>
      </c>
      <c r="V92" s="1">
        <f t="shared" si="3"/>
        <v>460.0251209236132</v>
      </c>
      <c r="W92" s="10">
        <f t="shared" si="3"/>
        <v>480.85964174141088</v>
      </c>
    </row>
    <row r="93" spans="1:23">
      <c r="A93" s="1">
        <v>94</v>
      </c>
      <c r="B93" s="1">
        <v>239</v>
      </c>
      <c r="C93" s="14">
        <v>462</v>
      </c>
      <c r="K93" s="1">
        <v>93</v>
      </c>
      <c r="L93" s="10">
        <f t="shared" si="4"/>
        <v>239.80457078808342</v>
      </c>
      <c r="M93" s="1">
        <f t="shared" si="4"/>
        <v>9.8199165467929088</v>
      </c>
      <c r="U93" s="1">
        <v>93</v>
      </c>
      <c r="V93" s="1">
        <f t="shared" si="3"/>
        <v>457.65682955591529</v>
      </c>
      <c r="W93" s="10">
        <f t="shared" si="3"/>
        <v>478.02049197432746</v>
      </c>
    </row>
    <row r="94" spans="1:23">
      <c r="A94" s="1">
        <v>95</v>
      </c>
      <c r="B94" s="1">
        <v>241</v>
      </c>
      <c r="C94" s="14">
        <v>460</v>
      </c>
      <c r="K94" s="1">
        <v>94</v>
      </c>
      <c r="L94" s="10">
        <f t="shared" si="4"/>
        <v>242.14909000122864</v>
      </c>
      <c r="M94" s="1">
        <f t="shared" si="4"/>
        <v>9.9211310553459722</v>
      </c>
      <c r="U94" s="1">
        <v>94</v>
      </c>
      <c r="V94" s="1">
        <f t="shared" si="3"/>
        <v>455.40184231607105</v>
      </c>
      <c r="W94" s="10">
        <f t="shared" si="3"/>
        <v>475.31731017834056</v>
      </c>
    </row>
    <row r="95" spans="1:23">
      <c r="A95" s="1">
        <v>96</v>
      </c>
      <c r="B95" s="1">
        <v>243</v>
      </c>
      <c r="C95" s="14">
        <v>458</v>
      </c>
      <c r="K95" s="1">
        <v>95</v>
      </c>
      <c r="L95" s="10">
        <f t="shared" si="4"/>
        <v>244.45018872759093</v>
      </c>
      <c r="M95" s="1">
        <f t="shared" si="4"/>
        <v>10.020597365271399</v>
      </c>
      <c r="U95" s="1">
        <v>95</v>
      </c>
      <c r="V95" s="1">
        <f t="shared" si="3"/>
        <v>453.25380653203143</v>
      </c>
      <c r="W95" s="10">
        <f t="shared" si="3"/>
        <v>472.7422782836386</v>
      </c>
    </row>
    <row r="96" spans="1:23">
      <c r="A96" s="1">
        <v>97</v>
      </c>
      <c r="B96" s="1">
        <v>245</v>
      </c>
      <c r="C96" s="14">
        <v>456</v>
      </c>
      <c r="K96" s="1">
        <v>96</v>
      </c>
      <c r="L96" s="10">
        <f t="shared" si="4"/>
        <v>246.70855617893204</v>
      </c>
      <c r="M96" s="1">
        <f t="shared" si="4"/>
        <v>10.118341908904275</v>
      </c>
      <c r="U96" s="1">
        <v>96</v>
      </c>
      <c r="V96" s="1">
        <f t="shared" si="3"/>
        <v>451.20676550601434</v>
      </c>
      <c r="W96" s="10">
        <f t="shared" si="3"/>
        <v>470.28808632413438</v>
      </c>
    </row>
    <row r="97" spans="1:23">
      <c r="A97" s="1">
        <v>98</v>
      </c>
      <c r="B97" s="1">
        <v>247</v>
      </c>
      <c r="C97" s="14">
        <v>454</v>
      </c>
      <c r="K97" s="1">
        <v>97</v>
      </c>
      <c r="L97" s="10">
        <f t="shared" si="4"/>
        <v>248.92489482155577</v>
      </c>
      <c r="M97" s="1">
        <f t="shared" si="4"/>
        <v>10.214391710986627</v>
      </c>
      <c r="U97" s="1">
        <v>97</v>
      </c>
      <c r="V97" s="1">
        <f t="shared" si="3"/>
        <v>449.25513188051639</v>
      </c>
      <c r="W97" s="10">
        <f t="shared" si="3"/>
        <v>467.94789599064939</v>
      </c>
    </row>
    <row r="98" spans="1:23">
      <c r="A98" s="1">
        <v>99</v>
      </c>
      <c r="B98" s="1">
        <v>249</v>
      </c>
      <c r="C98" s="14">
        <v>452</v>
      </c>
      <c r="K98" s="1">
        <v>98</v>
      </c>
      <c r="L98" s="10">
        <f t="shared" si="4"/>
        <v>251.09991812300734</v>
      </c>
      <c r="M98" s="1">
        <f t="shared" si="4"/>
        <v>10.308774293206277</v>
      </c>
      <c r="U98" s="1">
        <v>98</v>
      </c>
      <c r="V98" s="1">
        <f t="shared" si="3"/>
        <v>447.39366285548289</v>
      </c>
      <c r="W98" s="10">
        <f t="shared" si="3"/>
        <v>465.71530699583917</v>
      </c>
    </row>
    <row r="99" spans="1:23">
      <c r="A99" s="1">
        <v>100</v>
      </c>
      <c r="B99" s="1">
        <v>251</v>
      </c>
      <c r="C99" s="14">
        <v>451</v>
      </c>
      <c r="K99" s="1">
        <v>99</v>
      </c>
      <c r="L99" s="10">
        <f t="shared" si="4"/>
        <v>253.23434845643183</v>
      </c>
      <c r="M99" s="1">
        <f t="shared" si="4"/>
        <v>10.40151758545151</v>
      </c>
      <c r="U99" s="1">
        <v>99</v>
      </c>
      <c r="V99" s="1">
        <f t="shared" si="3"/>
        <v>445.61743713419429</v>
      </c>
      <c r="W99" s="10">
        <f t="shared" si="3"/>
        <v>463.58432602561453</v>
      </c>
    </row>
    <row r="100" spans="1:23">
      <c r="A100" s="1">
        <v>101</v>
      </c>
      <c r="B100" s="1">
        <v>253</v>
      </c>
      <c r="C100" s="14">
        <v>449</v>
      </c>
      <c r="K100" s="1">
        <v>100</v>
      </c>
      <c r="L100" s="10">
        <f t="shared" si="4"/>
        <v>255.32891515340978</v>
      </c>
      <c r="M100" s="1">
        <f t="shared" si="4"/>
        <v>10.492649843424557</v>
      </c>
      <c r="U100" s="1">
        <v>100</v>
      </c>
      <c r="V100" s="1">
        <f t="shared" si="3"/>
        <v>443.92183348138747</v>
      </c>
      <c r="W100" s="10">
        <f t="shared" si="3"/>
        <v>461.54933806925499</v>
      </c>
    </row>
    <row r="101" spans="1:23">
      <c r="A101" s="1">
        <v>102</v>
      </c>
      <c r="B101" s="1">
        <v>255</v>
      </c>
      <c r="C101" s="14">
        <v>447</v>
      </c>
      <c r="K101" s="1">
        <v>101</v>
      </c>
      <c r="L101" s="10">
        <f t="shared" si="4"/>
        <v>257.38435269818882</v>
      </c>
      <c r="M101" s="1">
        <f t="shared" si="4"/>
        <v>10.582199572314794</v>
      </c>
      <c r="U101" s="1">
        <v>101</v>
      </c>
      <c r="V101" s="1">
        <f t="shared" si="3"/>
        <v>442.30251078305946</v>
      </c>
      <c r="W101" s="10">
        <f t="shared" si="3"/>
        <v>459.60507993712605</v>
      </c>
    </row>
    <row r="102" spans="1:23">
      <c r="A102" s="1">
        <v>103</v>
      </c>
      <c r="B102" s="1">
        <v>257</v>
      </c>
      <c r="C102" s="14">
        <v>445</v>
      </c>
      <c r="K102" s="1">
        <v>102</v>
      </c>
      <c r="L102" s="10">
        <f t="shared" si="4"/>
        <v>259.40139905576046</v>
      </c>
      <c r="M102" s="1">
        <f t="shared" si="4"/>
        <v>10.670195456189466</v>
      </c>
      <c r="U102" s="1">
        <v>102</v>
      </c>
      <c r="V102" s="1">
        <f t="shared" si="3"/>
        <v>440.75538950401886</v>
      </c>
      <c r="W102" s="10">
        <f t="shared" si="3"/>
        <v>457.7466157902951</v>
      </c>
    </row>
    <row r="103" spans="1:23">
      <c r="A103" s="1">
        <v>104</v>
      </c>
      <c r="B103" s="1">
        <v>259</v>
      </c>
      <c r="C103" s="14">
        <v>444</v>
      </c>
      <c r="K103" s="1">
        <v>103</v>
      </c>
      <c r="L103" s="10">
        <f t="shared" si="4"/>
        <v>261.38079412687455</v>
      </c>
      <c r="M103" s="1">
        <f t="shared" si="4"/>
        <v>10.756666292779869</v>
      </c>
      <c r="U103" s="1">
        <v>103</v>
      </c>
      <c r="V103" s="1">
        <f t="shared" si="3"/>
        <v>439.2766344450024</v>
      </c>
      <c r="W103" s="10">
        <f t="shared" si="3"/>
        <v>455.96931452048386</v>
      </c>
    </row>
    <row r="104" spans="1:23">
      <c r="A104" s="1">
        <v>105</v>
      </c>
      <c r="B104" s="1">
        <v>261</v>
      </c>
      <c r="C104" s="14">
        <v>442</v>
      </c>
      <c r="K104" s="1">
        <v>104</v>
      </c>
      <c r="L104" s="10">
        <f t="shared" si="4"/>
        <v>263.32327832258869</v>
      </c>
      <c r="M104" s="1">
        <f t="shared" si="4"/>
        <v>10.841640933384847</v>
      </c>
      <c r="U104" s="1">
        <v>104</v>
      </c>
      <c r="V104" s="1">
        <f t="shared" si="3"/>
        <v>437.86263870758808</v>
      </c>
      <c r="W104" s="10">
        <f t="shared" si="3"/>
        <v>454.26882883208407</v>
      </c>
    </row>
    <row r="105" spans="1:23">
      <c r="A105" s="1">
        <v>106</v>
      </c>
      <c r="B105" s="1">
        <v>262</v>
      </c>
      <c r="C105" s="14">
        <v>441</v>
      </c>
      <c r="K105" s="1">
        <v>105</v>
      </c>
      <c r="L105" s="10">
        <f t="shared" si="4"/>
        <v>265.22959125181507</v>
      </c>
      <c r="M105" s="1">
        <f t="shared" si="4"/>
        <v>10.925148227536413</v>
      </c>
      <c r="U105" s="1">
        <v>105</v>
      </c>
      <c r="V105" s="1">
        <f t="shared" ref="V105:W168" si="5">10^((R$5+R$7*$U105^0.5+R$9*$U105^1+R$11*$U105^1.5+R$13*$U105^2)/(1+R$6*$U105^0.5+R$8*$U105^1+R$10*$U105^1.5+R$12*$U105^2))</f>
        <v>436.51000878091338</v>
      </c>
      <c r="W105" s="10">
        <f t="shared" si="5"/>
        <v>452.64107589011502</v>
      </c>
    </row>
    <row r="106" spans="1:23">
      <c r="A106" s="1">
        <v>107</v>
      </c>
      <c r="B106" s="1">
        <v>264</v>
      </c>
      <c r="C106" s="14">
        <v>439</v>
      </c>
      <c r="K106" s="1">
        <v>106</v>
      </c>
      <c r="L106" s="10">
        <f t="shared" si="4"/>
        <v>267.10047051565255</v>
      </c>
      <c r="M106" s="1">
        <f t="shared" si="4"/>
        <v>11.007216972273142</v>
      </c>
      <c r="U106" s="1">
        <v>106</v>
      </c>
      <c r="V106" s="1">
        <f t="shared" si="5"/>
        <v>435.21555066982899</v>
      </c>
      <c r="W106" s="10">
        <f t="shared" si="5"/>
        <v>451.0822194090303</v>
      </c>
    </row>
    <row r="107" spans="1:23">
      <c r="A107" s="1">
        <v>108</v>
      </c>
      <c r="B107" s="1">
        <v>266</v>
      </c>
      <c r="C107" s="14">
        <v>438</v>
      </c>
      <c r="K107" s="1">
        <v>107</v>
      </c>
      <c r="L107" s="10">
        <f t="shared" si="4"/>
        <v>268.93665060250623</v>
      </c>
      <c r="M107" s="1">
        <f t="shared" si="4"/>
        <v>11.087875865580855</v>
      </c>
      <c r="U107" s="1">
        <v>107</v>
      </c>
      <c r="V107" s="1">
        <f t="shared" si="5"/>
        <v>433.97625698975372</v>
      </c>
      <c r="W107" s="10">
        <f t="shared" si="5"/>
        <v>449.58865306798731</v>
      </c>
    </row>
    <row r="108" spans="1:23">
      <c r="A108" s="1">
        <v>109</v>
      </c>
      <c r="B108" s="1">
        <v>268</v>
      </c>
      <c r="C108" s="14">
        <v>436</v>
      </c>
      <c r="K108" s="1">
        <v>108</v>
      </c>
      <c r="L108" s="10">
        <f t="shared" si="4"/>
        <v>270.73886187628852</v>
      </c>
      <c r="M108" s="1">
        <f t="shared" si="4"/>
        <v>11.167153463923945</v>
      </c>
      <c r="U108" s="1">
        <v>108</v>
      </c>
      <c r="V108" s="1">
        <f t="shared" si="5"/>
        <v>432.78929495836445</v>
      </c>
      <c r="W108" s="10">
        <f t="shared" si="5"/>
        <v>448.15698514716246</v>
      </c>
    </row>
    <row r="109" spans="1:23">
      <c r="A109" s="1">
        <v>110</v>
      </c>
      <c r="B109" s="1">
        <v>270</v>
      </c>
      <c r="C109" s="14">
        <v>435</v>
      </c>
      <c r="K109" s="1">
        <v>109</v>
      </c>
      <c r="L109" s="10">
        <f t="shared" si="4"/>
        <v>272.50782965498547</v>
      </c>
      <c r="M109" s="1">
        <f t="shared" si="4"/>
        <v>11.245078143425433</v>
      </c>
      <c r="U109" s="1">
        <v>109</v>
      </c>
      <c r="V109" s="1">
        <f t="shared" si="5"/>
        <v>431.65199521950836</v>
      </c>
      <c r="W109" s="10">
        <f t="shared" si="5"/>
        <v>446.78402428876251</v>
      </c>
    </row>
    <row r="110" spans="1:23">
      <c r="A110" s="1">
        <v>111</v>
      </c>
      <c r="B110" s="1">
        <v>271</v>
      </c>
      <c r="C110" s="14">
        <v>434</v>
      </c>
      <c r="K110" s="1">
        <v>110</v>
      </c>
      <c r="L110" s="10">
        <f t="shared" si="4"/>
        <v>274.24427337165417</v>
      </c>
      <c r="M110" s="1">
        <f t="shared" si="4"/>
        <v>11.32167806470833</v>
      </c>
      <c r="U110" s="1">
        <v>110</v>
      </c>
      <c r="V110" s="1">
        <f t="shared" si="5"/>
        <v>430.56184143893086</v>
      </c>
      <c r="W110" s="10">
        <f t="shared" si="5"/>
        <v>445.46676629427554</v>
      </c>
    </row>
    <row r="111" spans="1:23">
      <c r="A111" s="1">
        <v>112</v>
      </c>
      <c r="B111" s="1">
        <v>273</v>
      </c>
      <c r="C111" s="14">
        <v>433</v>
      </c>
      <c r="K111" s="1">
        <v>111</v>
      </c>
      <c r="L111" s="10">
        <f t="shared" si="4"/>
        <v>275.94890581391843</v>
      </c>
      <c r="M111" s="1">
        <f t="shared" si="4"/>
        <v>11.396981140885352</v>
      </c>
      <c r="U111" s="1">
        <v>111</v>
      </c>
      <c r="V111" s="1">
        <f t="shared" si="5"/>
        <v>429.51646061608204</v>
      </c>
      <c r="W111" s="10">
        <f t="shared" si="5"/>
        <v>444.20238187661738</v>
      </c>
    </row>
    <row r="112" spans="1:23">
      <c r="A112" s="1">
        <v>113</v>
      </c>
      <c r="B112" s="1">
        <v>275</v>
      </c>
      <c r="C112" s="14">
        <v>432</v>
      </c>
      <c r="K112" s="1">
        <v>112</v>
      </c>
      <c r="L112" s="10">
        <f t="shared" si="4"/>
        <v>277.62243243611931</v>
      </c>
      <c r="M112" s="1">
        <f t="shared" si="4"/>
        <v>11.471015008736991</v>
      </c>
      <c r="U112" s="1">
        <v>112</v>
      </c>
      <c r="V112" s="1">
        <f t="shared" si="5"/>
        <v>428.51361406013291</v>
      </c>
      <c r="W112" s="10">
        <f t="shared" si="5"/>
        <v>442.98820529287667</v>
      </c>
    </row>
    <row r="113" spans="1:23">
      <c r="A113" s="1">
        <v>114</v>
      </c>
      <c r="B113" s="1">
        <v>276</v>
      </c>
      <c r="C113" s="14">
        <v>430</v>
      </c>
      <c r="K113" s="1">
        <v>113</v>
      </c>
      <c r="L113" s="10">
        <f t="shared" si="4"/>
        <v>279.26555074089532</v>
      </c>
      <c r="M113" s="1">
        <f t="shared" si="4"/>
        <v>11.543807002730542</v>
      </c>
      <c r="U113" s="1">
        <v>113</v>
      </c>
      <c r="V113" s="1">
        <f t="shared" si="5"/>
        <v>427.55118898210048</v>
      </c>
      <c r="W113" s="10">
        <f t="shared" si="5"/>
        <v>441.82172378910525</v>
      </c>
    </row>
    <row r="114" spans="1:23">
      <c r="A114" s="1">
        <v>115</v>
      </c>
      <c r="B114" s="1">
        <v>278</v>
      </c>
      <c r="C114" s="14">
        <v>429</v>
      </c>
      <c r="K114" s="1">
        <v>114</v>
      </c>
      <c r="L114" s="10">
        <f t="shared" si="4"/>
        <v>280.87894972413824</v>
      </c>
      <c r="M114" s="1">
        <f t="shared" si="4"/>
        <v>11.615384131723008</v>
      </c>
      <c r="U114" s="1">
        <v>114</v>
      </c>
      <c r="V114" s="1">
        <f t="shared" si="5"/>
        <v>426.62719065862871</v>
      </c>
      <c r="W114" s="10">
        <f t="shared" si="5"/>
        <v>440.70056779460629</v>
      </c>
    </row>
    <row r="115" spans="1:23">
      <c r="A115" s="1">
        <v>116</v>
      </c>
      <c r="B115" s="1">
        <v>280</v>
      </c>
      <c r="C115" s="14">
        <v>428</v>
      </c>
      <c r="K115" s="1">
        <v>115</v>
      </c>
      <c r="L115" s="10">
        <f t="shared" si="4"/>
        <v>282.46330937956839</v>
      </c>
      <c r="M115" s="1">
        <f t="shared" si="4"/>
        <v>11.685773058229733</v>
      </c>
      <c r="U115" s="1">
        <v>115</v>
      </c>
      <c r="V115" s="1">
        <f t="shared" si="5"/>
        <v>425.73973512614987</v>
      </c>
      <c r="W115" s="10">
        <f t="shared" si="5"/>
        <v>439.62250180794149</v>
      </c>
    </row>
    <row r="116" spans="1:23">
      <c r="A116" s="1">
        <v>117</v>
      </c>
      <c r="B116" s="1">
        <v>281</v>
      </c>
      <c r="C116" s="14">
        <v>427</v>
      </c>
      <c r="K116" s="1">
        <v>116</v>
      </c>
      <c r="L116" s="10">
        <f t="shared" si="4"/>
        <v>284.01930026015361</v>
      </c>
      <c r="M116" s="1">
        <f t="shared" si="4"/>
        <v>11.755000079931627</v>
      </c>
      <c r="U116" s="1">
        <v>116</v>
      </c>
      <c r="V116" s="1">
        <f t="shared" si="5"/>
        <v>424.88704236727494</v>
      </c>
      <c r="W116" s="10">
        <f t="shared" si="5"/>
        <v>438.58541592189312</v>
      </c>
    </row>
    <row r="117" spans="1:23">
      <c r="A117" s="1">
        <v>118</v>
      </c>
      <c r="B117" s="1">
        <v>283</v>
      </c>
      <c r="C117" s="14">
        <v>426</v>
      </c>
      <c r="K117" s="1">
        <v>117</v>
      </c>
      <c r="L117" s="10">
        <f t="shared" si="4"/>
        <v>285.54758309031854</v>
      </c>
      <c r="M117" s="1">
        <f t="shared" si="4"/>
        <v>11.823091113461386</v>
      </c>
      <c r="U117" s="1">
        <v>117</v>
      </c>
      <c r="V117" s="1">
        <f t="shared" si="5"/>
        <v>424.06742995405756</v>
      </c>
      <c r="W117" s="10">
        <f t="shared" si="5"/>
        <v>437.58731793872056</v>
      </c>
    </row>
    <row r="118" spans="1:23">
      <c r="A118" s="1">
        <v>119</v>
      </c>
      <c r="B118" s="1">
        <v>284</v>
      </c>
      <c r="C118" s="14">
        <v>426</v>
      </c>
      <c r="K118" s="1">
        <v>118</v>
      </c>
      <c r="L118" s="10">
        <f t="shared" si="4"/>
        <v>287.04880842731939</v>
      </c>
      <c r="M118" s="1">
        <f t="shared" si="4"/>
        <v>11.890071680150836</v>
      </c>
      <c r="U118" s="1">
        <v>118</v>
      </c>
      <c r="V118" s="1">
        <f t="shared" si="5"/>
        <v>423.27930711535248</v>
      </c>
      <c r="W118" s="10">
        <f t="shared" si="5"/>
        <v>436.62632603109034</v>
      </c>
    </row>
    <row r="119" spans="1:23">
      <c r="A119" s="1">
        <v>120</v>
      </c>
      <c r="B119" s="1">
        <v>286</v>
      </c>
      <c r="C119" s="14">
        <v>425</v>
      </c>
      <c r="K119" s="1">
        <v>119</v>
      </c>
      <c r="L119" s="10">
        <f t="shared" si="4"/>
        <v>288.52361636732377</v>
      </c>
      <c r="M119" s="1">
        <f t="shared" si="4"/>
        <v>11.955966893667931</v>
      </c>
      <c r="U119" s="1">
        <v>119</v>
      </c>
      <c r="V119" s="1">
        <f t="shared" si="5"/>
        <v>422.52116919812562</v>
      </c>
      <c r="W119" s="10">
        <f t="shared" si="5"/>
        <v>435.70066190761071</v>
      </c>
    </row>
    <row r="120" spans="1:23">
      <c r="A120" s="1">
        <v>121</v>
      </c>
      <c r="B120" s="1">
        <v>287</v>
      </c>
      <c r="C120" s="14">
        <v>424</v>
      </c>
      <c r="K120" s="1">
        <v>120</v>
      </c>
      <c r="L120" s="10">
        <f t="shared" si="4"/>
        <v>289.97263629335379</v>
      </c>
      <c r="M120" s="1">
        <f t="shared" si="4"/>
        <v>12.0208014493954</v>
      </c>
      <c r="U120" s="1">
        <v>120</v>
      </c>
      <c r="V120" s="1">
        <f t="shared" si="5"/>
        <v>421.7915924945122</v>
      </c>
      <c r="W120" s="10">
        <f t="shared" si="5"/>
        <v>434.8086444452868</v>
      </c>
    </row>
    <row r="121" spans="1:23">
      <c r="A121" s="1">
        <v>122</v>
      </c>
      <c r="B121" s="1">
        <v>289</v>
      </c>
      <c r="C121" s="14">
        <v>423</v>
      </c>
      <c r="K121" s="1">
        <v>121</v>
      </c>
      <c r="L121" s="10">
        <f t="shared" si="4"/>
        <v>291.39648666204619</v>
      </c>
      <c r="M121" s="1">
        <f t="shared" si="4"/>
        <v>12.08459961545079</v>
      </c>
      <c r="U121" s="1">
        <v>121</v>
      </c>
      <c r="V121" s="1">
        <f t="shared" si="5"/>
        <v>421.08922940884025</v>
      </c>
      <c r="W121" s="10">
        <f t="shared" si="5"/>
        <v>433.94868375410942</v>
      </c>
    </row>
    <row r="122" spans="1:23">
      <c r="A122" s="1">
        <v>123</v>
      </c>
      <c r="B122" s="1">
        <v>290</v>
      </c>
      <c r="C122" s="14">
        <v>422</v>
      </c>
      <c r="K122" s="1">
        <v>122</v>
      </c>
      <c r="L122" s="10">
        <f t="shared" si="4"/>
        <v>292.79577482619311</v>
      </c>
      <c r="M122" s="1">
        <f t="shared" si="4"/>
        <v>12.147385225173911</v>
      </c>
      <c r="U122" s="1">
        <v>122</v>
      </c>
      <c r="V122" s="1">
        <f t="shared" si="5"/>
        <v>420.41280394049625</v>
      </c>
      <c r="W122" s="10">
        <f t="shared" si="5"/>
        <v>433.11927564190211</v>
      </c>
    </row>
    <row r="123" spans="1:23">
      <c r="A123" s="1">
        <v>124</v>
      </c>
      <c r="B123" s="1">
        <v>292</v>
      </c>
      <c r="C123" s="14">
        <v>422</v>
      </c>
      <c r="K123" s="1">
        <v>123</v>
      </c>
      <c r="L123" s="10">
        <f t="shared" si="4"/>
        <v>294.17109689065808</v>
      </c>
      <c r="M123" s="1">
        <f t="shared" si="4"/>
        <v>12.209181670966306</v>
      </c>
      <c r="U123" s="1">
        <v>123</v>
      </c>
      <c r="V123" s="1">
        <f t="shared" si="5"/>
        <v>419.76110746044623</v>
      </c>
      <c r="W123" s="10">
        <f t="shared" si="5"/>
        <v>432.31899644991512</v>
      </c>
    </row>
    <row r="124" spans="1:23">
      <c r="A124" s="1">
        <v>125</v>
      </c>
      <c r="B124" s="1">
        <v>293</v>
      </c>
      <c r="C124" s="14">
        <v>421</v>
      </c>
      <c r="K124" s="1">
        <v>124</v>
      </c>
      <c r="L124" s="10">
        <f t="shared" si="4"/>
        <v>295.52303759899905</v>
      </c>
      <c r="M124" s="1">
        <f t="shared" si="4"/>
        <v>12.270011899475698</v>
      </c>
      <c r="U124" s="1">
        <v>124</v>
      </c>
      <c r="V124" s="1">
        <f t="shared" si="5"/>
        <v>419.13299476089395</v>
      </c>
      <c r="W124" s="10">
        <f t="shared" si="5"/>
        <v>431.54649823225628</v>
      </c>
    </row>
    <row r="125" spans="1:23">
      <c r="A125" s="1">
        <v>126</v>
      </c>
      <c r="B125" s="1">
        <v>295</v>
      </c>
      <c r="C125" s="14">
        <v>420</v>
      </c>
      <c r="K125" s="1">
        <v>125</v>
      </c>
      <c r="L125" s="10">
        <f t="shared" si="4"/>
        <v>296.85217024834742</v>
      </c>
      <c r="M125" s="1">
        <f t="shared" si="4"/>
        <v>12.329898407881982</v>
      </c>
      <c r="U125" s="1">
        <v>125</v>
      </c>
      <c r="V125" s="1">
        <f t="shared" si="5"/>
        <v>418.52738035888569</v>
      </c>
      <c r="W125" s="10">
        <f t="shared" si="5"/>
        <v>430.80050425393352</v>
      </c>
    </row>
    <row r="126" spans="1:23">
      <c r="A126" s="1">
        <v>127</v>
      </c>
      <c r="B126" s="1">
        <v>296</v>
      </c>
      <c r="C126" s="14">
        <v>420</v>
      </c>
      <c r="K126" s="1">
        <v>126</v>
      </c>
      <c r="L126" s="10">
        <f t="shared" si="4"/>
        <v>298.15905663042054</v>
      </c>
      <c r="M126" s="1">
        <f t="shared" si="4"/>
        <v>12.388863241298782</v>
      </c>
      <c r="U126" s="1">
        <v>126</v>
      </c>
      <c r="V126" s="1">
        <f t="shared" si="5"/>
        <v>417.94323503636741</v>
      </c>
      <c r="W126" s="10">
        <f t="shared" si="5"/>
        <v>430.07980478479328</v>
      </c>
    </row>
    <row r="127" spans="1:23">
      <c r="A127" s="1">
        <v>128</v>
      </c>
      <c r="B127" s="1">
        <v>297</v>
      </c>
      <c r="C127" s="14">
        <v>419</v>
      </c>
      <c r="K127" s="1">
        <v>127</v>
      </c>
      <c r="L127" s="10">
        <f t="shared" si="4"/>
        <v>299.44424699626751</v>
      </c>
      <c r="M127" s="1">
        <f t="shared" si="4"/>
        <v>12.446927991203649</v>
      </c>
      <c r="U127" s="1">
        <v>127</v>
      </c>
      <c r="V127" s="1">
        <f t="shared" si="5"/>
        <v>417.37958260021099</v>
      </c>
      <c r="W127" s="10">
        <f t="shared" si="5"/>
        <v>429.38325316789349</v>
      </c>
    </row>
    <row r="128" spans="1:23">
      <c r="A128" s="1">
        <v>129</v>
      </c>
      <c r="B128" s="1">
        <v>299</v>
      </c>
      <c r="C128" s="14">
        <v>419</v>
      </c>
      <c r="K128" s="1">
        <v>128</v>
      </c>
      <c r="L128" s="10">
        <f t="shared" si="4"/>
        <v>300.70828004385237</v>
      </c>
      <c r="M128" s="1">
        <f t="shared" si="4"/>
        <v>12.504113794660725</v>
      </c>
      <c r="U128" s="1">
        <v>128</v>
      </c>
      <c r="V128" s="1">
        <f t="shared" si="5"/>
        <v>416.83549684720123</v>
      </c>
      <c r="W128" s="10">
        <f t="shared" si="5"/>
        <v>428.70976214290056</v>
      </c>
    </row>
    <row r="129" spans="1:23">
      <c r="A129" s="1">
        <v>130</v>
      </c>
      <c r="B129" s="1">
        <v>300</v>
      </c>
      <c r="C129" s="14">
        <v>418</v>
      </c>
      <c r="K129" s="1">
        <v>129</v>
      </c>
      <c r="L129" s="10">
        <f t="shared" si="4"/>
        <v>301.95168292495919</v>
      </c>
      <c r="M129" s="1">
        <f t="shared" si="4"/>
        <v>12.560441334517291</v>
      </c>
      <c r="U129" s="1">
        <v>129</v>
      </c>
      <c r="V129" s="1">
        <f t="shared" si="5"/>
        <v>416.31009871981183</v>
      </c>
      <c r="W129" s="10">
        <f t="shared" si="5"/>
        <v>428.05830040634038</v>
      </c>
    </row>
    <row r="130" spans="1:23">
      <c r="A130" s="1">
        <v>131</v>
      </c>
      <c r="B130" s="1">
        <v>301</v>
      </c>
      <c r="C130" s="14">
        <v>418</v>
      </c>
      <c r="K130" s="1">
        <v>130</v>
      </c>
      <c r="L130" s="10">
        <f t="shared" si="4"/>
        <v>303.17497127088006</v>
      </c>
      <c r="M130" s="1">
        <f t="shared" si="4"/>
        <v>12.615930840264966</v>
      </c>
      <c r="U130" s="1">
        <v>130</v>
      </c>
      <c r="V130" s="1">
        <f t="shared" si="5"/>
        <v>415.80255363987453</v>
      </c>
      <c r="W130" s="10">
        <f t="shared" si="5"/>
        <v>427.42788939208918</v>
      </c>
    </row>
    <row r="131" spans="1:23">
      <c r="A131" s="1">
        <v>132</v>
      </c>
      <c r="B131" s="1">
        <v>303</v>
      </c>
      <c r="C131" s="14">
        <v>417</v>
      </c>
      <c r="K131" s="1">
        <v>131</v>
      </c>
      <c r="L131" s="10">
        <f t="shared" si="4"/>
        <v>304.3786492354817</v>
      </c>
      <c r="M131" s="1">
        <f t="shared" si="4"/>
        <v>12.670602089627666</v>
      </c>
      <c r="U131" s="1">
        <v>131</v>
      </c>
      <c r="V131" s="1">
        <f t="shared" si="5"/>
        <v>415.31206900800595</v>
      </c>
      <c r="W131" s="10">
        <f t="shared" si="5"/>
        <v>426.8176002566168</v>
      </c>
    </row>
    <row r="132" spans="1:23">
      <c r="A132" s="1">
        <v>133</v>
      </c>
      <c r="B132" s="1">
        <v>304</v>
      </c>
      <c r="C132" s="14">
        <v>417</v>
      </c>
      <c r="K132" s="1">
        <v>132</v>
      </c>
      <c r="L132" s="10">
        <f t="shared" si="4"/>
        <v>305.56320955280006</v>
      </c>
      <c r="M132" s="1">
        <f t="shared" si="4"/>
        <v>12.724474410760855</v>
      </c>
      <c r="U132" s="1">
        <v>132</v>
      </c>
      <c r="V132" s="1">
        <f t="shared" si="5"/>
        <v>414.83789185762981</v>
      </c>
      <c r="W132" s="10">
        <f t="shared" si="5"/>
        <v>426.22655105478754</v>
      </c>
    </row>
    <row r="133" spans="1:23">
      <c r="A133" s="1">
        <v>134</v>
      </c>
      <c r="B133" s="1">
        <v>305</v>
      </c>
      <c r="C133" s="14">
        <v>416</v>
      </c>
      <c r="K133" s="1">
        <v>133</v>
      </c>
      <c r="L133" s="10">
        <f t="shared" ref="L133:M196" si="6">10^(H$5+H$6*LOG10($K133)+H$7*LOG10($K133)^2+H$8*LOG10($K133)^3+H$9*LOG10($K133)^4+H$10*LOG10($K133)^5+H$11*LOG10($K133)^6+H$12*LOG10($K133)^7+H$13*LOG10($K133)^8)</f>
        <v>306.72913360917261</v>
      </c>
      <c r="M133" s="1">
        <f t="shared" si="6"/>
        <v>12.777566685107024</v>
      </c>
      <c r="U133" s="1">
        <v>133</v>
      </c>
      <c r="V133" s="1">
        <f t="shared" si="5"/>
        <v>414.3793066532146</v>
      </c>
      <c r="W133" s="10">
        <f t="shared" si="5"/>
        <v>425.65390409303609</v>
      </c>
    </row>
    <row r="134" spans="1:23">
      <c r="A134" s="1">
        <v>135</v>
      </c>
      <c r="B134" s="1">
        <v>306</v>
      </c>
      <c r="C134" s="14">
        <v>416</v>
      </c>
      <c r="K134" s="1">
        <v>134</v>
      </c>
      <c r="L134" s="10">
        <f t="shared" si="6"/>
        <v>307.87689152793121</v>
      </c>
      <c r="M134" s="1">
        <f t="shared" si="6"/>
        <v>12.829897350617118</v>
      </c>
      <c r="U134" s="1">
        <v>134</v>
      </c>
      <c r="V134" s="1">
        <f t="shared" si="5"/>
        <v>413.93563322307102</v>
      </c>
      <c r="W134" s="10">
        <f t="shared" si="5"/>
        <v>425.09886344768802</v>
      </c>
    </row>
    <row r="135" spans="1:23">
      <c r="A135" s="1">
        <v>136</v>
      </c>
      <c r="B135" s="1">
        <v>308</v>
      </c>
      <c r="C135" s="14">
        <v>416</v>
      </c>
      <c r="K135" s="1">
        <v>135</v>
      </c>
      <c r="L135" s="10">
        <f t="shared" si="6"/>
        <v>309.00694226545016</v>
      </c>
      <c r="M135" s="1">
        <f t="shared" si="6"/>
        <v>12.881484405566985</v>
      </c>
      <c r="U135" s="1">
        <v>135</v>
      </c>
      <c r="V135" s="1">
        <f t="shared" si="5"/>
        <v>413.50622481782597</v>
      </c>
      <c r="W135" s="10">
        <f t="shared" si="5"/>
        <v>424.56067263721235</v>
      </c>
    </row>
    <row r="136" spans="1:23">
      <c r="A136" s="1">
        <v>137</v>
      </c>
      <c r="B136" s="1">
        <v>309</v>
      </c>
      <c r="C136" s="14">
        <v>415</v>
      </c>
      <c r="K136" s="1">
        <v>136</v>
      </c>
      <c r="L136" s="10">
        <f t="shared" si="6"/>
        <v>310.11973371729056</v>
      </c>
      <c r="M136" s="1">
        <f t="shared" si="6"/>
        <v>12.932345412738277</v>
      </c>
      <c r="U136" s="1">
        <v>136</v>
      </c>
      <c r="V136" s="1">
        <f t="shared" si="5"/>
        <v>413.09046628613225</v>
      </c>
      <c r="W136" s="10">
        <f t="shared" si="5"/>
        <v>424.03861243786679</v>
      </c>
    </row>
    <row r="137" spans="1:23">
      <c r="A137" s="1">
        <v>138</v>
      </c>
      <c r="B137" s="1">
        <v>310</v>
      </c>
      <c r="C137" s="14">
        <v>415</v>
      </c>
      <c r="K137" s="1">
        <v>137</v>
      </c>
      <c r="L137" s="10">
        <f t="shared" si="6"/>
        <v>311.215702833899</v>
      </c>
      <c r="M137" s="1">
        <f t="shared" si="6"/>
        <v>12.982497504036694</v>
      </c>
      <c r="U137" s="1">
        <v>137</v>
      </c>
      <c r="V137" s="1">
        <f t="shared" si="5"/>
        <v>412.68777236009845</v>
      </c>
      <c r="W137" s="10">
        <f t="shared" si="5"/>
        <v>423.53199883315602</v>
      </c>
    </row>
    <row r="138" spans="1:23">
      <c r="A138" s="1">
        <v>139</v>
      </c>
      <c r="B138" s="1">
        <v>311</v>
      </c>
      <c r="C138" s="14">
        <v>415</v>
      </c>
      <c r="K138" s="1">
        <v>138</v>
      </c>
      <c r="L138" s="10">
        <f t="shared" si="6"/>
        <v>312.29527574454767</v>
      </c>
      <c r="M138" s="1">
        <f t="shared" si="6"/>
        <v>13.031957385328489</v>
      </c>
      <c r="U138" s="1">
        <v>138</v>
      </c>
      <c r="V138" s="1">
        <f t="shared" si="5"/>
        <v>412.29758604304817</v>
      </c>
      <c r="W138" s="10">
        <f t="shared" si="5"/>
        <v>423.04018108804092</v>
      </c>
    </row>
    <row r="139" spans="1:23">
      <c r="A139" s="1">
        <v>140</v>
      </c>
      <c r="B139" s="1">
        <v>312</v>
      </c>
      <c r="C139" s="14">
        <v>415</v>
      </c>
      <c r="K139" s="1">
        <v>139</v>
      </c>
      <c r="L139" s="10">
        <f t="shared" si="6"/>
        <v>313.35886788839281</v>
      </c>
      <c r="M139" s="1">
        <f t="shared" si="6"/>
        <v>13.080741341680197</v>
      </c>
      <c r="U139" s="1">
        <v>139</v>
      </c>
      <c r="V139" s="1">
        <f t="shared" si="5"/>
        <v>411.91937709312435</v>
      </c>
      <c r="W139" s="10">
        <f t="shared" si="5"/>
        <v>422.56253993965669</v>
      </c>
    </row>
    <row r="140" spans="1:23">
      <c r="A140" s="1">
        <v>141</v>
      </c>
      <c r="B140" s="1">
        <v>314</v>
      </c>
      <c r="C140" s="14">
        <v>414</v>
      </c>
      <c r="K140" s="1">
        <v>140</v>
      </c>
      <c r="L140" s="10">
        <f t="shared" si="6"/>
        <v>314.40688415179716</v>
      </c>
      <c r="M140" s="1">
        <f t="shared" si="6"/>
        <v>13.128865242833296</v>
      </c>
      <c r="U140" s="1">
        <v>140</v>
      </c>
      <c r="V140" s="1">
        <f t="shared" si="5"/>
        <v>411.55264059642974</v>
      </c>
      <c r="W140" s="10">
        <f t="shared" si="5"/>
        <v>422.09848589677102</v>
      </c>
    </row>
    <row r="141" spans="1:23">
      <c r="A141" s="1">
        <v>142</v>
      </c>
      <c r="B141" s="1">
        <v>315</v>
      </c>
      <c r="C141" s="14">
        <v>414</v>
      </c>
      <c r="K141" s="1">
        <v>141</v>
      </c>
      <c r="L141" s="10">
        <f t="shared" si="6"/>
        <v>315.43971901212825</v>
      </c>
      <c r="M141" s="1">
        <f t="shared" si="6"/>
        <v>13.176344548880905</v>
      </c>
      <c r="U141" s="1">
        <v>141</v>
      </c>
      <c r="V141" s="1">
        <f t="shared" si="5"/>
        <v>411.19689562396957</v>
      </c>
      <c r="W141" s="10">
        <f t="shared" si="5"/>
        <v>421.64745764082591</v>
      </c>
    </row>
    <row r="142" spans="1:23">
      <c r="A142" s="1">
        <v>143</v>
      </c>
      <c r="B142" s="1">
        <v>316</v>
      </c>
      <c r="C142" s="14">
        <v>414</v>
      </c>
      <c r="K142" s="1">
        <v>142</v>
      </c>
      <c r="L142" s="10">
        <f t="shared" si="6"/>
        <v>316.45775668533037</v>
      </c>
      <c r="M142" s="1">
        <f t="shared" si="6"/>
        <v>13.223194316183765</v>
      </c>
      <c r="U142" s="1">
        <v>142</v>
      </c>
      <c r="V142" s="1">
        <f t="shared" si="5"/>
        <v>410.85168396703307</v>
      </c>
      <c r="W142" s="10">
        <f t="shared" si="5"/>
        <v>421.20892052195899</v>
      </c>
    </row>
    <row r="143" spans="1:23">
      <c r="A143" s="1">
        <v>144</v>
      </c>
      <c r="B143" s="1">
        <v>317</v>
      </c>
      <c r="C143" s="14">
        <v>414</v>
      </c>
      <c r="K143" s="1">
        <v>143</v>
      </c>
      <c r="L143" s="10">
        <f t="shared" si="6"/>
        <v>317.4613712790557</v>
      </c>
      <c r="M143" s="1">
        <f t="shared" si="6"/>
        <v>13.269429203450585</v>
      </c>
      <c r="U143" s="1">
        <v>143</v>
      </c>
      <c r="V143" s="1">
        <f t="shared" si="5"/>
        <v>410.51656894603173</v>
      </c>
      <c r="W143" s="10">
        <f t="shared" si="5"/>
        <v>420.7823651437551</v>
      </c>
    </row>
    <row r="144" spans="1:23">
      <c r="A144" s="1">
        <v>145</v>
      </c>
      <c r="B144" s="1">
        <v>318</v>
      </c>
      <c r="C144" s="14">
        <v>414</v>
      </c>
      <c r="K144" s="1">
        <v>144</v>
      </c>
      <c r="L144" s="10">
        <f t="shared" si="6"/>
        <v>318.45092694859738</v>
      </c>
      <c r="M144" s="1">
        <f t="shared" si="6"/>
        <v>13.315063477879843</v>
      </c>
      <c r="U144" s="1">
        <v>144</v>
      </c>
      <c r="V144" s="1">
        <f t="shared" si="5"/>
        <v>410.19113428808714</v>
      </c>
      <c r="W144" s="10">
        <f t="shared" si="5"/>
        <v>420.367306031049</v>
      </c>
    </row>
    <row r="145" spans="1:23">
      <c r="A145" s="1">
        <v>146</v>
      </c>
      <c r="B145" s="1">
        <v>319</v>
      </c>
      <c r="C145" s="14">
        <v>414</v>
      </c>
      <c r="K145" s="1">
        <v>145</v>
      </c>
      <c r="L145" s="10">
        <f t="shared" si="6"/>
        <v>319.42677805551426</v>
      </c>
      <c r="M145" s="1">
        <f t="shared" si="6"/>
        <v>13.360111021641849</v>
      </c>
      <c r="U145" s="1">
        <v>145</v>
      </c>
      <c r="V145" s="1">
        <f t="shared" si="5"/>
        <v>409.87498306909453</v>
      </c>
      <c r="W145" s="10">
        <f t="shared" si="5"/>
        <v>419.96328037541457</v>
      </c>
    </row>
    <row r="146" spans="1:23">
      <c r="A146" s="1">
        <v>147</v>
      </c>
      <c r="B146" s="1">
        <v>320</v>
      </c>
      <c r="C146" s="14">
        <v>414</v>
      </c>
      <c r="K146" s="1">
        <v>146</v>
      </c>
      <c r="L146" s="10">
        <f t="shared" si="6"/>
        <v>320.38926932985265</v>
      </c>
      <c r="M146" s="1">
        <f t="shared" si="6"/>
        <v>13.404585338209699</v>
      </c>
      <c r="U146" s="1">
        <v>146</v>
      </c>
      <c r="V146" s="1">
        <f t="shared" si="5"/>
        <v>409.56773671620817</v>
      </c>
      <c r="W146" s="10">
        <f t="shared" si="5"/>
        <v>419.56984685335624</v>
      </c>
    </row>
    <row r="147" spans="1:23">
      <c r="A147" s="1">
        <v>148</v>
      </c>
      <c r="B147" s="1">
        <v>321</v>
      </c>
      <c r="C147" s="14">
        <v>413</v>
      </c>
      <c r="K147" s="1">
        <v>147</v>
      </c>
      <c r="L147" s="10">
        <f t="shared" si="6"/>
        <v>321.33873603415509</v>
      </c>
      <c r="M147" s="1">
        <f t="shared" si="6"/>
        <v>13.448499558873749</v>
      </c>
      <c r="U147" s="1">
        <v>147</v>
      </c>
      <c r="V147" s="1">
        <f t="shared" si="5"/>
        <v>409.26903406693225</v>
      </c>
      <c r="W147" s="10">
        <f t="shared" si="5"/>
        <v>419.18658451263155</v>
      </c>
    </row>
    <row r="148" spans="1:23">
      <c r="A148" s="1">
        <v>149</v>
      </c>
      <c r="B148" s="1">
        <v>322</v>
      </c>
      <c r="C148" s="14">
        <v>413</v>
      </c>
      <c r="K148" s="1">
        <v>148</v>
      </c>
      <c r="L148" s="10">
        <f t="shared" si="6"/>
        <v>322.27550412781261</v>
      </c>
      <c r="M148" s="1">
        <f t="shared" si="6"/>
        <v>13.491866449440742</v>
      </c>
      <c r="U148" s="1">
        <v>148</v>
      </c>
      <c r="V148" s="1">
        <f t="shared" si="5"/>
        <v>408.97853048138938</v>
      </c>
      <c r="W148" s="10">
        <f t="shared" si="5"/>
        <v>418.81309172236564</v>
      </c>
    </row>
    <row r="149" spans="1:23">
      <c r="A149" s="1">
        <v>150</v>
      </c>
      <c r="B149" s="1">
        <v>323</v>
      </c>
      <c r="C149" s="14">
        <v>413</v>
      </c>
      <c r="K149" s="1">
        <v>149</v>
      </c>
      <c r="L149" s="10">
        <f t="shared" si="6"/>
        <v>323.19989043455143</v>
      </c>
      <c r="M149" s="1">
        <f t="shared" si="6"/>
        <v>13.534698416731398</v>
      </c>
      <c r="U149" s="1">
        <v>149</v>
      </c>
      <c r="V149" s="1">
        <f t="shared" si="5"/>
        <v>408.69589700440554</v>
      </c>
      <c r="W149" s="10">
        <f t="shared" si="5"/>
        <v>418.44898518295656</v>
      </c>
    </row>
    <row r="150" spans="1:23">
      <c r="A150" s="1">
        <v>151</v>
      </c>
      <c r="B150" s="1">
        <v>324</v>
      </c>
      <c r="C150" s="14">
        <v>413</v>
      </c>
      <c r="K150" s="1">
        <v>150</v>
      </c>
      <c r="L150" s="10">
        <f t="shared" si="6"/>
        <v>324.1122028087521</v>
      </c>
      <c r="M150" s="1">
        <f t="shared" si="6"/>
        <v>13.577007515362531</v>
      </c>
      <c r="U150" s="1">
        <v>150</v>
      </c>
      <c r="V150" s="1">
        <f t="shared" si="5"/>
        <v>408.42081957442457</v>
      </c>
      <c r="W150" s="10">
        <f t="shared" si="5"/>
        <v>418.09389899203552</v>
      </c>
    </row>
    <row r="151" spans="1:23">
      <c r="A151" s="1">
        <v>152</v>
      </c>
      <c r="B151" s="1">
        <v>325</v>
      </c>
      <c r="C151" s="14">
        <v>413</v>
      </c>
      <c r="K151" s="1">
        <v>151</v>
      </c>
      <c r="L151" s="10">
        <f t="shared" si="6"/>
        <v>325.01274030389038</v>
      </c>
      <c r="M151" s="1">
        <f t="shared" si="6"/>
        <v>13.61880545434577</v>
      </c>
      <c r="U151" s="1">
        <v>151</v>
      </c>
      <c r="V151" s="1">
        <f t="shared" si="5"/>
        <v>408.15299827634834</v>
      </c>
      <c r="W151" s="10">
        <f t="shared" si="5"/>
        <v>417.74748376305018</v>
      </c>
    </row>
    <row r="152" spans="1:23">
      <c r="A152" s="1">
        <v>153</v>
      </c>
      <c r="B152" s="1">
        <v>326</v>
      </c>
      <c r="C152" s="14">
        <v>412</v>
      </c>
      <c r="K152" s="1">
        <v>152</v>
      </c>
      <c r="L152" s="10">
        <f t="shared" si="6"/>
        <v>325.90179333982053</v>
      </c>
      <c r="M152" s="1">
        <f t="shared" si="6"/>
        <v>13.660103603797612</v>
      </c>
      <c r="U152" s="1">
        <v>152</v>
      </c>
      <c r="V152" s="1">
        <f t="shared" si="5"/>
        <v>407.89214663564934</v>
      </c>
      <c r="W152" s="10">
        <f t="shared" si="5"/>
        <v>417.40940579313735</v>
      </c>
    </row>
    <row r="153" spans="1:23">
      <c r="A153" s="1">
        <v>154</v>
      </c>
      <c r="B153" s="1">
        <v>327</v>
      </c>
      <c r="C153" s="14">
        <v>412</v>
      </c>
      <c r="K153" s="1">
        <v>153</v>
      </c>
      <c r="L153" s="10">
        <f t="shared" si="6"/>
        <v>326.77964387017909</v>
      </c>
      <c r="M153" s="1">
        <f t="shared" si="6"/>
        <v>13.700913001644871</v>
      </c>
      <c r="U153" s="1">
        <v>153</v>
      </c>
      <c r="V153" s="1">
        <f t="shared" si="5"/>
        <v>407.63799095127251</v>
      </c>
      <c r="W153" s="10">
        <f t="shared" si="5"/>
        <v>417.07934627733857</v>
      </c>
    </row>
    <row r="154" spans="1:23">
      <c r="A154" s="1">
        <v>155</v>
      </c>
      <c r="B154" s="1">
        <v>328</v>
      </c>
      <c r="C154" s="14">
        <v>411</v>
      </c>
      <c r="K154" s="1">
        <v>154</v>
      </c>
      <c r="L154" s="10">
        <f t="shared" si="6"/>
        <v>327.64656554988886</v>
      </c>
      <c r="M154" s="1">
        <f t="shared" si="6"/>
        <v>13.741244360219667</v>
      </c>
      <c r="U154" s="1">
        <v>154</v>
      </c>
      <c r="V154" s="1">
        <f t="shared" si="5"/>
        <v>407.39026966500234</v>
      </c>
      <c r="W154" s="10">
        <f t="shared" si="5"/>
        <v>416.75700056631092</v>
      </c>
    </row>
    <row r="155" spans="1:23">
      <c r="A155" s="1">
        <v>156</v>
      </c>
      <c r="B155" s="1">
        <v>329</v>
      </c>
      <c r="C155" s="14">
        <v>411</v>
      </c>
      <c r="K155" s="1">
        <v>155</v>
      </c>
      <c r="L155" s="10">
        <f t="shared" si="6"/>
        <v>328.50282390149829</v>
      </c>
      <c r="M155" s="1">
        <f t="shared" si="6"/>
        <v>13.781108072962029</v>
      </c>
      <c r="U155" s="1">
        <v>155</v>
      </c>
      <c r="V155" s="1">
        <f t="shared" si="5"/>
        <v>407.14873276509184</v>
      </c>
      <c r="W155" s="10">
        <f t="shared" si="5"/>
        <v>416.44207746484585</v>
      </c>
    </row>
    <row r="156" spans="1:23">
      <c r="A156" s="1">
        <v>157</v>
      </c>
      <c r="B156" s="1">
        <v>329</v>
      </c>
      <c r="C156" s="14">
        <v>411</v>
      </c>
      <c r="K156" s="1">
        <v>156</v>
      </c>
      <c r="L156" s="10">
        <f t="shared" si="6"/>
        <v>329.34867648015404</v>
      </c>
      <c r="M156" s="1">
        <f t="shared" si="6"/>
        <v>13.820514220956756</v>
      </c>
      <c r="U156" s="1">
        <v>156</v>
      </c>
      <c r="V156" s="1">
        <f t="shared" si="5"/>
        <v>406.91314122213441</v>
      </c>
      <c r="W156" s="10">
        <f t="shared" si="5"/>
        <v>416.13429856883846</v>
      </c>
    </row>
    <row r="157" spans="1:23">
      <c r="A157" s="1">
        <v>158</v>
      </c>
      <c r="B157" s="1">
        <v>330</v>
      </c>
      <c r="C157" s="14">
        <v>410</v>
      </c>
      <c r="K157" s="1">
        <v>157</v>
      </c>
      <c r="L157" s="10">
        <f t="shared" si="6"/>
        <v>330.18437303884014</v>
      </c>
      <c r="M157" s="1">
        <f t="shared" si="6"/>
        <v>13.859472579459204</v>
      </c>
      <c r="U157" s="1">
        <v>157</v>
      </c>
      <c r="V157" s="1">
        <f t="shared" si="5"/>
        <v>406.68326645528731</v>
      </c>
      <c r="W157" s="10">
        <f t="shared" si="5"/>
        <v>415.83339763827229</v>
      </c>
    </row>
    <row r="158" spans="1:23">
      <c r="A158" s="1">
        <v>159</v>
      </c>
      <c r="B158" s="1">
        <v>331</v>
      </c>
      <c r="C158" s="14">
        <v>410</v>
      </c>
      <c r="K158" s="1">
        <v>158</v>
      </c>
      <c r="L158" s="10">
        <f t="shared" si="6"/>
        <v>331.01015569052191</v>
      </c>
      <c r="M158" s="1">
        <f t="shared" si="6"/>
        <v>13.897992624485767</v>
      </c>
      <c r="U158" s="1">
        <v>158</v>
      </c>
      <c r="V158" s="1">
        <f t="shared" si="5"/>
        <v>406.45888982703627</v>
      </c>
      <c r="W158" s="10">
        <f t="shared" si="5"/>
        <v>415.53912000419359</v>
      </c>
    </row>
    <row r="159" spans="1:23">
      <c r="A159" s="1">
        <v>160</v>
      </c>
      <c r="B159" s="1">
        <v>332</v>
      </c>
      <c r="C159" s="14">
        <v>410</v>
      </c>
      <c r="K159" s="1">
        <v>159</v>
      </c>
      <c r="L159" s="10">
        <f t="shared" si="6"/>
        <v>331.82625907021014</v>
      </c>
      <c r="M159" s="1">
        <f t="shared" si="6"/>
        <v>13.936083539143853</v>
      </c>
      <c r="U159" s="1">
        <v>159</v>
      </c>
      <c r="V159" s="1">
        <f t="shared" si="5"/>
        <v>406.239802164845</v>
      </c>
      <c r="W159" s="10">
        <f t="shared" si="5"/>
        <v>415.25122200757039</v>
      </c>
    </row>
    <row r="160" spans="1:23">
      <c r="A160" s="1">
        <v>161</v>
      </c>
      <c r="B160" s="1">
        <v>333</v>
      </c>
      <c r="C160" s="14">
        <v>410</v>
      </c>
      <c r="K160" s="1">
        <v>160</v>
      </c>
      <c r="L160" s="10">
        <f t="shared" si="6"/>
        <v>332.63291049469672</v>
      </c>
      <c r="M160" s="1">
        <f t="shared" si="6"/>
        <v>13.973754220033113</v>
      </c>
      <c r="U160" s="1">
        <v>160</v>
      </c>
      <c r="V160" s="1">
        <f t="shared" si="5"/>
        <v>406.0258033081181</v>
      </c>
      <c r="W160" s="10">
        <f t="shared" si="5"/>
        <v>414.96947046820259</v>
      </c>
    </row>
    <row r="161" spans="1:23">
      <c r="A161" s="1">
        <v>162</v>
      </c>
      <c r="B161" s="1">
        <v>334</v>
      </c>
      <c r="C161" s="14">
        <v>409</v>
      </c>
      <c r="K161" s="1">
        <v>161</v>
      </c>
      <c r="L161" s="10">
        <f t="shared" si="6"/>
        <v>333.43033012148356</v>
      </c>
      <c r="M161" s="1">
        <f t="shared" si="6"/>
        <v>14.011013283572868</v>
      </c>
      <c r="U161" s="1">
        <v>161</v>
      </c>
      <c r="V161" s="1">
        <f t="shared" si="5"/>
        <v>405.81670167905338</v>
      </c>
      <c r="W161" s="10">
        <f t="shared" si="5"/>
        <v>414.69364218191532</v>
      </c>
    </row>
    <row r="162" spans="1:23">
      <c r="A162" s="1">
        <v>163</v>
      </c>
      <c r="B162" s="1">
        <v>334</v>
      </c>
      <c r="C162" s="14">
        <v>409</v>
      </c>
      <c r="K162" s="1">
        <v>162</v>
      </c>
      <c r="L162" s="10">
        <f t="shared" si="6"/>
        <v>334.21873110396842</v>
      </c>
      <c r="M162" s="1">
        <f t="shared" si="6"/>
        <v>14.047869072180255</v>
      </c>
      <c r="U162" s="1">
        <v>162</v>
      </c>
      <c r="V162" s="1">
        <f t="shared" si="5"/>
        <v>405.61231387591903</v>
      </c>
      <c r="W162" s="10">
        <f t="shared" si="5"/>
        <v>414.42352344437404</v>
      </c>
    </row>
    <row r="163" spans="1:23">
      <c r="A163" s="1">
        <v>164</v>
      </c>
      <c r="B163" s="1">
        <v>335</v>
      </c>
      <c r="C163" s="14">
        <v>409</v>
      </c>
      <c r="K163" s="1">
        <v>163</v>
      </c>
      <c r="L163" s="10">
        <f t="shared" si="6"/>
        <v>334.99831974691341</v>
      </c>
      <c r="M163" s="1">
        <f t="shared" si="6"/>
        <v>14.084329660462185</v>
      </c>
      <c r="U163" s="1">
        <v>163</v>
      </c>
      <c r="V163" s="1">
        <f t="shared" si="5"/>
        <v>405.41246428757319</v>
      </c>
      <c r="W163" s="10">
        <f t="shared" si="5"/>
        <v>414.15890959995261</v>
      </c>
    </row>
    <row r="164" spans="1:23">
      <c r="A164" s="1">
        <v>165</v>
      </c>
      <c r="B164" s="1">
        <v>336</v>
      </c>
      <c r="C164" s="14">
        <v>409</v>
      </c>
      <c r="K164" s="1">
        <v>164</v>
      </c>
      <c r="L164" s="10">
        <f t="shared" si="6"/>
        <v>335.76929565835161</v>
      </c>
      <c r="M164" s="1">
        <f t="shared" si="6"/>
        <v>14.120402861245831</v>
      </c>
      <c r="U164" s="1">
        <v>164</v>
      </c>
      <c r="V164" s="1">
        <f t="shared" si="5"/>
        <v>405.21698472795561</v>
      </c>
      <c r="W164" s="10">
        <f t="shared" si="5"/>
        <v>413.89960461430383</v>
      </c>
    </row>
    <row r="165" spans="1:23">
      <c r="A165" s="1">
        <v>166</v>
      </c>
      <c r="B165" s="1">
        <v>337</v>
      </c>
      <c r="C165" s="14">
        <v>408</v>
      </c>
      <c r="K165" s="1">
        <v>165</v>
      </c>
      <c r="L165" s="10">
        <f t="shared" si="6"/>
        <v>336.53185190024033</v>
      </c>
      <c r="M165" s="1">
        <f t="shared" si="6"/>
        <v>14.156096231556251</v>
      </c>
      <c r="U165" s="1">
        <v>165</v>
      </c>
      <c r="V165" s="1">
        <f t="shared" si="5"/>
        <v>405.02571408942669</v>
      </c>
      <c r="W165" s="10">
        <f t="shared" si="5"/>
        <v>413.64542066913106</v>
      </c>
    </row>
    <row r="166" spans="1:23">
      <c r="A166" s="1">
        <v>167</v>
      </c>
      <c r="B166" s="1">
        <v>337</v>
      </c>
      <c r="C166" s="14">
        <v>408</v>
      </c>
      <c r="K166" s="1">
        <v>166</v>
      </c>
      <c r="L166" s="10">
        <f t="shared" si="6"/>
        <v>337.28617513591018</v>
      </c>
      <c r="M166" s="1">
        <f t="shared" si="6"/>
        <v>14.191417078524308</v>
      </c>
      <c r="U166" s="1">
        <v>166</v>
      </c>
      <c r="V166" s="1">
        <f t="shared" si="5"/>
        <v>404.83849801389891</v>
      </c>
      <c r="W166" s="10">
        <f t="shared" si="5"/>
        <v>413.3961777780242</v>
      </c>
    </row>
    <row r="167" spans="1:23">
      <c r="A167" s="1">
        <v>168</v>
      </c>
      <c r="B167" s="1">
        <v>338</v>
      </c>
      <c r="C167" s="14">
        <v>408</v>
      </c>
      <c r="K167" s="1">
        <v>167</v>
      </c>
      <c r="L167" s="10">
        <f t="shared" si="6"/>
        <v>338.03244577668664</v>
      </c>
      <c r="M167" s="1">
        <f t="shared" si="6"/>
        <v>14.226372465190591</v>
      </c>
      <c r="U167" s="1">
        <v>167</v>
      </c>
      <c r="V167" s="1">
        <f t="shared" si="5"/>
        <v>404.65518858077621</v>
      </c>
      <c r="W167" s="10">
        <f t="shared" si="5"/>
        <v>413.15170342208319</v>
      </c>
    </row>
    <row r="168" spans="1:23">
      <c r="A168" s="1">
        <v>169</v>
      </c>
      <c r="B168" s="1">
        <v>339</v>
      </c>
      <c r="C168" s="14">
        <v>408</v>
      </c>
      <c r="K168" s="1">
        <v>168</v>
      </c>
      <c r="L168" s="10">
        <f t="shared" si="6"/>
        <v>338.77083812500024</v>
      </c>
      <c r="M168" s="1">
        <f t="shared" si="6"/>
        <v>14.260969216191031</v>
      </c>
      <c r="U168" s="1">
        <v>168</v>
      </c>
      <c r="V168" s="1">
        <f t="shared" si="5"/>
        <v>404.47564401074516</v>
      </c>
      <c r="W168" s="10">
        <f t="shared" si="5"/>
        <v>412.91183220423557</v>
      </c>
    </row>
    <row r="169" spans="1:23">
      <c r="A169" s="1">
        <v>170</v>
      </c>
      <c r="B169" s="1">
        <v>340</v>
      </c>
      <c r="C169" s="14">
        <v>407</v>
      </c>
      <c r="K169" s="1">
        <v>169</v>
      </c>
      <c r="L169" s="10">
        <f t="shared" si="6"/>
        <v>339.50152051587384</v>
      </c>
      <c r="M169" s="1">
        <f t="shared" si="6"/>
        <v>14.295213923377297</v>
      </c>
      <c r="U169" s="1">
        <v>169</v>
      </c>
      <c r="V169" s="1">
        <f t="shared" ref="V169:W232" si="7">10^((R$5+R$7*$U169^0.5+R$9*$U169^1+R$11*$U169^1.5+R$13*$U169^2)/(1+R$6*$U169^0.5+R$8*$U169^1+R$10*$U169^1.5+R$12*$U169^2))</f>
        <v>404.29972838450931</v>
      </c>
      <c r="W169" s="10">
        <f t="shared" si="7"/>
        <v>412.6764055212202</v>
      </c>
    </row>
    <row r="170" spans="1:23">
      <c r="A170" s="1">
        <v>171</v>
      </c>
      <c r="B170" s="1">
        <v>340</v>
      </c>
      <c r="C170" s="14">
        <v>407</v>
      </c>
      <c r="K170" s="1">
        <v>170</v>
      </c>
      <c r="L170" s="10">
        <f t="shared" si="6"/>
        <v>340.22465545540643</v>
      </c>
      <c r="M170" s="1">
        <f t="shared" si="6"/>
        <v>14.329112951371883</v>
      </c>
      <c r="U170" s="1">
        <v>170</v>
      </c>
      <c r="V170" s="1">
        <f t="shared" si="7"/>
        <v>404.1273113757228</v>
      </c>
      <c r="W170" s="10">
        <f t="shared" si="7"/>
        <v>412.44527125220287</v>
      </c>
    </row>
    <row r="171" spans="1:23">
      <c r="A171" s="1">
        <v>172</v>
      </c>
      <c r="B171" s="1">
        <v>341</v>
      </c>
      <c r="C171" s="14">
        <v>407</v>
      </c>
      <c r="K171" s="1">
        <v>171</v>
      </c>
      <c r="L171" s="10">
        <f t="shared" si="6"/>
        <v>340.94039975790668</v>
      </c>
      <c r="M171" s="1">
        <f t="shared" si="6"/>
        <v>14.362672442975095</v>
      </c>
      <c r="U171" s="1">
        <v>171</v>
      </c>
      <c r="V171" s="1">
        <f t="shared" si="7"/>
        <v>403.95826799725972</v>
      </c>
      <c r="W171" s="10">
        <f t="shared" si="7"/>
        <v>412.21828346313606</v>
      </c>
    </row>
    <row r="172" spans="1:23">
      <c r="A172" s="1">
        <v>173</v>
      </c>
      <c r="B172" s="1">
        <v>342</v>
      </c>
      <c r="C172" s="14">
        <v>407</v>
      </c>
      <c r="K172" s="1">
        <v>172</v>
      </c>
      <c r="L172" s="10">
        <f t="shared" si="6"/>
        <v>341.64890467961914</v>
      </c>
      <c r="M172" s="1">
        <f t="shared" si="6"/>
        <v>14.395898324471698</v>
      </c>
      <c r="U172" s="1">
        <v>172</v>
      </c>
      <c r="V172" s="1">
        <f t="shared" si="7"/>
        <v>403.792478360134</v>
      </c>
      <c r="W172" s="10">
        <f t="shared" si="7"/>
        <v>411.99530212598125</v>
      </c>
    </row>
    <row r="173" spans="1:23">
      <c r="A173" s="1">
        <v>174</v>
      </c>
      <c r="B173" s="1">
        <v>342</v>
      </c>
      <c r="C173" s="14">
        <v>407</v>
      </c>
      <c r="K173" s="1">
        <v>173</v>
      </c>
      <c r="L173" s="10">
        <f t="shared" si="6"/>
        <v>342.35031605041939</v>
      </c>
      <c r="M173" s="1">
        <f t="shared" si="6"/>
        <v>14.428796310888378</v>
      </c>
      <c r="U173" s="1">
        <v>173</v>
      </c>
      <c r="V173" s="1">
        <f t="shared" si="7"/>
        <v>403.62982744436994</v>
      </c>
      <c r="W173" s="10">
        <f t="shared" si="7"/>
        <v>411.77619285199148</v>
      </c>
    </row>
    <row r="174" spans="1:23">
      <c r="A174" s="1">
        <v>175</v>
      </c>
      <c r="B174" s="1">
        <v>343</v>
      </c>
      <c r="C174" s="14">
        <v>406</v>
      </c>
      <c r="K174" s="1">
        <v>174</v>
      </c>
      <c r="L174" s="10">
        <f t="shared" si="6"/>
        <v>343.04477440340105</v>
      </c>
      <c r="M174" s="1">
        <f t="shared" si="6"/>
        <v>14.461371911143651</v>
      </c>
      <c r="U174" s="1">
        <v>174</v>
      </c>
      <c r="V174" s="1">
        <f t="shared" si="7"/>
        <v>403.4702048811717</v>
      </c>
      <c r="W174" s="10">
        <f t="shared" si="7"/>
        <v>411.56082663822798</v>
      </c>
    </row>
    <row r="175" spans="1:23">
      <c r="A175" s="1">
        <v>176</v>
      </c>
      <c r="B175" s="1">
        <v>344</v>
      </c>
      <c r="C175" s="14">
        <v>406</v>
      </c>
      <c r="K175" s="1">
        <v>175</v>
      </c>
      <c r="L175" s="10">
        <f t="shared" si="6"/>
        <v>343.73241510149933</v>
      </c>
      <c r="M175" s="1">
        <f t="shared" si="6"/>
        <v>14.493630433077845</v>
      </c>
      <c r="U175" s="1">
        <v>175</v>
      </c>
      <c r="V175" s="1">
        <f t="shared" si="7"/>
        <v>403.31350474578841</v>
      </c>
      <c r="W175" s="10">
        <f t="shared" si="7"/>
        <v>411.3490796266633</v>
      </c>
    </row>
    <row r="176" spans="1:23">
      <c r="A176" s="1">
        <v>177</v>
      </c>
      <c r="B176" s="1">
        <v>344</v>
      </c>
      <c r="C176" s="14">
        <v>406</v>
      </c>
      <c r="K176" s="1">
        <v>176</v>
      </c>
      <c r="L176" s="10">
        <f t="shared" si="6"/>
        <v>344.41336846204018</v>
      </c>
      <c r="M176" s="1">
        <f t="shared" si="6"/>
        <v>14.525576988388444</v>
      </c>
      <c r="U176" s="1">
        <v>176</v>
      </c>
      <c r="V176" s="1">
        <f t="shared" si="7"/>
        <v>403.15962536050836</v>
      </c>
      <c r="W176" s="10">
        <f t="shared" si="7"/>
        <v>411.14083287515723</v>
      </c>
    </row>
    <row r="177" spans="1:23">
      <c r="A177" s="1">
        <v>178</v>
      </c>
      <c r="B177" s="1">
        <v>345</v>
      </c>
      <c r="C177" s="14">
        <v>406</v>
      </c>
      <c r="K177" s="1">
        <v>177</v>
      </c>
      <c r="L177" s="10">
        <f t="shared" si="6"/>
        <v>345.08775987884826</v>
      </c>
      <c r="M177" s="1">
        <f t="shared" si="6"/>
        <v>14.557216497492535</v>
      </c>
      <c r="U177" s="1">
        <v>177</v>
      </c>
      <c r="V177" s="1">
        <f t="shared" si="7"/>
        <v>403.00846910722754</v>
      </c>
      <c r="W177" s="10">
        <f t="shared" si="7"/>
        <v>410.93597213963795</v>
      </c>
    </row>
    <row r="178" spans="1:23">
      <c r="A178" s="1">
        <v>179</v>
      </c>
      <c r="B178" s="1">
        <v>345</v>
      </c>
      <c r="C178" s="14">
        <v>406</v>
      </c>
      <c r="K178" s="1">
        <v>178</v>
      </c>
      <c r="L178" s="10">
        <f t="shared" si="6"/>
        <v>345.75570994175314</v>
      </c>
      <c r="M178" s="1">
        <f t="shared" si="6"/>
        <v>14.588553694293319</v>
      </c>
      <c r="U178" s="1">
        <v>178</v>
      </c>
      <c r="V178" s="1">
        <f t="shared" si="7"/>
        <v>402.85994224908336</v>
      </c>
      <c r="W178" s="10">
        <f t="shared" si="7"/>
        <v>410.73438766695256</v>
      </c>
    </row>
    <row r="179" spans="1:23">
      <c r="A179" s="1">
        <v>180</v>
      </c>
      <c r="B179" s="1">
        <v>346</v>
      </c>
      <c r="C179" s="14">
        <v>406</v>
      </c>
      <c r="K179" s="1">
        <v>179</v>
      </c>
      <c r="L179" s="10">
        <f t="shared" si="6"/>
        <v>346.41733455411486</v>
      </c>
      <c r="M179" s="1">
        <f t="shared" si="6"/>
        <v>14.619593130817313</v>
      </c>
      <c r="U179" s="1">
        <v>179</v>
      </c>
      <c r="V179" s="1">
        <f t="shared" si="7"/>
        <v>402.71395476068989</v>
      </c>
      <c r="W179" s="10">
        <f t="shared" si="7"/>
        <v>410.53597399772178</v>
      </c>
    </row>
    <row r="180" spans="1:23">
      <c r="A180" s="1">
        <v>181</v>
      </c>
      <c r="B180" s="1">
        <v>347</v>
      </c>
      <c r="C180" s="14">
        <v>405</v>
      </c>
      <c r="K180" s="1">
        <v>180</v>
      </c>
      <c r="L180" s="10">
        <f t="shared" si="6"/>
        <v>347.0727450476744</v>
      </c>
      <c r="M180" s="1">
        <f t="shared" si="6"/>
        <v>14.650339181767574</v>
      </c>
      <c r="U180" s="1">
        <v>180</v>
      </c>
      <c r="V180" s="1">
        <f t="shared" si="7"/>
        <v>402.57042016651764</v>
      </c>
      <c r="W180" s="10">
        <f t="shared" si="7"/>
        <v>410.34062977879069</v>
      </c>
    </row>
    <row r="181" spans="1:23">
      <c r="A181" s="1">
        <v>182</v>
      </c>
      <c r="B181" s="1">
        <v>347</v>
      </c>
      <c r="C181" s="14">
        <v>405</v>
      </c>
      <c r="K181" s="1">
        <v>181</v>
      </c>
      <c r="L181" s="10">
        <f t="shared" si="6"/>
        <v>347.72204829471883</v>
      </c>
      <c r="M181" s="1">
        <f t="shared" si="6"/>
        <v>14.680796049072224</v>
      </c>
      <c r="U181" s="1">
        <v>181</v>
      </c>
      <c r="V181" s="1">
        <f t="shared" si="7"/>
        <v>402.42925538697148</v>
      </c>
      <c r="W181" s="10">
        <f t="shared" si="7"/>
        <v>410.14825758464553</v>
      </c>
    </row>
    <row r="182" spans="1:23">
      <c r="A182" s="1">
        <v>183</v>
      </c>
      <c r="B182" s="1">
        <v>348</v>
      </c>
      <c r="C182" s="14">
        <v>405</v>
      </c>
      <c r="K182" s="1">
        <v>182</v>
      </c>
      <c r="L182" s="10">
        <f t="shared" si="6"/>
        <v>348.36534681969499</v>
      </c>
      <c r="M182" s="1">
        <f t="shared" si="6"/>
        <v>14.710967766133024</v>
      </c>
      <c r="U182" s="1">
        <v>182</v>
      </c>
      <c r="V182" s="1">
        <f t="shared" si="7"/>
        <v>402.29038059179243</v>
      </c>
      <c r="W182" s="10">
        <f t="shared" si="7"/>
        <v>409.95876374740698</v>
      </c>
    </row>
    <row r="183" spans="1:23">
      <c r="A183" s="1">
        <v>184</v>
      </c>
      <c r="B183" s="1">
        <v>348</v>
      </c>
      <c r="C183" s="14">
        <v>405</v>
      </c>
      <c r="K183" s="1">
        <v>183</v>
      </c>
      <c r="L183" s="10">
        <f t="shared" si="6"/>
        <v>349.00273890515678</v>
      </c>
      <c r="M183" s="1">
        <f t="shared" si="6"/>
        <v>14.740858202262531</v>
      </c>
      <c r="U183" s="1">
        <v>183</v>
      </c>
      <c r="V183" s="1">
        <f t="shared" si="7"/>
        <v>402.15371906039582</v>
      </c>
      <c r="W183" s="10">
        <f t="shared" si="7"/>
        <v>409.77205819492031</v>
      </c>
    </row>
    <row r="184" spans="1:23">
      <c r="A184" s="1">
        <v>185</v>
      </c>
      <c r="B184" s="1">
        <v>349</v>
      </c>
      <c r="C184" s="14">
        <v>405</v>
      </c>
      <c r="K184" s="1">
        <v>184</v>
      </c>
      <c r="L184" s="10">
        <f t="shared" si="6"/>
        <v>349.63431869932003</v>
      </c>
      <c r="M184" s="1">
        <f t="shared" si="6"/>
        <v>14.770471066745333</v>
      </c>
      <c r="U184" s="1">
        <v>184</v>
      </c>
      <c r="V184" s="1">
        <f t="shared" si="7"/>
        <v>402.019197048769</v>
      </c>
      <c r="W184" s="10">
        <f t="shared" si="7"/>
        <v>409.58805429652909</v>
      </c>
    </row>
    <row r="185" spans="1:23">
      <c r="A185" s="1">
        <v>186</v>
      </c>
      <c r="B185" s="1">
        <v>349</v>
      </c>
      <c r="C185" s="14">
        <v>405</v>
      </c>
      <c r="K185" s="1">
        <v>185</v>
      </c>
      <c r="L185" s="10">
        <f t="shared" si="6"/>
        <v>350.26017631837618</v>
      </c>
      <c r="M185" s="1">
        <f t="shared" si="6"/>
        <v>14.799809913095284</v>
      </c>
      <c r="U185" s="1">
        <v>185</v>
      </c>
      <c r="V185" s="1">
        <f t="shared" si="7"/>
        <v>401.88674366262177</v>
      </c>
      <c r="W185" s="10">
        <f t="shared" si="7"/>
        <v>409.40666871611592</v>
      </c>
    </row>
    <row r="186" spans="1:23">
      <c r="A186" s="1">
        <v>187</v>
      </c>
      <c r="B186" s="1">
        <v>350</v>
      </c>
      <c r="C186" s="14">
        <v>405</v>
      </c>
      <c r="K186" s="1">
        <v>186</v>
      </c>
      <c r="L186" s="10">
        <f t="shared" si="6"/>
        <v>350.88039794836601</v>
      </c>
      <c r="M186" s="1">
        <f t="shared" si="6"/>
        <v>14.828878142923305</v>
      </c>
      <c r="U186" s="1">
        <v>186</v>
      </c>
      <c r="V186" s="1">
        <f t="shared" si="7"/>
        <v>401.75629073644927</v>
      </c>
      <c r="W186" s="10">
        <f t="shared" si="7"/>
        <v>409.22782127206256</v>
      </c>
    </row>
    <row r="187" spans="1:23">
      <c r="A187" s="1">
        <v>188</v>
      </c>
      <c r="B187" s="1">
        <v>350</v>
      </c>
      <c r="C187" s="14">
        <v>405</v>
      </c>
      <c r="K187" s="1">
        <v>187</v>
      </c>
      <c r="L187" s="10">
        <f t="shared" si="6"/>
        <v>351.49506594407427</v>
      </c>
      <c r="M187" s="1">
        <f t="shared" si="6"/>
        <v>14.857679009963519</v>
      </c>
      <c r="U187" s="1">
        <v>187</v>
      </c>
      <c r="V187" s="1">
        <f t="shared" si="7"/>
        <v>401.62777271820681</v>
      </c>
      <c r="W187" s="10">
        <f t="shared" si="7"/>
        <v>409.05143480374397</v>
      </c>
    </row>
    <row r="188" spans="1:23">
      <c r="A188" s="1">
        <v>189</v>
      </c>
      <c r="B188" s="1">
        <v>351</v>
      </c>
      <c r="C188" s="14">
        <v>405</v>
      </c>
      <c r="K188" s="1">
        <v>188</v>
      </c>
      <c r="L188" s="10">
        <f t="shared" si="6"/>
        <v>352.10425892569953</v>
      </c>
      <c r="M188" s="1">
        <f t="shared" si="6"/>
        <v>14.886215623923464</v>
      </c>
      <c r="U188" s="1">
        <v>188</v>
      </c>
      <c r="V188" s="1">
        <f t="shared" si="7"/>
        <v>401.50112655932026</v>
      </c>
      <c r="W188" s="10">
        <f t="shared" si="7"/>
        <v>408.87743504426686</v>
      </c>
    </row>
    <row r="189" spans="1:23">
      <c r="A189" s="1">
        <v>190</v>
      </c>
      <c r="B189" s="1">
        <v>351</v>
      </c>
      <c r="C189" s="14">
        <v>404</v>
      </c>
      <c r="K189" s="1">
        <v>189</v>
      </c>
      <c r="L189" s="10">
        <f t="shared" si="6"/>
        <v>352.7080518744325</v>
      </c>
      <c r="M189" s="1">
        <f t="shared" si="6"/>
        <v>14.91449095422775</v>
      </c>
      <c r="U189" s="1">
        <v>189</v>
      </c>
      <c r="V189" s="1">
        <f t="shared" si="7"/>
        <v>401.37629160977792</v>
      </c>
      <c r="W189" s="10">
        <f t="shared" si="7"/>
        <v>408.70575049907154</v>
      </c>
    </row>
    <row r="190" spans="1:23">
      <c r="A190" s="1">
        <v>191</v>
      </c>
      <c r="B190" s="1">
        <v>352</v>
      </c>
      <c r="C190" s="14">
        <v>404</v>
      </c>
      <c r="K190" s="1">
        <v>190</v>
      </c>
      <c r="L190" s="10">
        <f t="shared" si="6"/>
        <v>353.30651622405111</v>
      </c>
      <c r="M190" s="1">
        <f t="shared" si="6"/>
        <v>14.942507833680544</v>
      </c>
      <c r="U190" s="1">
        <v>190</v>
      </c>
      <c r="V190" s="1">
        <f t="shared" si="7"/>
        <v>401.25320951799563</v>
      </c>
      <c r="W190" s="10">
        <f t="shared" si="7"/>
        <v>408.53631233016154</v>
      </c>
    </row>
    <row r="191" spans="1:23">
      <c r="A191" s="1">
        <v>192</v>
      </c>
      <c r="B191" s="1">
        <v>352</v>
      </c>
      <c r="C191" s="14">
        <v>404</v>
      </c>
      <c r="K191" s="1">
        <v>191</v>
      </c>
      <c r="L191" s="10">
        <f t="shared" si="6"/>
        <v>353.89971995344393</v>
      </c>
      <c r="M191" s="1">
        <f t="shared" si="6"/>
        <v>14.97026896213308</v>
      </c>
      <c r="U191" s="1">
        <v>191</v>
      </c>
      <c r="V191" s="1">
        <f t="shared" si="7"/>
        <v>401.13182413527397</v>
      </c>
      <c r="W191" s="10">
        <f t="shared" si="7"/>
        <v>408.36905424563861</v>
      </c>
    </row>
    <row r="192" spans="1:23">
      <c r="A192" s="1">
        <v>193</v>
      </c>
      <c r="B192" s="1">
        <v>353</v>
      </c>
      <c r="C192" s="14">
        <v>404</v>
      </c>
      <c r="K192" s="1">
        <v>192</v>
      </c>
      <c r="L192" s="10">
        <f t="shared" si="6"/>
        <v>354.48772767306093</v>
      </c>
      <c r="M192" s="1">
        <f t="shared" si="6"/>
        <v>14.997776909940431</v>
      </c>
      <c r="U192" s="1">
        <v>192</v>
      </c>
      <c r="V192" s="1">
        <f t="shared" si="7"/>
        <v>401.01208142460058</v>
      </c>
      <c r="W192" s="10">
        <f t="shared" si="7"/>
        <v>408.20391239429352</v>
      </c>
    </row>
    <row r="193" spans="1:23">
      <c r="A193" s="1">
        <v>194</v>
      </c>
      <c r="B193" s="1">
        <v>353</v>
      </c>
      <c r="C193" s="14">
        <v>404</v>
      </c>
      <c r="K193" s="1">
        <v>193</v>
      </c>
      <c r="L193" s="10">
        <f t="shared" si="6"/>
        <v>355.0706007136713</v>
      </c>
      <c r="M193" s="1">
        <f t="shared" si="6"/>
        <v>15.025034121438267</v>
      </c>
      <c r="U193" s="1">
        <v>193</v>
      </c>
      <c r="V193" s="1">
        <f t="shared" si="7"/>
        <v>400.89392937356632</v>
      </c>
      <c r="W193" s="10">
        <f t="shared" si="7"/>
        <v>408.04082526499286</v>
      </c>
    </row>
    <row r="194" spans="1:23">
      <c r="A194" s="1">
        <v>195</v>
      </c>
      <c r="B194" s="1">
        <v>354</v>
      </c>
      <c r="C194" s="14">
        <v>404</v>
      </c>
      <c r="K194" s="1">
        <v>194</v>
      </c>
      <c r="L194" s="10">
        <f t="shared" si="6"/>
        <v>355.64839720990511</v>
      </c>
      <c r="M194" s="1">
        <f t="shared" si="6"/>
        <v>15.052042918335298</v>
      </c>
      <c r="U194" s="1">
        <v>194</v>
      </c>
      <c r="V194" s="1">
        <f t="shared" si="7"/>
        <v>400.77731791121113</v>
      </c>
      <c r="W194" s="10">
        <f t="shared" si="7"/>
        <v>407.87973359062727</v>
      </c>
    </row>
    <row r="195" spans="1:23">
      <c r="A195" s="1">
        <v>196</v>
      </c>
      <c r="B195" s="1">
        <v>354</v>
      </c>
      <c r="C195" s="14">
        <v>404</v>
      </c>
      <c r="K195" s="1">
        <v>195</v>
      </c>
      <c r="L195" s="10">
        <f t="shared" si="6"/>
        <v>356.22117218374717</v>
      </c>
      <c r="M195" s="1">
        <f t="shared" si="6"/>
        <v>15.078805502927342</v>
      </c>
      <c r="U195" s="1">
        <v>195</v>
      </c>
      <c r="V195" s="1">
        <f t="shared" si="7"/>
        <v>400.66219882859895</v>
      </c>
      <c r="W195" s="10">
        <f t="shared" si="7"/>
        <v>407.72058025640058</v>
      </c>
    </row>
    <row r="196" spans="1:23">
      <c r="A196" s="1">
        <v>197</v>
      </c>
      <c r="B196" s="1">
        <v>355</v>
      </c>
      <c r="C196" s="14">
        <v>404</v>
      </c>
      <c r="K196" s="1">
        <v>196</v>
      </c>
      <c r="L196" s="10">
        <f t="shared" si="6"/>
        <v>356.78897762587945</v>
      </c>
      <c r="M196" s="1">
        <f t="shared" si="6"/>
        <v>15.10532396139703</v>
      </c>
      <c r="U196" s="1">
        <v>196</v>
      </c>
      <c r="V196" s="1">
        <f t="shared" si="7"/>
        <v>400.54852570293019</v>
      </c>
      <c r="W196" s="10">
        <f t="shared" si="7"/>
        <v>407.56331021222155</v>
      </c>
    </row>
    <row r="197" spans="1:23">
      <c r="A197" s="1">
        <v>198</v>
      </c>
      <c r="B197" s="1">
        <v>355</v>
      </c>
      <c r="C197" s="14">
        <v>404</v>
      </c>
      <c r="K197" s="1">
        <v>197</v>
      </c>
      <c r="L197" s="10">
        <f t="shared" ref="L197:M260" si="8">10^(H$5+H$6*LOG10($K197)+H$7*LOG10($K197)^2+H$8*LOG10($K197)^3+H$9*LOG10($K197)^4+H$10*LOG10($K197)^5+H$11*LOG10($K197)^6+H$12*LOG10($K197)^7+H$13*LOG10($K197)^8)</f>
        <v>357.35186257421043</v>
      </c>
      <c r="M197" s="1">
        <f t="shared" si="8"/>
        <v>15.131600266936077</v>
      </c>
      <c r="U197" s="1">
        <v>197</v>
      </c>
      <c r="V197" s="1">
        <f t="shared" si="7"/>
        <v>400.43625382505684</v>
      </c>
      <c r="W197" s="10">
        <f t="shared" si="7"/>
        <v>407.40787038904239</v>
      </c>
    </row>
    <row r="198" spans="1:23">
      <c r="A198" s="1">
        <v>199</v>
      </c>
      <c r="B198" s="1">
        <v>356</v>
      </c>
      <c r="C198" s="14">
        <v>404</v>
      </c>
      <c r="K198" s="1">
        <v>198</v>
      </c>
      <c r="L198" s="10">
        <f t="shared" si="8"/>
        <v>357.90987319172388</v>
      </c>
      <c r="M198" s="1">
        <f t="shared" si="8"/>
        <v>15.157636282810557</v>
      </c>
      <c r="U198" s="1">
        <v>198</v>
      </c>
      <c r="V198" s="1">
        <f t="shared" si="7"/>
        <v>400.32534013017784</v>
      </c>
      <c r="W198" s="10">
        <f t="shared" si="7"/>
        <v>407.25420961889103</v>
      </c>
    </row>
    <row r="199" spans="1:23">
      <c r="A199" s="1">
        <v>200</v>
      </c>
      <c r="B199" s="1">
        <v>356</v>
      </c>
      <c r="C199" s="14">
        <v>404</v>
      </c>
      <c r="K199" s="1">
        <v>199</v>
      </c>
      <c r="L199" s="10">
        <f t="shared" si="8"/>
        <v>358.46305284225389</v>
      </c>
      <c r="M199" s="1">
        <f t="shared" si="8"/>
        <v>15.183433765371225</v>
      </c>
      <c r="U199" s="1">
        <v>199</v>
      </c>
      <c r="V199" s="1">
        <f t="shared" si="7"/>
        <v>400.21574313160909</v>
      </c>
      <c r="W199" s="10">
        <f t="shared" si="7"/>
        <v>407.10227855848416</v>
      </c>
    </row>
    <row r="200" spans="1:23">
      <c r="A200" s="1">
        <v>201</v>
      </c>
      <c r="B200" s="1">
        <v>356</v>
      </c>
      <c r="C200" s="14">
        <v>403</v>
      </c>
      <c r="K200" s="1">
        <v>200</v>
      </c>
      <c r="L200" s="10">
        <f t="shared" si="8"/>
        <v>359.01144216458385</v>
      </c>
      <c r="M200" s="1">
        <f t="shared" si="8"/>
        <v>15.208994366985278</v>
      </c>
      <c r="U200" s="1">
        <v>200</v>
      </c>
      <c r="V200" s="1">
        <f t="shared" si="7"/>
        <v>400.1074228574621</v>
      </c>
      <c r="W200" s="10">
        <f t="shared" si="7"/>
        <v>406.95202961619151</v>
      </c>
    </row>
    <row r="201" spans="1:23">
      <c r="A201" s="1">
        <v>202</v>
      </c>
      <c r="B201" s="1">
        <v>357</v>
      </c>
      <c r="C201" s="14">
        <v>403</v>
      </c>
      <c r="K201" s="1">
        <v>201</v>
      </c>
      <c r="L201" s="10">
        <f t="shared" si="8"/>
        <v>359.55507914444473</v>
      </c>
      <c r="M201" s="1">
        <f t="shared" si="8"/>
        <v>15.23431963893854</v>
      </c>
      <c r="U201" s="1">
        <v>201</v>
      </c>
      <c r="V201" s="1">
        <f t="shared" si="7"/>
        <v>400.00034079008816</v>
      </c>
      <c r="W201" s="10">
        <f t="shared" si="7"/>
        <v>406.80341688221927</v>
      </c>
    </row>
    <row r="202" spans="1:23">
      <c r="A202" s="1">
        <v>203</v>
      </c>
      <c r="B202" s="1">
        <v>357</v>
      </c>
      <c r="C202" s="14">
        <v>403</v>
      </c>
      <c r="K202" s="1">
        <v>202</v>
      </c>
      <c r="L202" s="10">
        <f t="shared" si="8"/>
        <v>360.09399918582847</v>
      </c>
      <c r="M202" s="1">
        <f t="shared" si="8"/>
        <v>15.259411034204147</v>
      </c>
      <c r="U202" s="1">
        <v>202</v>
      </c>
      <c r="V202" s="1">
        <f t="shared" si="7"/>
        <v>399.89445980815793</v>
      </c>
      <c r="W202" s="10">
        <f t="shared" si="7"/>
        <v>406.6563960618401</v>
      </c>
    </row>
    <row r="203" spans="1:23">
      <c r="A203" s="1">
        <v>204</v>
      </c>
      <c r="B203" s="1">
        <v>358</v>
      </c>
      <c r="C203" s="14">
        <v>403</v>
      </c>
      <c r="K203" s="1">
        <v>203</v>
      </c>
      <c r="L203" s="10">
        <f t="shared" si="8"/>
        <v>360.62823517923005</v>
      </c>
      <c r="M203" s="1">
        <f t="shared" si="8"/>
        <v>15.284269910198573</v>
      </c>
      <c r="U203" s="1">
        <v>203</v>
      </c>
      <c r="V203" s="1">
        <f t="shared" si="7"/>
        <v>399.78974413127787</v>
      </c>
      <c r="W203" s="10">
        <f t="shared" si="7"/>
        <v>406.51092441155822</v>
      </c>
    </row>
    <row r="204" spans="1:23">
      <c r="A204" s="1">
        <v>205</v>
      </c>
      <c r="B204" s="1">
        <v>358</v>
      </c>
      <c r="C204" s="14">
        <v>403</v>
      </c>
      <c r="K204" s="1">
        <v>204</v>
      </c>
      <c r="L204" s="10">
        <f t="shared" si="8"/>
        <v>361.15781756995978</v>
      </c>
      <c r="M204" s="1">
        <f t="shared" si="8"/>
        <v>15.308897531508361</v>
      </c>
      <c r="U204" s="1">
        <v>204</v>
      </c>
      <c r="V204" s="1">
        <f t="shared" si="7"/>
        <v>399.68615926696037</v>
      </c>
      <c r="W204" s="10">
        <f t="shared" si="7"/>
        <v>406.36696067803535</v>
      </c>
    </row>
    <row r="205" spans="1:23">
      <c r="A205" s="1">
        <v>206</v>
      </c>
      <c r="B205" s="1">
        <v>359</v>
      </c>
      <c r="C205" s="14">
        <v>403</v>
      </c>
      <c r="K205" s="1">
        <v>205</v>
      </c>
      <c r="L205" s="10">
        <f t="shared" si="8"/>
        <v>361.68277442408311</v>
      </c>
      <c r="M205" s="1">
        <f t="shared" si="8"/>
        <v>15.333295072425322</v>
      </c>
      <c r="U205" s="1">
        <v>205</v>
      </c>
      <c r="V205" s="1">
        <f t="shared" si="7"/>
        <v>399.58367195991872</v>
      </c>
      <c r="W205" s="10">
        <f t="shared" si="7"/>
        <v>406.22446503964443</v>
      </c>
    </row>
    <row r="206" spans="1:23">
      <c r="A206" s="1">
        <v>207</v>
      </c>
      <c r="B206" s="1">
        <v>359</v>
      </c>
      <c r="C206" s="14">
        <v>403</v>
      </c>
      <c r="K206" s="1">
        <v>206</v>
      </c>
      <c r="L206" s="10">
        <f t="shared" si="8"/>
        <v>362.20313149239576</v>
      </c>
      <c r="M206" s="1">
        <f t="shared" si="8"/>
        <v>15.357463619573245</v>
      </c>
      <c r="U206" s="1">
        <v>206</v>
      </c>
      <c r="V206" s="1">
        <f t="shared" si="7"/>
        <v>399.48225014350868</v>
      </c>
      <c r="W206" s="10">
        <f t="shared" si="7"/>
        <v>406.08339905055601</v>
      </c>
    </row>
    <row r="207" spans="1:23">
      <c r="A207" s="1">
        <v>208</v>
      </c>
      <c r="B207" s="1">
        <v>360</v>
      </c>
      <c r="C207" s="14">
        <v>403</v>
      </c>
      <c r="K207" s="1">
        <v>207</v>
      </c>
      <c r="L207" s="10">
        <f t="shared" si="8"/>
        <v>362.71891227426374</v>
      </c>
      <c r="M207" s="1">
        <f t="shared" si="8"/>
        <v>15.381404174391516</v>
      </c>
      <c r="U207" s="1">
        <v>207</v>
      </c>
      <c r="V207" s="1">
        <f t="shared" si="7"/>
        <v>399.3818628932591</v>
      </c>
      <c r="W207" s="10">
        <f t="shared" si="7"/>
        <v>405.94372558723182</v>
      </c>
    </row>
    <row r="208" spans="1:23">
      <c r="A208" s="1">
        <v>209</v>
      </c>
      <c r="B208" s="1">
        <v>360</v>
      </c>
      <c r="C208" s="14">
        <v>402</v>
      </c>
      <c r="K208" s="1">
        <v>208</v>
      </c>
      <c r="L208" s="10">
        <f t="shared" si="8"/>
        <v>363.23013807890817</v>
      </c>
      <c r="M208" s="1">
        <f t="shared" si="8"/>
        <v>15.405117655569814</v>
      </c>
      <c r="U208" s="1">
        <v>208</v>
      </c>
      <c r="V208" s="1">
        <f t="shared" si="7"/>
        <v>399.28248038236882</v>
      </c>
      <c r="W208" s="10">
        <f t="shared" si="7"/>
        <v>405.80540879718023</v>
      </c>
    </row>
    <row r="209" spans="1:23">
      <c r="A209" s="1">
        <v>210</v>
      </c>
      <c r="B209" s="1">
        <v>360</v>
      </c>
      <c r="C209" s="14">
        <v>402</v>
      </c>
      <c r="K209" s="1">
        <v>209</v>
      </c>
      <c r="L209" s="10">
        <f t="shared" si="8"/>
        <v>363.73682808511859</v>
      </c>
      <c r="M209" s="1">
        <f t="shared" si="8"/>
        <v>15.428604901470797</v>
      </c>
      <c r="U209" s="1">
        <v>209</v>
      </c>
      <c r="V209" s="1">
        <f t="shared" si="7"/>
        <v>399.18407383910233</v>
      </c>
      <c r="W209" s="10">
        <f t="shared" si="7"/>
        <v>405.66841404990527</v>
      </c>
    </row>
    <row r="210" spans="1:23">
      <c r="A210" s="1">
        <v>211</v>
      </c>
      <c r="B210" s="1">
        <v>361</v>
      </c>
      <c r="C210" s="14">
        <v>402</v>
      </c>
      <c r="K210" s="1">
        <v>210</v>
      </c>
      <c r="L210" s="10">
        <f t="shared" si="8"/>
        <v>364.2389994016043</v>
      </c>
      <c r="M210" s="1">
        <f t="shared" si="8"/>
        <v>15.451866672414466</v>
      </c>
      <c r="U210" s="1">
        <v>210</v>
      </c>
      <c r="V210" s="1">
        <f t="shared" si="7"/>
        <v>399.0866155059644</v>
      </c>
      <c r="W210" s="10">
        <f t="shared" si="7"/>
        <v>405.53270788994644</v>
      </c>
    </row>
    <row r="211" spans="1:23">
      <c r="A211" s="1">
        <v>212</v>
      </c>
      <c r="B211" s="1">
        <v>361</v>
      </c>
      <c r="C211" s="14">
        <v>402</v>
      </c>
      <c r="K211" s="1">
        <v>211</v>
      </c>
      <c r="L211" s="10">
        <f t="shared" si="8"/>
        <v>364.73666712282159</v>
      </c>
      <c r="M211" s="1">
        <f t="shared" si="8"/>
        <v>15.474903653031683</v>
      </c>
      <c r="U211" s="1">
        <v>211</v>
      </c>
      <c r="V211" s="1">
        <f t="shared" si="7"/>
        <v>398.99007860062494</v>
      </c>
      <c r="W211" s="10">
        <f t="shared" si="7"/>
        <v>405.39825799186724</v>
      </c>
    </row>
    <row r="212" spans="1:23">
      <c r="A212" s="1">
        <v>213</v>
      </c>
      <c r="B212" s="1">
        <v>362</v>
      </c>
      <c r="C212" s="14">
        <v>402</v>
      </c>
      <c r="K212" s="1">
        <v>212</v>
      </c>
      <c r="L212" s="10">
        <f t="shared" si="8"/>
        <v>365.22984438715389</v>
      </c>
      <c r="M212" s="1">
        <f t="shared" si="8"/>
        <v>15.497716454410961</v>
      </c>
      <c r="U212" s="1">
        <v>212</v>
      </c>
      <c r="V212" s="1">
        <f t="shared" si="7"/>
        <v>398.8944372784423</v>
      </c>
      <c r="W212" s="10">
        <f t="shared" si="7"/>
        <v>405.26503311718039</v>
      </c>
    </row>
    <row r="213" spans="1:23">
      <c r="A213" s="1">
        <v>214</v>
      </c>
      <c r="B213" s="1">
        <v>362</v>
      </c>
      <c r="C213" s="14">
        <v>402</v>
      </c>
      <c r="K213" s="1">
        <v>213</v>
      </c>
      <c r="L213" s="10">
        <f t="shared" si="8"/>
        <v>365.71854242946495</v>
      </c>
      <c r="M213" s="1">
        <f t="shared" si="8"/>
        <v>15.520305616390379</v>
      </c>
      <c r="U213" s="1">
        <v>213</v>
      </c>
      <c r="V213" s="1">
        <f t="shared" si="7"/>
        <v>398.79966659658254</v>
      </c>
      <c r="W213" s="10">
        <f t="shared" si="7"/>
        <v>405.13300307303609</v>
      </c>
    </row>
    <row r="214" spans="1:23">
      <c r="A214" s="1">
        <v>215</v>
      </c>
      <c r="B214" s="1">
        <v>363</v>
      </c>
      <c r="C214" s="14">
        <v>402</v>
      </c>
      <c r="K214" s="1">
        <v>214</v>
      </c>
      <c r="L214" s="10">
        <f t="shared" si="8"/>
        <v>366.20277063757561</v>
      </c>
      <c r="M214" s="1">
        <f t="shared" si="8"/>
        <v>15.542671609582666</v>
      </c>
      <c r="U214" s="1">
        <v>214</v>
      </c>
      <c r="V214" s="1">
        <f t="shared" si="7"/>
        <v>398.70574247960758</v>
      </c>
      <c r="W214" s="10">
        <f t="shared" si="7"/>
        <v>405.00213867265455</v>
      </c>
    </row>
    <row r="215" spans="1:23">
      <c r="A215" s="1">
        <v>216</v>
      </c>
      <c r="B215" s="1">
        <v>363</v>
      </c>
      <c r="C215" s="14">
        <v>402</v>
      </c>
      <c r="K215" s="1">
        <v>215</v>
      </c>
      <c r="L215" s="10">
        <f t="shared" si="8"/>
        <v>366.68253660338291</v>
      </c>
      <c r="M215" s="1">
        <f t="shared" si="8"/>
        <v>15.564814837516272</v>
      </c>
      <c r="U215" s="1">
        <v>215</v>
      </c>
      <c r="V215" s="1">
        <f t="shared" si="7"/>
        <v>398.61264168650632</v>
      </c>
      <c r="W215" s="10">
        <f t="shared" si="7"/>
        <v>404.87241169741384</v>
      </c>
    </row>
    <row r="216" spans="1:23">
      <c r="A216" s="1">
        <v>217</v>
      </c>
      <c r="B216" s="1">
        <v>363</v>
      </c>
      <c r="C216" s="14">
        <v>402</v>
      </c>
      <c r="K216" s="1">
        <v>216</v>
      </c>
      <c r="L216" s="10">
        <f t="shared" si="8"/>
        <v>367.15784617426476</v>
      </c>
      <c r="M216" s="1">
        <f t="shared" si="8"/>
        <v>15.586735638647596</v>
      </c>
      <c r="U216" s="1">
        <v>216</v>
      </c>
      <c r="V216" s="1">
        <f t="shared" si="7"/>
        <v>398.52034177908047</v>
      </c>
      <c r="W216" s="10">
        <f t="shared" si="7"/>
        <v>404.74379486046195</v>
      </c>
    </row>
    <row r="217" spans="1:23">
      <c r="A217" s="1">
        <v>218</v>
      </c>
      <c r="B217" s="1">
        <v>364</v>
      </c>
      <c r="C217" s="14">
        <v>401</v>
      </c>
      <c r="K217" s="1">
        <v>217</v>
      </c>
      <c r="L217" s="10">
        <f t="shared" si="8"/>
        <v>367.62870350392399</v>
      </c>
      <c r="M217" s="1">
        <f t="shared" si="8"/>
        <v>15.608434288395868</v>
      </c>
      <c r="U217" s="1">
        <v>217</v>
      </c>
      <c r="V217" s="1">
        <f t="shared" si="7"/>
        <v>398.42882109162252</v>
      </c>
      <c r="W217" s="10">
        <f t="shared" si="7"/>
        <v>404.61626177189129</v>
      </c>
    </row>
    <row r="218" spans="1:23">
      <c r="A218" s="1">
        <v>219</v>
      </c>
      <c r="B218" s="1">
        <v>364</v>
      </c>
      <c r="C218" s="14">
        <v>401</v>
      </c>
      <c r="K218" s="1">
        <v>218</v>
      </c>
      <c r="L218" s="10">
        <f t="shared" si="8"/>
        <v>368.09511110115102</v>
      </c>
      <c r="M218" s="1">
        <f t="shared" si="8"/>
        <v>15.629911001056527</v>
      </c>
      <c r="U218" s="1">
        <v>218</v>
      </c>
      <c r="V218" s="1">
        <f t="shared" si="7"/>
        <v>398.33805870185159</v>
      </c>
      <c r="W218" s="10">
        <f t="shared" si="7"/>
        <v>404.48978690529481</v>
      </c>
    </row>
    <row r="219" spans="1:23">
      <c r="A219" s="1">
        <v>220</v>
      </c>
      <c r="B219" s="1">
        <v>364</v>
      </c>
      <c r="C219" s="14">
        <v>401</v>
      </c>
      <c r="K219" s="1">
        <v>219</v>
      </c>
      <c r="L219" s="10">
        <f t="shared" si="8"/>
        <v>368.55706987839397</v>
      </c>
      <c r="M219" s="1">
        <f t="shared" si="8"/>
        <v>15.651165931699335</v>
      </c>
      <c r="U219" s="1">
        <v>219</v>
      </c>
      <c r="V219" s="1">
        <f t="shared" si="7"/>
        <v>398.24803440302026</v>
      </c>
      <c r="W219" s="10">
        <f t="shared" si="7"/>
        <v>404.36434556571191</v>
      </c>
    </row>
    <row r="220" spans="1:23">
      <c r="A220" s="1">
        <v>221</v>
      </c>
      <c r="B220" s="1">
        <v>365</v>
      </c>
      <c r="C220" s="14">
        <v>401</v>
      </c>
      <c r="K220" s="1">
        <v>220</v>
      </c>
      <c r="L220" s="10">
        <f t="shared" si="8"/>
        <v>369.01457919771093</v>
      </c>
      <c r="M220" s="1">
        <f t="shared" si="8"/>
        <v>15.672199178036523</v>
      </c>
      <c r="U220" s="1">
        <v>220</v>
      </c>
      <c r="V220" s="1">
        <f t="shared" si="7"/>
        <v>398.1587286771678</v>
      </c>
      <c r="W220" s="10">
        <f t="shared" si="7"/>
        <v>404.23991385886319</v>
      </c>
    </row>
    <row r="221" spans="1:23">
      <c r="A221" s="1">
        <v>222</v>
      </c>
      <c r="B221" s="1">
        <v>365</v>
      </c>
      <c r="C221" s="14">
        <v>401</v>
      </c>
      <c r="K221" s="1">
        <v>221</v>
      </c>
      <c r="L221" s="10">
        <f t="shared" si="8"/>
        <v>369.46763691876174</v>
      </c>
      <c r="M221" s="1">
        <f t="shared" si="8"/>
        <v>15.69301078229979</v>
      </c>
      <c r="U221" s="1">
        <v>221</v>
      </c>
      <c r="V221" s="1">
        <f t="shared" si="7"/>
        <v>398.07012266944889</v>
      </c>
      <c r="W221" s="10">
        <f t="shared" si="7"/>
        <v>404.11646866166825</v>
      </c>
    </row>
    <row r="222" spans="1:23">
      <c r="A222" s="1">
        <v>223</v>
      </c>
      <c r="B222" s="1">
        <v>366</v>
      </c>
      <c r="C222" s="14">
        <v>401</v>
      </c>
      <c r="K222" s="1">
        <v>222</v>
      </c>
      <c r="L222" s="10">
        <f t="shared" si="8"/>
        <v>369.91623944154202</v>
      </c>
      <c r="M222" s="1">
        <f t="shared" si="8"/>
        <v>15.713600732885448</v>
      </c>
      <c r="U222" s="1">
        <v>222</v>
      </c>
      <c r="V222" s="1">
        <f t="shared" si="7"/>
        <v>397.982198163509</v>
      </c>
      <c r="W222" s="10">
        <f t="shared" si="7"/>
        <v>403.99398759392034</v>
      </c>
    </row>
    <row r="223" spans="1:23">
      <c r="A223" s="1">
        <v>224</v>
      </c>
      <c r="B223" s="1">
        <v>366</v>
      </c>
      <c r="C223" s="14">
        <v>401</v>
      </c>
      <c r="K223" s="1">
        <v>223</v>
      </c>
      <c r="L223" s="10">
        <f t="shared" si="8"/>
        <v>370.36038175205937</v>
      </c>
      <c r="M223" s="1">
        <f t="shared" si="8"/>
        <v>15.733968966283612</v>
      </c>
      <c r="U223" s="1">
        <v>223</v>
      </c>
      <c r="V223" s="1">
        <f t="shared" si="7"/>
        <v>397.89493755784355</v>
      </c>
      <c r="W223" s="10">
        <f t="shared" si="7"/>
        <v>403.87244899112437</v>
      </c>
    </row>
    <row r="224" spans="1:23">
      <c r="A224" s="1">
        <v>225</v>
      </c>
      <c r="B224" s="1">
        <v>366</v>
      </c>
      <c r="C224" s="14">
        <v>401</v>
      </c>
      <c r="K224" s="1">
        <v>224</v>
      </c>
      <c r="L224" s="10">
        <f t="shared" si="8"/>
        <v>370.80005746508903</v>
      </c>
      <c r="M224" s="1">
        <f t="shared" si="8"/>
        <v>15.75411536858072</v>
      </c>
      <c r="U224" s="1">
        <v>224</v>
      </c>
      <c r="V224" s="1">
        <f t="shared" si="7"/>
        <v>397.80832384309934</v>
      </c>
      <c r="W224" s="10">
        <f t="shared" si="7"/>
        <v>403.75183187841282</v>
      </c>
    </row>
    <row r="225" spans="1:23">
      <c r="A225" s="1">
        <v>226</v>
      </c>
      <c r="B225" s="1">
        <v>367</v>
      </c>
      <c r="C225" s="14">
        <v>401</v>
      </c>
      <c r="K225" s="1">
        <v>225</v>
      </c>
      <c r="L225" s="10">
        <f t="shared" si="8"/>
        <v>371.23525886529814</v>
      </c>
      <c r="M225" s="1">
        <f t="shared" si="8"/>
        <v>15.774039777293348</v>
      </c>
      <c r="U225" s="1">
        <v>225</v>
      </c>
      <c r="V225" s="1">
        <f t="shared" si="7"/>
        <v>397.72234058029625</v>
      </c>
      <c r="W225" s="10">
        <f t="shared" si="7"/>
        <v>403.63211594551234</v>
      </c>
    </row>
    <row r="226" spans="1:23">
      <c r="A226" s="1">
        <v>227</v>
      </c>
      <c r="B226" s="1">
        <v>367</v>
      </c>
      <c r="C226" s="14">
        <v>401</v>
      </c>
      <c r="K226" s="1">
        <v>226</v>
      </c>
      <c r="L226" s="10">
        <f t="shared" si="8"/>
        <v>371.66597694977281</v>
      </c>
      <c r="M226" s="1">
        <f t="shared" si="8"/>
        <v>15.793741982879228</v>
      </c>
      <c r="U226" s="1">
        <v>226</v>
      </c>
      <c r="V226" s="1">
        <f t="shared" si="7"/>
        <v>397.63697187991403</v>
      </c>
      <c r="W226" s="10">
        <f t="shared" si="7"/>
        <v>403.51328152271179</v>
      </c>
    </row>
    <row r="227" spans="1:23">
      <c r="A227" s="1">
        <v>228</v>
      </c>
      <c r="B227" s="1">
        <v>367</v>
      </c>
      <c r="C227" s="14">
        <v>400</v>
      </c>
      <c r="K227" s="1">
        <v>227</v>
      </c>
      <c r="L227" s="10">
        <f t="shared" si="8"/>
        <v>372.09220146826897</v>
      </c>
      <c r="M227" s="1">
        <f t="shared" si="8"/>
        <v>15.8132217304174</v>
      </c>
      <c r="U227" s="1">
        <v>227</v>
      </c>
      <c r="V227" s="1">
        <f t="shared" si="7"/>
        <v>397.55220238179373</v>
      </c>
      <c r="W227" s="10">
        <f t="shared" si="7"/>
        <v>403.39530955776502</v>
      </c>
    </row>
    <row r="228" spans="1:23">
      <c r="A228" s="1">
        <v>229</v>
      </c>
      <c r="B228" s="1">
        <v>368</v>
      </c>
      <c r="C228" s="14">
        <v>400</v>
      </c>
      <c r="K228" s="1">
        <v>228</v>
      </c>
      <c r="L228" s="10">
        <f t="shared" si="8"/>
        <v>372.51392096141655</v>
      </c>
      <c r="M228" s="1">
        <f t="shared" si="8"/>
        <v>15.832478721118338</v>
      </c>
      <c r="U228" s="1">
        <v>228</v>
      </c>
      <c r="V228" s="1">
        <f t="shared" si="7"/>
        <v>397.46801723585719</v>
      </c>
      <c r="W228" s="10">
        <f t="shared" si="7"/>
        <v>403.2781815937397</v>
      </c>
    </row>
    <row r="229" spans="1:23">
      <c r="A229" s="1">
        <v>230</v>
      </c>
      <c r="B229" s="1">
        <v>368</v>
      </c>
      <c r="C229" s="14">
        <v>400</v>
      </c>
      <c r="K229" s="1">
        <v>229</v>
      </c>
      <c r="L229" s="10">
        <f t="shared" si="8"/>
        <v>372.93112280160477</v>
      </c>
      <c r="M229" s="1">
        <f t="shared" si="8"/>
        <v>15.851512613813309</v>
      </c>
      <c r="U229" s="1">
        <v>229</v>
      </c>
      <c r="V229" s="1">
        <f t="shared" si="7"/>
        <v>397.38440208356468</v>
      </c>
      <c r="W229" s="10">
        <f t="shared" si="7"/>
        <v>403.16187974770128</v>
      </c>
    </row>
    <row r="230" spans="1:23">
      <c r="A230" s="1">
        <v>231</v>
      </c>
      <c r="B230" s="1">
        <v>368</v>
      </c>
      <c r="C230" s="14">
        <v>400</v>
      </c>
      <c r="K230" s="1">
        <v>230</v>
      </c>
      <c r="L230" s="10">
        <f t="shared" si="8"/>
        <v>373.3437932283249</v>
      </c>
      <c r="M230" s="1">
        <f t="shared" si="8"/>
        <v>15.870323026558083</v>
      </c>
      <c r="U230" s="1">
        <v>230</v>
      </c>
      <c r="V230" s="1">
        <f t="shared" si="7"/>
        <v>397.30134304012336</v>
      </c>
      <c r="W230" s="10">
        <f t="shared" si="7"/>
        <v>403.04638669028009</v>
      </c>
    </row>
    <row r="231" spans="1:23">
      <c r="A231" s="1">
        <v>232</v>
      </c>
      <c r="B231" s="1">
        <v>369</v>
      </c>
      <c r="C231" s="14">
        <v>400</v>
      </c>
      <c r="K231" s="1">
        <v>231</v>
      </c>
      <c r="L231" s="10">
        <f t="shared" si="8"/>
        <v>373.75191738756877</v>
      </c>
      <c r="M231" s="1">
        <f t="shared" si="8"/>
        <v>15.888909537964444</v>
      </c>
      <c r="U231" s="1">
        <v>231</v>
      </c>
      <c r="V231" s="1">
        <f t="shared" si="7"/>
        <v>397.21882667736065</v>
      </c>
      <c r="W231" s="10">
        <f t="shared" si="7"/>
        <v>402.93168562597702</v>
      </c>
    </row>
    <row r="232" spans="1:23">
      <c r="A232" s="1">
        <v>233</v>
      </c>
      <c r="B232" s="1">
        <v>369</v>
      </c>
      <c r="C232" s="14">
        <v>400</v>
      </c>
      <c r="K232" s="1">
        <v>232</v>
      </c>
      <c r="L232" s="10">
        <f t="shared" si="8"/>
        <v>374.15547936663592</v>
      </c>
      <c r="M232" s="1">
        <f t="shared" si="8"/>
        <v>15.907271688717788</v>
      </c>
      <c r="U232" s="1">
        <v>232</v>
      </c>
      <c r="V232" s="1">
        <f t="shared" si="7"/>
        <v>397.13684000731166</v>
      </c>
      <c r="W232" s="10">
        <f t="shared" si="7"/>
        <v>402.81776027430851</v>
      </c>
    </row>
    <row r="233" spans="1:23">
      <c r="A233" s="1">
        <v>234</v>
      </c>
      <c r="B233" s="1">
        <v>369</v>
      </c>
      <c r="C233" s="14">
        <v>400</v>
      </c>
      <c r="K233" s="1">
        <v>233</v>
      </c>
      <c r="L233" s="10">
        <f t="shared" si="8"/>
        <v>374.55446222994021</v>
      </c>
      <c r="M233" s="1">
        <f t="shared" si="8"/>
        <v>15.925408982986603</v>
      </c>
      <c r="U233" s="1">
        <v>233</v>
      </c>
      <c r="V233" s="1">
        <f t="shared" ref="V233:W296" si="9">10^((R$5+R$7*$U233^0.5+R$9*$U233^1+R$11*$U233^1.5+R$13*$U233^2)/(1+R$6*$U233^0.5+R$8*$U233^1+R$10*$U233^1.5+R$12*$U233^2))</f>
        <v>397.05537046638523</v>
      </c>
      <c r="W233" s="10">
        <f t="shared" si="9"/>
        <v>402.70459485161535</v>
      </c>
    </row>
    <row r="234" spans="1:23">
      <c r="A234" s="1">
        <v>235</v>
      </c>
      <c r="B234" s="1">
        <v>370</v>
      </c>
      <c r="C234" s="14">
        <v>400</v>
      </c>
      <c r="K234" s="1">
        <v>234</v>
      </c>
      <c r="L234" s="10">
        <f t="shared" si="8"/>
        <v>374.94884805431036</v>
      </c>
      <c r="M234" s="1">
        <f t="shared" si="8"/>
        <v>15.943320889677659</v>
      </c>
      <c r="U234" s="1">
        <v>234</v>
      </c>
      <c r="V234" s="1">
        <f t="shared" si="9"/>
        <v>396.97440590020983</v>
      </c>
      <c r="W234" s="10">
        <f t="shared" si="9"/>
        <v>402.59217405363319</v>
      </c>
    </row>
    <row r="235" spans="1:23">
      <c r="A235" s="1">
        <v>236</v>
      </c>
      <c r="B235" s="1">
        <v>370</v>
      </c>
      <c r="C235" s="14">
        <v>400</v>
      </c>
      <c r="K235" s="1">
        <v>235</v>
      </c>
      <c r="L235" s="10">
        <f t="shared" si="8"/>
        <v>375.3386179630096</v>
      </c>
      <c r="M235" s="1">
        <f t="shared" si="8"/>
        <v>15.961006843866025</v>
      </c>
      <c r="U235" s="1">
        <v>235</v>
      </c>
      <c r="V235" s="1">
        <f t="shared" si="9"/>
        <v>396.89393454900744</v>
      </c>
      <c r="W235" s="10">
        <f t="shared" si="9"/>
        <v>402.4804830386974</v>
      </c>
    </row>
    <row r="236" spans="1:23">
      <c r="A236" s="1">
        <v>237</v>
      </c>
      <c r="B236" s="1">
        <v>370</v>
      </c>
      <c r="C236" s="14">
        <v>400</v>
      </c>
      <c r="K236" s="1">
        <v>236</v>
      </c>
      <c r="L236" s="10">
        <f t="shared" si="8"/>
        <v>375.72375215852549</v>
      </c>
      <c r="M236" s="1">
        <f t="shared" si="8"/>
        <v>15.978466248144633</v>
      </c>
      <c r="U236" s="1">
        <v>236</v>
      </c>
      <c r="V236" s="1">
        <f t="shared" si="9"/>
        <v>396.81394503356938</v>
      </c>
      <c r="W236" s="10">
        <f t="shared" si="9"/>
        <v>402.36950741160888</v>
      </c>
    </row>
    <row r="237" spans="1:23">
      <c r="A237" s="1">
        <v>238</v>
      </c>
      <c r="B237" s="1">
        <v>371</v>
      </c>
      <c r="C237" s="14">
        <v>400</v>
      </c>
      <c r="K237" s="1">
        <v>237</v>
      </c>
      <c r="L237" s="10">
        <f t="shared" si="8"/>
        <v>376.10422995571196</v>
      </c>
      <c r="M237" s="1">
        <f t="shared" si="8"/>
        <v>15.995698473785357</v>
      </c>
      <c r="U237" s="1">
        <v>237</v>
      </c>
      <c r="V237" s="1">
        <f t="shared" si="9"/>
        <v>396.73442634174779</v>
      </c>
      <c r="W237" s="10">
        <f t="shared" si="9"/>
        <v>402.25923320811671</v>
      </c>
    </row>
    <row r="238" spans="1:23">
      <c r="A238" s="1">
        <v>239</v>
      </c>
      <c r="B238" s="1">
        <v>371</v>
      </c>
      <c r="C238" s="14">
        <v>399</v>
      </c>
      <c r="K238" s="1">
        <v>238</v>
      </c>
      <c r="L238" s="10">
        <f t="shared" si="8"/>
        <v>376.48002981470569</v>
      </c>
      <c r="M238" s="1">
        <f t="shared" si="8"/>
        <v>16.012702862091157</v>
      </c>
      <c r="U238" s="1">
        <v>238</v>
      </c>
      <c r="V238" s="1">
        <f t="shared" si="9"/>
        <v>396.65536781547462</v>
      </c>
      <c r="W238" s="10">
        <f t="shared" si="9"/>
        <v>402.14964688000015</v>
      </c>
    </row>
    <row r="239" spans="1:23">
      <c r="A239" s="1">
        <v>240</v>
      </c>
      <c r="B239" s="1">
        <v>371</v>
      </c>
      <c r="C239" s="14">
        <v>399</v>
      </c>
      <c r="K239" s="1">
        <v>239</v>
      </c>
      <c r="L239" s="10">
        <f t="shared" si="8"/>
        <v>376.85112937040117</v>
      </c>
      <c r="M239" s="1">
        <f t="shared" si="8"/>
        <v>16.029478725590774</v>
      </c>
      <c r="U239" s="1">
        <v>239</v>
      </c>
      <c r="V239" s="1">
        <f t="shared" si="9"/>
        <v>396.57675913827529</v>
      </c>
      <c r="W239" s="10">
        <f t="shared" si="9"/>
        <v>402.04073528069301</v>
      </c>
    </row>
    <row r="240" spans="1:23">
      <c r="A240" s="1">
        <v>241</v>
      </c>
      <c r="B240" s="1">
        <v>371</v>
      </c>
      <c r="C240" s="14">
        <v>399</v>
      </c>
      <c r="K240" s="1">
        <v>240</v>
      </c>
      <c r="L240" s="10">
        <f t="shared" si="8"/>
        <v>377.21750546513715</v>
      </c>
      <c r="M240" s="1">
        <f t="shared" si="8"/>
        <v>16.046025349260315</v>
      </c>
      <c r="U240" s="1">
        <v>240</v>
      </c>
      <c r="V240" s="1">
        <f t="shared" si="9"/>
        <v>396.49859032325281</v>
      </c>
      <c r="W240" s="10">
        <f t="shared" si="9"/>
        <v>401.93248565148872</v>
      </c>
    </row>
    <row r="241" spans="1:23">
      <c r="A241" s="1">
        <v>242</v>
      </c>
      <c r="B241" s="1">
        <v>372</v>
      </c>
      <c r="C241" s="14">
        <v>399</v>
      </c>
      <c r="K241" s="1">
        <v>241</v>
      </c>
      <c r="L241" s="10">
        <f t="shared" si="8"/>
        <v>377.57913417855656</v>
      </c>
      <c r="M241" s="1">
        <f t="shared" si="8"/>
        <v>16.062341991671438</v>
      </c>
      <c r="U241" s="1">
        <v>241</v>
      </c>
      <c r="V241" s="1">
        <f t="shared" si="9"/>
        <v>396.42085170152882</v>
      </c>
      <c r="W241" s="10">
        <f t="shared" si="9"/>
        <v>401.82488560823793</v>
      </c>
    </row>
    <row r="242" spans="1:23">
      <c r="A242" s="1">
        <v>243</v>
      </c>
      <c r="B242" s="1">
        <v>372</v>
      </c>
      <c r="C242" s="14">
        <v>399</v>
      </c>
      <c r="K242" s="1">
        <v>242</v>
      </c>
      <c r="L242" s="10">
        <f t="shared" si="8"/>
        <v>377.93599085592029</v>
      </c>
      <c r="M242" s="1">
        <f t="shared" si="8"/>
        <v>16.078427886197879</v>
      </c>
      <c r="U242" s="1">
        <v>242</v>
      </c>
      <c r="V242" s="1">
        <f t="shared" si="9"/>
        <v>396.34353391112683</v>
      </c>
      <c r="W242" s="10">
        <f t="shared" si="9"/>
        <v>401.7179231285682</v>
      </c>
    </row>
    <row r="243" spans="1:23">
      <c r="A243" s="1">
        <v>244</v>
      </c>
      <c r="B243" s="1">
        <v>372</v>
      </c>
      <c r="C243" s="14">
        <v>399</v>
      </c>
      <c r="K243" s="1">
        <v>243</v>
      </c>
      <c r="L243" s="10">
        <f t="shared" si="8"/>
        <v>378.28805013861643</v>
      </c>
      <c r="M243" s="1">
        <f t="shared" si="8"/>
        <v>16.094282242071596</v>
      </c>
      <c r="U243" s="1">
        <v>243</v>
      </c>
      <c r="V243" s="1">
        <f t="shared" si="9"/>
        <v>396.2666278862601</v>
      </c>
      <c r="W243" s="10">
        <f t="shared" si="9"/>
        <v>401.61158653955459</v>
      </c>
    </row>
    <row r="244" spans="1:23">
      <c r="A244" s="1">
        <v>245</v>
      </c>
      <c r="B244" s="1">
        <v>373</v>
      </c>
      <c r="C244" s="14">
        <v>399</v>
      </c>
      <c r="K244" s="1">
        <v>244</v>
      </c>
      <c r="L244" s="10">
        <f t="shared" si="8"/>
        <v>378.63528599204369</v>
      </c>
      <c r="M244" s="1">
        <f t="shared" si="8"/>
        <v>16.10990424556757</v>
      </c>
      <c r="U244" s="1">
        <v>244</v>
      </c>
      <c r="V244" s="1">
        <f t="shared" si="9"/>
        <v>396.19012484704183</v>
      </c>
      <c r="W244" s="10">
        <f t="shared" si="9"/>
        <v>401.50586450589492</v>
      </c>
    </row>
    <row r="245" spans="1:23">
      <c r="A245" s="1">
        <v>246</v>
      </c>
      <c r="B245" s="1">
        <v>373</v>
      </c>
      <c r="C245" s="14">
        <v>399</v>
      </c>
      <c r="K245" s="1">
        <v>245</v>
      </c>
      <c r="L245" s="10">
        <f t="shared" si="8"/>
        <v>378.97767173388735</v>
      </c>
      <c r="M245" s="1">
        <f t="shared" si="8"/>
        <v>16.125293061025445</v>
      </c>
      <c r="U245" s="1">
        <v>245</v>
      </c>
      <c r="V245" s="1">
        <f t="shared" si="9"/>
        <v>396.11401628955559</v>
      </c>
      <c r="W245" s="10">
        <f t="shared" si="9"/>
        <v>401.40074601847664</v>
      </c>
    </row>
    <row r="246" spans="1:23">
      <c r="A246" s="1">
        <v>247</v>
      </c>
      <c r="B246" s="1">
        <v>373</v>
      </c>
      <c r="C246" s="14">
        <v>399</v>
      </c>
      <c r="K246" s="1">
        <v>246</v>
      </c>
      <c r="L246" s="10">
        <f t="shared" si="8"/>
        <v>379.31518006058087</v>
      </c>
      <c r="M246" s="1">
        <f t="shared" si="8"/>
        <v>16.140447832012711</v>
      </c>
      <c r="U246" s="1">
        <v>246</v>
      </c>
      <c r="V246" s="1">
        <f t="shared" si="9"/>
        <v>396.03829397632802</v>
      </c>
      <c r="W246" s="10">
        <f t="shared" si="9"/>
        <v>401.29622038341085</v>
      </c>
    </row>
    <row r="247" spans="1:23">
      <c r="A247" s="1">
        <v>248</v>
      </c>
      <c r="B247" s="1">
        <v>373</v>
      </c>
      <c r="C247" s="14">
        <v>399</v>
      </c>
      <c r="K247" s="1">
        <v>247</v>
      </c>
      <c r="L247" s="10">
        <f t="shared" si="8"/>
        <v>379.64778307545095</v>
      </c>
      <c r="M247" s="1">
        <f t="shared" si="8"/>
        <v>16.155367682218809</v>
      </c>
      <c r="U247" s="1">
        <v>247</v>
      </c>
      <c r="V247" s="1">
        <f t="shared" si="9"/>
        <v>395.96294992712598</v>
      </c>
      <c r="W247" s="10">
        <f t="shared" si="9"/>
        <v>401.19227721144836</v>
      </c>
    </row>
    <row r="248" spans="1:23">
      <c r="A248" s="1">
        <v>249</v>
      </c>
      <c r="B248" s="1">
        <v>374</v>
      </c>
      <c r="C248" s="14">
        <v>399</v>
      </c>
      <c r="K248" s="1">
        <v>248</v>
      </c>
      <c r="L248" s="10">
        <f t="shared" si="8"/>
        <v>379.97545231383515</v>
      </c>
      <c r="M248" s="1">
        <f t="shared" si="8"/>
        <v>16.170051716601773</v>
      </c>
      <c r="U248" s="1">
        <v>248</v>
      </c>
      <c r="V248" s="1">
        <f t="shared" si="9"/>
        <v>395.88797641010342</v>
      </c>
      <c r="W248" s="10">
        <f t="shared" si="9"/>
        <v>401.08890640778503</v>
      </c>
    </row>
    <row r="249" spans="1:23">
      <c r="A249" s="1">
        <v>250</v>
      </c>
      <c r="B249" s="1">
        <v>374</v>
      </c>
      <c r="C249" s="14">
        <v>398</v>
      </c>
      <c r="K249" s="1">
        <v>249</v>
      </c>
      <c r="L249" s="10">
        <f t="shared" si="8"/>
        <v>380.298158770491</v>
      </c>
      <c r="M249" s="1">
        <f t="shared" si="8"/>
        <v>16.184499022329064</v>
      </c>
      <c r="U249" s="1">
        <v>249</v>
      </c>
      <c r="V249" s="1">
        <f t="shared" si="9"/>
        <v>395.81336593329462</v>
      </c>
      <c r="W249" s="10">
        <f t="shared" si="9"/>
        <v>400.98609816226218</v>
      </c>
    </row>
    <row r="250" spans="1:23">
      <c r="A250" s="1">
        <v>251</v>
      </c>
      <c r="B250" s="1">
        <v>374</v>
      </c>
      <c r="C250" s="14">
        <v>398</v>
      </c>
      <c r="K250" s="1">
        <v>250</v>
      </c>
      <c r="L250" s="10">
        <f t="shared" si="8"/>
        <v>380.6158729232468</v>
      </c>
      <c r="M250" s="1">
        <f t="shared" si="8"/>
        <v>16.198708669765278</v>
      </c>
      <c r="U250" s="1">
        <v>250</v>
      </c>
      <c r="V250" s="1">
        <f t="shared" si="9"/>
        <v>395.73911123639056</v>
      </c>
      <c r="W250" s="10">
        <f t="shared" si="9"/>
        <v>400.8838429399039</v>
      </c>
    </row>
    <row r="251" spans="1:23">
      <c r="A251" s="1">
        <v>252</v>
      </c>
      <c r="B251" s="1">
        <v>375</v>
      </c>
      <c r="C251" s="14">
        <v>398</v>
      </c>
      <c r="K251" s="1">
        <v>251</v>
      </c>
      <c r="L251" s="10">
        <f t="shared" si="8"/>
        <v>380.92856475903272</v>
      </c>
      <c r="M251" s="1">
        <f t="shared" si="8"/>
        <v>16.212679713444114</v>
      </c>
      <c r="U251" s="1">
        <v>251</v>
      </c>
      <c r="V251" s="1">
        <f t="shared" si="9"/>
        <v>395.66520528284354</v>
      </c>
      <c r="W251" s="10">
        <f t="shared" si="9"/>
        <v>400.78213147181572</v>
      </c>
    </row>
    <row r="252" spans="1:23">
      <c r="A252" s="1">
        <v>253</v>
      </c>
      <c r="B252" s="1">
        <v>375</v>
      </c>
      <c r="C252" s="14">
        <v>398</v>
      </c>
      <c r="K252" s="1">
        <v>252</v>
      </c>
      <c r="L252" s="10">
        <f t="shared" si="8"/>
        <v>381.23620379807153</v>
      </c>
      <c r="M252" s="1">
        <f t="shared" si="8"/>
        <v>16.226411193004054</v>
      </c>
      <c r="U252" s="1">
        <v>252</v>
      </c>
      <c r="V252" s="1">
        <f t="shared" si="9"/>
        <v>395.59164125224282</v>
      </c>
      <c r="W252" s="10">
        <f t="shared" si="9"/>
        <v>400.68095474640188</v>
      </c>
    </row>
    <row r="253" spans="1:23">
      <c r="A253" s="1">
        <v>254</v>
      </c>
      <c r="B253" s="1">
        <v>375</v>
      </c>
      <c r="C253" s="14">
        <v>398</v>
      </c>
      <c r="K253" s="1">
        <v>253</v>
      </c>
      <c r="L253" s="10">
        <f t="shared" si="8"/>
        <v>381.53875911776555</v>
      </c>
      <c r="M253" s="1">
        <f t="shared" si="8"/>
        <v>16.239902134125352</v>
      </c>
      <c r="U253" s="1">
        <v>253</v>
      </c>
      <c r="V253" s="1">
        <f t="shared" si="9"/>
        <v>395.51841253298295</v>
      </c>
      <c r="W253" s="10">
        <f t="shared" si="9"/>
        <v>400.58030400092258</v>
      </c>
    </row>
    <row r="254" spans="1:23">
      <c r="A254" s="1">
        <v>255</v>
      </c>
      <c r="B254" s="1">
        <v>375</v>
      </c>
      <c r="C254" s="14">
        <v>398</v>
      </c>
      <c r="K254" s="1">
        <v>254</v>
      </c>
      <c r="L254" s="10">
        <f t="shared" si="8"/>
        <v>381.83619937702298</v>
      </c>
      <c r="M254" s="1">
        <f t="shared" si="8"/>
        <v>16.253151549404308</v>
      </c>
      <c r="U254" s="1">
        <v>254</v>
      </c>
      <c r="V254" s="1">
        <f t="shared" si="9"/>
        <v>395.44551271518719</v>
      </c>
      <c r="W254" s="10">
        <f t="shared" si="9"/>
        <v>400.48017071332214</v>
      </c>
    </row>
    <row r="255" spans="1:23">
      <c r="A255" s="1">
        <v>256</v>
      </c>
      <c r="B255" s="1">
        <v>376</v>
      </c>
      <c r="C255" s="14">
        <v>398</v>
      </c>
      <c r="K255" s="1">
        <v>255</v>
      </c>
      <c r="L255" s="10">
        <f t="shared" si="8"/>
        <v>382.12849283768566</v>
      </c>
      <c r="M255" s="1">
        <f t="shared" si="8"/>
        <v>16.266158439257829</v>
      </c>
      <c r="U255" s="1">
        <v>255</v>
      </c>
      <c r="V255" s="1">
        <f t="shared" si="9"/>
        <v>395.37293558390155</v>
      </c>
      <c r="W255" s="10">
        <f t="shared" si="9"/>
        <v>400.38054659439592</v>
      </c>
    </row>
    <row r="256" spans="1:23">
      <c r="A256" s="1">
        <v>257</v>
      </c>
      <c r="B256" s="1">
        <v>376</v>
      </c>
      <c r="C256" s="14">
        <v>398</v>
      </c>
      <c r="K256" s="1">
        <v>256</v>
      </c>
      <c r="L256" s="10">
        <f t="shared" si="8"/>
        <v>382.41560738907714</v>
      </c>
      <c r="M256" s="1">
        <f t="shared" si="8"/>
        <v>16.278921792802674</v>
      </c>
      <c r="U256" s="1">
        <v>256</v>
      </c>
      <c r="V256" s="1">
        <f t="shared" si="9"/>
        <v>395.30067511251895</v>
      </c>
      <c r="W256" s="10">
        <f t="shared" si="9"/>
        <v>400.28142358019397</v>
      </c>
    </row>
    <row r="257" spans="1:23">
      <c r="A257" s="1">
        <v>258</v>
      </c>
      <c r="B257" s="1">
        <v>376</v>
      </c>
      <c r="C257" s="14">
        <v>398</v>
      </c>
      <c r="K257" s="1">
        <v>257</v>
      </c>
      <c r="L257" s="10">
        <f t="shared" si="8"/>
        <v>382.69751057001497</v>
      </c>
      <c r="M257" s="1">
        <f t="shared" si="8"/>
        <v>16.291440588700546</v>
      </c>
      <c r="U257" s="1">
        <v>257</v>
      </c>
      <c r="V257" s="1">
        <f t="shared" si="9"/>
        <v>395.22872545645578</v>
      </c>
      <c r="W257" s="10">
        <f t="shared" si="9"/>
        <v>400.18279382473838</v>
      </c>
    </row>
    <row r="258" spans="1:23">
      <c r="A258" s="1">
        <v>259</v>
      </c>
      <c r="B258" s="1">
        <v>376</v>
      </c>
      <c r="C258" s="14">
        <v>398</v>
      </c>
      <c r="K258" s="1">
        <v>258</v>
      </c>
      <c r="L258" s="10">
        <f t="shared" si="8"/>
        <v>382.97416958929773</v>
      </c>
      <c r="M258" s="1">
        <f t="shared" si="8"/>
        <v>16.303713795973799</v>
      </c>
      <c r="U258" s="1">
        <v>258</v>
      </c>
      <c r="V258" s="1">
        <f t="shared" si="9"/>
        <v>395.15708094704655</v>
      </c>
      <c r="W258" s="10">
        <f t="shared" si="9"/>
        <v>400.08464969296193</v>
      </c>
    </row>
    <row r="259" spans="1:23">
      <c r="A259" s="1">
        <v>260</v>
      </c>
      <c r="B259" s="1">
        <v>377</v>
      </c>
      <c r="C259" s="14">
        <v>398</v>
      </c>
      <c r="K259" s="1">
        <v>259</v>
      </c>
      <c r="L259" s="10">
        <f t="shared" si="8"/>
        <v>383.24555134906637</v>
      </c>
      <c r="M259" s="1">
        <f t="shared" si="8"/>
        <v>16.315740374842669</v>
      </c>
      <c r="U259" s="1">
        <v>259</v>
      </c>
      <c r="V259" s="1">
        <f t="shared" si="9"/>
        <v>395.08573608566667</v>
      </c>
      <c r="W259" s="10">
        <f t="shared" si="9"/>
        <v>399.98698375393417</v>
      </c>
    </row>
    <row r="260" spans="1:23">
      <c r="A260" s="1">
        <v>261</v>
      </c>
      <c r="B260" s="1">
        <v>377</v>
      </c>
      <c r="C260" s="14">
        <v>398</v>
      </c>
      <c r="K260" s="1">
        <v>260</v>
      </c>
      <c r="L260" s="10">
        <f t="shared" si="8"/>
        <v>383.51162246552991</v>
      </c>
      <c r="M260" s="1">
        <f t="shared" si="8"/>
        <v>16.327519277554931</v>
      </c>
      <c r="U260" s="1">
        <v>260</v>
      </c>
      <c r="V260" s="1">
        <f t="shared" si="9"/>
        <v>395.01468553805449</v>
      </c>
      <c r="W260" s="10">
        <f t="shared" si="9"/>
        <v>399.88978877430452</v>
      </c>
    </row>
    <row r="261" spans="1:23">
      <c r="A261" s="1">
        <v>262</v>
      </c>
      <c r="B261" s="1">
        <v>377</v>
      </c>
      <c r="C261" s="14">
        <v>397</v>
      </c>
      <c r="K261" s="1">
        <v>261</v>
      </c>
      <c r="L261" s="10">
        <f t="shared" ref="L261:M300" si="10">10^(H$5+H$6*LOG10($K261)+H$7*LOG10($K261)^2+H$8*LOG10($K261)^3+H$9*LOG10($K261)^4+H$10*LOG10($K261)^5+H$11*LOG10($K261)^6+H$12*LOG10($K261)^7+H$13*LOG10($K261)^8)</f>
        <v>383.77234928833911</v>
      </c>
      <c r="M261" s="1">
        <f t="shared" si="10"/>
        <v>16.339049449140425</v>
      </c>
      <c r="U261" s="1">
        <v>261</v>
      </c>
      <c r="V261" s="1">
        <f t="shared" si="9"/>
        <v>394.94392412884827</v>
      </c>
      <c r="W261" s="10">
        <f t="shared" si="9"/>
        <v>399.79305771198011</v>
      </c>
    </row>
    <row r="262" spans="1:23">
      <c r="A262" s="1">
        <v>263</v>
      </c>
      <c r="B262" s="1">
        <v>378</v>
      </c>
      <c r="C262" s="14">
        <v>397</v>
      </c>
      <c r="K262" s="1">
        <v>262</v>
      </c>
      <c r="L262" s="10">
        <f t="shared" si="10"/>
        <v>384.02769792374892</v>
      </c>
      <c r="M262" s="1">
        <f t="shared" si="10"/>
        <v>16.35032982813042</v>
      </c>
      <c r="U262" s="1">
        <v>262</v>
      </c>
      <c r="V262" s="1">
        <f t="shared" si="9"/>
        <v>394.87344683630749</v>
      </c>
      <c r="W262" s="10">
        <f t="shared" si="9"/>
        <v>399.69678371003585</v>
      </c>
    </row>
    <row r="263" spans="1:23">
      <c r="A263" s="1">
        <v>264</v>
      </c>
      <c r="B263" s="1">
        <v>378</v>
      </c>
      <c r="C263" s="14">
        <v>397</v>
      </c>
      <c r="K263" s="1">
        <v>263</v>
      </c>
      <c r="L263" s="10">
        <f t="shared" si="10"/>
        <v>384.27763425185469</v>
      </c>
      <c r="M263" s="1">
        <f t="shared" si="10"/>
        <v>16.361359347488765</v>
      </c>
      <c r="U263" s="1">
        <v>263</v>
      </c>
      <c r="V263" s="1">
        <f t="shared" si="9"/>
        <v>394.80324878722956</v>
      </c>
      <c r="W263" s="10">
        <f t="shared" si="9"/>
        <v>399.60096009083406</v>
      </c>
    </row>
    <row r="264" spans="1:23">
      <c r="A264" s="1">
        <v>265</v>
      </c>
      <c r="B264" s="1">
        <v>378</v>
      </c>
      <c r="C264" s="14">
        <v>397</v>
      </c>
      <c r="K264" s="1">
        <v>264</v>
      </c>
      <c r="L264" s="10">
        <f t="shared" si="10"/>
        <v>384.52212394847982</v>
      </c>
      <c r="M264" s="1">
        <f t="shared" si="10"/>
        <v>16.372136935155584</v>
      </c>
      <c r="U264" s="1">
        <v>264</v>
      </c>
      <c r="V264" s="1">
        <f t="shared" si="9"/>
        <v>394.73332525204142</v>
      </c>
      <c r="W264" s="10">
        <f t="shared" si="9"/>
        <v>399.50558035035345</v>
      </c>
    </row>
    <row r="265" spans="1:23">
      <c r="A265" s="1">
        <v>266</v>
      </c>
      <c r="B265" s="1">
        <v>378</v>
      </c>
      <c r="C265" s="14">
        <v>397</v>
      </c>
      <c r="K265" s="1">
        <v>265</v>
      </c>
      <c r="L265" s="10">
        <f t="shared" si="10"/>
        <v>384.76113250348044</v>
      </c>
      <c r="M265" s="1">
        <f t="shared" si="10"/>
        <v>16.382661514883374</v>
      </c>
      <c r="U265" s="1">
        <v>265</v>
      </c>
      <c r="V265" s="1">
        <f t="shared" si="9"/>
        <v>394.66367164006471</v>
      </c>
      <c r="W265" s="10">
        <f t="shared" si="9"/>
        <v>399.41063815269877</v>
      </c>
    </row>
    <row r="266" spans="1:23">
      <c r="A266" s="1">
        <v>267</v>
      </c>
      <c r="B266" s="1">
        <v>379</v>
      </c>
      <c r="C266" s="14">
        <v>397</v>
      </c>
      <c r="K266" s="1">
        <v>266</v>
      </c>
      <c r="L266" s="10">
        <f t="shared" si="10"/>
        <v>384.99462523990275</v>
      </c>
      <c r="M266" s="1">
        <f t="shared" si="10"/>
        <v>16.392932006967502</v>
      </c>
      <c r="U266" s="1">
        <v>266</v>
      </c>
      <c r="V266" s="1">
        <f t="shared" si="9"/>
        <v>394.5942834949596</v>
      </c>
      <c r="W266" s="10">
        <f t="shared" si="9"/>
        <v>399.31612732483376</v>
      </c>
    </row>
    <row r="267" spans="1:23">
      <c r="A267" s="1">
        <v>268</v>
      </c>
      <c r="B267" s="1">
        <v>379</v>
      </c>
      <c r="C267" s="14">
        <v>397</v>
      </c>
      <c r="K267" s="1">
        <v>267</v>
      </c>
      <c r="L267" s="10">
        <f t="shared" si="10"/>
        <v>385.2225673338354</v>
      </c>
      <c r="M267" s="1">
        <f t="shared" si="10"/>
        <v>16.402947328864016</v>
      </c>
      <c r="U267" s="1">
        <v>267</v>
      </c>
      <c r="V267" s="1">
        <f t="shared" si="9"/>
        <v>394.52515649030386</v>
      </c>
      <c r="W267" s="10">
        <f t="shared" si="9"/>
        <v>399.22204185146688</v>
      </c>
    </row>
    <row r="268" spans="1:23">
      <c r="A268" s="1">
        <v>269</v>
      </c>
      <c r="B268" s="1">
        <v>379</v>
      </c>
      <c r="C268" s="14">
        <v>397</v>
      </c>
      <c r="K268" s="1">
        <v>268</v>
      </c>
      <c r="L268" s="10">
        <f t="shared" si="10"/>
        <v>385.44492383110605</v>
      </c>
      <c r="M268" s="1">
        <f t="shared" si="10"/>
        <v>16.412706395960356</v>
      </c>
      <c r="U268" s="1">
        <v>268</v>
      </c>
      <c r="V268" s="1">
        <f t="shared" si="9"/>
        <v>394.45628642535655</v>
      </c>
      <c r="W268" s="10">
        <f t="shared" si="9"/>
        <v>399.12837587013195</v>
      </c>
    </row>
    <row r="269" spans="1:23">
      <c r="A269" s="1">
        <v>270</v>
      </c>
      <c r="B269" s="1">
        <v>379</v>
      </c>
      <c r="C269" s="14">
        <v>397</v>
      </c>
      <c r="K269" s="1">
        <v>269</v>
      </c>
      <c r="L269" s="10">
        <f t="shared" si="10"/>
        <v>385.66165966712987</v>
      </c>
      <c r="M269" s="1">
        <f t="shared" si="10"/>
        <v>16.422208122194306</v>
      </c>
      <c r="U269" s="1">
        <v>269</v>
      </c>
      <c r="V269" s="1">
        <f t="shared" si="9"/>
        <v>394.38766922094436</v>
      </c>
      <c r="W269" s="10">
        <f t="shared" si="9"/>
        <v>399.03512366643497</v>
      </c>
    </row>
    <row r="270" spans="1:23">
      <c r="A270" s="1">
        <v>271</v>
      </c>
      <c r="B270" s="1">
        <v>380</v>
      </c>
      <c r="C270" s="14">
        <v>397</v>
      </c>
      <c r="K270" s="1">
        <v>270</v>
      </c>
      <c r="L270" s="10">
        <f t="shared" si="10"/>
        <v>385.87273968338235</v>
      </c>
      <c r="M270" s="1">
        <f t="shared" si="10"/>
        <v>16.431451420780501</v>
      </c>
      <c r="U270" s="1">
        <v>270</v>
      </c>
      <c r="V270" s="1">
        <f t="shared" si="9"/>
        <v>394.31930091551033</v>
      </c>
      <c r="W270" s="10">
        <f t="shared" si="9"/>
        <v>398.94227966945499</v>
      </c>
    </row>
    <row r="271" spans="1:23">
      <c r="A271" s="1">
        <v>272</v>
      </c>
      <c r="B271" s="1">
        <v>380</v>
      </c>
      <c r="C271" s="14">
        <v>397</v>
      </c>
      <c r="K271" s="1">
        <v>271</v>
      </c>
      <c r="L271" s="10">
        <f t="shared" si="10"/>
        <v>386.07812864641409</v>
      </c>
      <c r="M271" s="1">
        <f t="shared" si="10"/>
        <v>16.440435204754245</v>
      </c>
      <c r="U271" s="1">
        <v>271</v>
      </c>
      <c r="V271" s="1">
        <f t="shared" si="9"/>
        <v>394.25117766128483</v>
      </c>
      <c r="W271" s="10">
        <f t="shared" si="9"/>
        <v>398.84983844732079</v>
      </c>
    </row>
    <row r="272" spans="1:23">
      <c r="A272" s="1">
        <v>273</v>
      </c>
      <c r="B272" s="1">
        <v>380</v>
      </c>
      <c r="C272" s="14">
        <v>397</v>
      </c>
      <c r="K272" s="1">
        <v>272</v>
      </c>
      <c r="L272" s="10">
        <f t="shared" si="10"/>
        <v>386.27779126355176</v>
      </c>
      <c r="M272" s="1">
        <f t="shared" si="10"/>
        <v>16.44915838772571</v>
      </c>
      <c r="U272" s="1">
        <v>272</v>
      </c>
      <c r="V272" s="1">
        <f t="shared" si="9"/>
        <v>394.18329572060924</v>
      </c>
      <c r="W272" s="10">
        <f t="shared" si="9"/>
        <v>398.75779470292275</v>
      </c>
    </row>
    <row r="273" spans="1:23">
      <c r="A273" s="1">
        <v>274</v>
      </c>
      <c r="B273" s="1">
        <v>380</v>
      </c>
      <c r="C273" s="14">
        <v>397</v>
      </c>
      <c r="K273" s="1">
        <v>273</v>
      </c>
      <c r="L273" s="10">
        <f t="shared" si="10"/>
        <v>386.47169220155877</v>
      </c>
      <c r="M273" s="1">
        <f t="shared" si="10"/>
        <v>16.45761988445318</v>
      </c>
      <c r="U273" s="1">
        <v>273</v>
      </c>
      <c r="V273" s="1">
        <f t="shared" si="9"/>
        <v>394.11565146235773</v>
      </c>
      <c r="W273" s="10">
        <f t="shared" si="9"/>
        <v>398.66614326977833</v>
      </c>
    </row>
    <row r="274" spans="1:23">
      <c r="A274" s="1">
        <v>275</v>
      </c>
      <c r="B274" s="1">
        <v>380</v>
      </c>
      <c r="C274" s="14">
        <v>396</v>
      </c>
      <c r="K274" s="1">
        <v>274</v>
      </c>
      <c r="L274" s="10">
        <f t="shared" si="10"/>
        <v>386.65979610116074</v>
      </c>
      <c r="M274" s="1">
        <f t="shared" si="10"/>
        <v>16.465818611434749</v>
      </c>
      <c r="U274" s="1">
        <v>274</v>
      </c>
      <c r="V274" s="1">
        <f t="shared" si="9"/>
        <v>394.04824135850936</v>
      </c>
      <c r="W274" s="10">
        <f t="shared" si="9"/>
        <v>398.57487910803468</v>
      </c>
    </row>
    <row r="275" spans="1:23">
      <c r="A275" s="1">
        <v>276</v>
      </c>
      <c r="B275" s="1">
        <v>381</v>
      </c>
      <c r="C275" s="14">
        <v>396</v>
      </c>
      <c r="K275" s="1">
        <v>275</v>
      </c>
      <c r="L275" s="10">
        <f t="shared" si="10"/>
        <v>386.84206759606849</v>
      </c>
      <c r="M275" s="1">
        <f t="shared" si="10"/>
        <v>16.473753487531443</v>
      </c>
      <c r="U275" s="1">
        <v>275</v>
      </c>
      <c r="V275" s="1">
        <f t="shared" si="9"/>
        <v>393.98106198083354</v>
      </c>
      <c r="W275" s="10">
        <f t="shared" si="9"/>
        <v>398.48399730061919</v>
      </c>
    </row>
    <row r="276" spans="1:23">
      <c r="A276" s="1">
        <v>277</v>
      </c>
      <c r="B276" s="1">
        <v>381</v>
      </c>
      <c r="C276" s="14">
        <v>396</v>
      </c>
      <c r="K276" s="1">
        <v>276</v>
      </c>
      <c r="L276" s="10">
        <f t="shared" si="10"/>
        <v>387.01847132706314</v>
      </c>
      <c r="M276" s="1">
        <f t="shared" si="10"/>
        <v>16.48142343456772</v>
      </c>
      <c r="U276" s="1">
        <v>276</v>
      </c>
      <c r="V276" s="1">
        <f t="shared" si="9"/>
        <v>393.91410999767095</v>
      </c>
      <c r="W276" s="10">
        <f t="shared" si="9"/>
        <v>398.39349304949525</v>
      </c>
    </row>
    <row r="277" spans="1:23">
      <c r="A277" s="1">
        <v>278</v>
      </c>
      <c r="B277" s="1">
        <v>381</v>
      </c>
      <c r="C277" s="14">
        <v>396</v>
      </c>
      <c r="K277" s="1">
        <v>277</v>
      </c>
      <c r="L277" s="10">
        <f t="shared" si="10"/>
        <v>387.18897195926093</v>
      </c>
      <c r="M277" s="1">
        <f t="shared" si="10"/>
        <v>16.488827377893983</v>
      </c>
      <c r="U277" s="1">
        <v>277</v>
      </c>
      <c r="V277" s="1">
        <f t="shared" si="9"/>
        <v>393.84738217084947</v>
      </c>
      <c r="W277" s="10">
        <f t="shared" si="9"/>
        <v>398.30336167207253</v>
      </c>
    </row>
    <row r="278" spans="1:23">
      <c r="A278" s="1">
        <v>279</v>
      </c>
      <c r="B278" s="1">
        <v>381</v>
      </c>
      <c r="C278" s="14">
        <v>396</v>
      </c>
      <c r="K278" s="1">
        <v>278</v>
      </c>
      <c r="L278" s="10">
        <f t="shared" si="10"/>
        <v>387.35353419718535</v>
      </c>
      <c r="M278" s="1">
        <f t="shared" si="10"/>
        <v>16.495964246941028</v>
      </c>
      <c r="U278" s="1">
        <v>278</v>
      </c>
      <c r="V278" s="1">
        <f t="shared" si="9"/>
        <v>393.78087535268367</v>
      </c>
      <c r="W278" s="10">
        <f t="shared" si="9"/>
        <v>398.21359859771775</v>
      </c>
    </row>
    <row r="279" spans="1:23">
      <c r="A279" s="1">
        <v>280</v>
      </c>
      <c r="B279" s="1">
        <v>382</v>
      </c>
      <c r="C279" s="14">
        <v>396</v>
      </c>
      <c r="K279" s="1">
        <v>279</v>
      </c>
      <c r="L279" s="10">
        <f t="shared" si="10"/>
        <v>387.5121227998938</v>
      </c>
      <c r="M279" s="1">
        <f t="shared" si="10"/>
        <v>16.502832975865655</v>
      </c>
      <c r="U279" s="1">
        <v>279</v>
      </c>
      <c r="V279" s="1">
        <f t="shared" si="9"/>
        <v>393.71458648309573</v>
      </c>
      <c r="W279" s="10">
        <f t="shared" si="9"/>
        <v>398.12419936439022</v>
      </c>
    </row>
    <row r="280" spans="1:23">
      <c r="A280" s="1">
        <v>281</v>
      </c>
      <c r="B280" s="1">
        <v>382</v>
      </c>
      <c r="C280" s="14">
        <v>396</v>
      </c>
      <c r="K280" s="1">
        <v>280</v>
      </c>
      <c r="L280" s="10">
        <f t="shared" si="10"/>
        <v>387.66470259727225</v>
      </c>
      <c r="M280" s="1">
        <f t="shared" si="10"/>
        <v>16.50943250395904</v>
      </c>
      <c r="U280" s="1">
        <v>280</v>
      </c>
      <c r="V280" s="1">
        <f t="shared" si="9"/>
        <v>393.6485125868233</v>
      </c>
      <c r="W280" s="10">
        <f t="shared" si="9"/>
        <v>398.03515961538682</v>
      </c>
    </row>
    <row r="281" spans="1:23">
      <c r="A281" s="1">
        <v>282</v>
      </c>
      <c r="B281" s="1">
        <v>382</v>
      </c>
      <c r="C281" s="14">
        <v>396</v>
      </c>
      <c r="K281" s="1">
        <v>281</v>
      </c>
      <c r="L281" s="10">
        <f t="shared" si="10"/>
        <v>387.81123850346364</v>
      </c>
      <c r="M281" s="1">
        <f t="shared" si="10"/>
        <v>16.515761776296966</v>
      </c>
      <c r="U281" s="1">
        <v>281</v>
      </c>
      <c r="V281" s="1">
        <f t="shared" si="9"/>
        <v>393.58265077072343</v>
      </c>
      <c r="W281" s="10">
        <f t="shared" si="9"/>
        <v>397.94647509620751</v>
      </c>
    </row>
    <row r="282" spans="1:23">
      <c r="A282" s="1">
        <v>283</v>
      </c>
      <c r="B282" s="1">
        <v>382</v>
      </c>
      <c r="C282" s="14">
        <v>396</v>
      </c>
      <c r="K282" s="1">
        <v>282</v>
      </c>
      <c r="L282" s="10">
        <f t="shared" si="10"/>
        <v>387.95169553249008</v>
      </c>
      <c r="M282" s="1">
        <f t="shared" si="10"/>
        <v>16.521819744160975</v>
      </c>
      <c r="U282" s="1">
        <v>282</v>
      </c>
      <c r="V282" s="1">
        <f t="shared" si="9"/>
        <v>393.51699822116757</v>
      </c>
      <c r="W282" s="10">
        <f t="shared" si="9"/>
        <v>397.8581416515002</v>
      </c>
    </row>
    <row r="283" spans="1:23">
      <c r="A283" s="1">
        <v>284</v>
      </c>
      <c r="B283" s="1">
        <v>383</v>
      </c>
      <c r="C283" s="14">
        <v>396</v>
      </c>
      <c r="K283" s="1">
        <v>283</v>
      </c>
      <c r="L283" s="10">
        <f t="shared" si="10"/>
        <v>388.08603881328418</v>
      </c>
      <c r="M283" s="1">
        <f t="shared" si="10"/>
        <v>16.527605365703472</v>
      </c>
      <c r="U283" s="1">
        <v>283</v>
      </c>
      <c r="V283" s="1">
        <f t="shared" si="9"/>
        <v>393.45155220152776</v>
      </c>
      <c r="W283" s="10">
        <f t="shared" si="9"/>
        <v>397.77015522213003</v>
      </c>
    </row>
    <row r="284" spans="1:23">
      <c r="A284" s="1">
        <v>285</v>
      </c>
      <c r="B284" s="1">
        <v>383</v>
      </c>
      <c r="C284" s="14">
        <v>396</v>
      </c>
      <c r="K284" s="1">
        <v>284</v>
      </c>
      <c r="L284" s="10">
        <f t="shared" si="10"/>
        <v>388.21423360191153</v>
      </c>
      <c r="M284" s="1">
        <f t="shared" si="10"/>
        <v>16.533117606294567</v>
      </c>
      <c r="U284" s="1">
        <v>284</v>
      </c>
      <c r="V284" s="1">
        <f t="shared" si="9"/>
        <v>393.38631004974627</v>
      </c>
      <c r="W284" s="10">
        <f t="shared" si="9"/>
        <v>397.68251184234117</v>
      </c>
    </row>
    <row r="285" spans="1:23">
      <c r="A285" s="1">
        <v>286</v>
      </c>
      <c r="B285" s="1">
        <v>383</v>
      </c>
      <c r="C285" s="14">
        <v>396</v>
      </c>
      <c r="K285" s="1">
        <v>285</v>
      </c>
      <c r="L285" s="10">
        <f t="shared" si="10"/>
        <v>388.33624529816109</v>
      </c>
      <c r="M285" s="1">
        <f t="shared" si="10"/>
        <v>16.5383554391126</v>
      </c>
      <c r="U285" s="1">
        <v>285</v>
      </c>
      <c r="V285" s="1">
        <f t="shared" si="9"/>
        <v>393.32126917598617</v>
      </c>
      <c r="W285" s="10">
        <f t="shared" si="9"/>
        <v>397.59520763699771</v>
      </c>
    </row>
    <row r="286" spans="1:23">
      <c r="A286" s="1">
        <v>287</v>
      </c>
      <c r="B286" s="1">
        <v>383</v>
      </c>
      <c r="C286" s="14">
        <v>396</v>
      </c>
      <c r="K286" s="1">
        <v>286</v>
      </c>
      <c r="L286" s="10">
        <f t="shared" si="10"/>
        <v>388.45203945696142</v>
      </c>
      <c r="M286" s="1">
        <f t="shared" si="10"/>
        <v>16.543317845625793</v>
      </c>
      <c r="U286" s="1">
        <v>286</v>
      </c>
      <c r="V286" s="1">
        <f t="shared" si="9"/>
        <v>393.25642706035836</v>
      </c>
      <c r="W286" s="10">
        <f t="shared" si="9"/>
        <v>397.50823881893473</v>
      </c>
    </row>
    <row r="287" spans="1:23">
      <c r="A287" s="1">
        <v>288</v>
      </c>
      <c r="B287" s="1">
        <v>383</v>
      </c>
      <c r="C287" s="14">
        <v>395</v>
      </c>
      <c r="K287" s="1">
        <v>287</v>
      </c>
      <c r="L287" s="10">
        <f t="shared" si="10"/>
        <v>388.56158180357505</v>
      </c>
      <c r="M287" s="1">
        <f t="shared" si="10"/>
        <v>16.548003816021019</v>
      </c>
      <c r="U287" s="1">
        <v>287</v>
      </c>
      <c r="V287" s="1">
        <f t="shared" si="9"/>
        <v>393.19178125072739</v>
      </c>
      <c r="W287" s="10">
        <f t="shared" si="9"/>
        <v>397.42160168637821</v>
      </c>
    </row>
    <row r="288" spans="1:23">
      <c r="A288" s="1">
        <v>289</v>
      </c>
      <c r="B288" s="1">
        <v>384</v>
      </c>
      <c r="C288" s="14">
        <v>395</v>
      </c>
      <c r="K288" s="1">
        <v>288</v>
      </c>
      <c r="L288" s="10">
        <f t="shared" si="10"/>
        <v>388.66483824652477</v>
      </c>
      <c r="M288" s="1">
        <f t="shared" si="10"/>
        <v>16.552412349702777</v>
      </c>
      <c r="U288" s="1">
        <v>288</v>
      </c>
      <c r="V288" s="1">
        <f t="shared" si="9"/>
        <v>393.1273293605974</v>
      </c>
      <c r="W288" s="10">
        <f t="shared" si="9"/>
        <v>397.33529262046221</v>
      </c>
    </row>
    <row r="289" spans="1:23">
      <c r="A289" s="1">
        <v>290</v>
      </c>
      <c r="B289" s="1">
        <v>384</v>
      </c>
      <c r="C289" s="14">
        <v>395</v>
      </c>
      <c r="K289" s="1">
        <v>289</v>
      </c>
      <c r="L289" s="10">
        <f t="shared" si="10"/>
        <v>388.76177489015527</v>
      </c>
      <c r="M289" s="1">
        <f t="shared" si="10"/>
        <v>16.556542455762965</v>
      </c>
      <c r="U289" s="1">
        <v>289</v>
      </c>
      <c r="V289" s="1">
        <f t="shared" si="9"/>
        <v>393.06306906705265</v>
      </c>
      <c r="W289" s="10">
        <f t="shared" si="9"/>
        <v>397.24930808283034</v>
      </c>
    </row>
    <row r="290" spans="1:23">
      <c r="A290" s="1">
        <v>291</v>
      </c>
      <c r="B290" s="1">
        <v>384</v>
      </c>
      <c r="C290" s="14">
        <v>395</v>
      </c>
      <c r="K290" s="1">
        <v>290</v>
      </c>
      <c r="L290" s="10">
        <f t="shared" si="10"/>
        <v>388.85235804842398</v>
      </c>
      <c r="M290" s="1">
        <f t="shared" si="10"/>
        <v>16.560393153407986</v>
      </c>
      <c r="U290" s="1">
        <v>290</v>
      </c>
      <c r="V290" s="1">
        <f t="shared" si="9"/>
        <v>392.99899810877827</v>
      </c>
      <c r="W290" s="10">
        <f t="shared" si="9"/>
        <v>397.16364461328862</v>
      </c>
    </row>
    <row r="291" spans="1:23">
      <c r="A291" s="1">
        <v>292</v>
      </c>
      <c r="B291" s="1">
        <v>384</v>
      </c>
      <c r="C291" s="14">
        <v>395</v>
      </c>
      <c r="K291" s="1">
        <v>291</v>
      </c>
      <c r="L291" s="10">
        <f t="shared" si="10"/>
        <v>388.93655425656442</v>
      </c>
      <c r="M291" s="1">
        <f t="shared" si="10"/>
        <v>16.563963472442865</v>
      </c>
      <c r="U291" s="1">
        <v>291</v>
      </c>
      <c r="V291" s="1">
        <f t="shared" si="9"/>
        <v>392.93511428414365</v>
      </c>
      <c r="W291" s="10">
        <f t="shared" si="9"/>
        <v>397.07829882757102</v>
      </c>
    </row>
    <row r="292" spans="1:23">
      <c r="A292" s="1">
        <v>293</v>
      </c>
      <c r="B292" s="1">
        <v>385</v>
      </c>
      <c r="C292" s="14">
        <v>395</v>
      </c>
      <c r="K292" s="1">
        <v>292</v>
      </c>
      <c r="L292" s="10">
        <f t="shared" si="10"/>
        <v>389.01433028493921</v>
      </c>
      <c r="M292" s="1">
        <f t="shared" si="10"/>
        <v>16.567252453619332</v>
      </c>
      <c r="U292" s="1">
        <v>292</v>
      </c>
      <c r="V292" s="1">
        <f t="shared" si="9"/>
        <v>392.87141544935793</v>
      </c>
      <c r="W292" s="10">
        <f t="shared" si="9"/>
        <v>396.99326741514835</v>
      </c>
    </row>
    <row r="293" spans="1:23">
      <c r="A293" s="1">
        <v>294</v>
      </c>
      <c r="B293" s="1">
        <v>385</v>
      </c>
      <c r="C293" s="14">
        <v>395</v>
      </c>
      <c r="K293" s="1">
        <v>293</v>
      </c>
      <c r="L293" s="10">
        <f t="shared" si="10"/>
        <v>389.08565315042642</v>
      </c>
      <c r="M293" s="1">
        <f t="shared" si="10"/>
        <v>16.570259149129459</v>
      </c>
      <c r="U293" s="1">
        <v>293</v>
      </c>
      <c r="V293" s="1">
        <f t="shared" si="9"/>
        <v>392.80789951665895</v>
      </c>
      <c r="W293" s="10">
        <f t="shared" si="9"/>
        <v>396.90854713712122</v>
      </c>
    </row>
    <row r="294" spans="1:23">
      <c r="A294" s="1">
        <v>295</v>
      </c>
      <c r="B294" s="1">
        <v>385</v>
      </c>
      <c r="C294" s="14">
        <v>395</v>
      </c>
      <c r="K294" s="1">
        <v>294</v>
      </c>
      <c r="L294" s="10">
        <f t="shared" si="10"/>
        <v>389.15049012882116</v>
      </c>
      <c r="M294" s="1">
        <f t="shared" si="10"/>
        <v>16.572982623023691</v>
      </c>
      <c r="U294" s="1">
        <v>294</v>
      </c>
      <c r="V294" s="1">
        <f t="shared" si="9"/>
        <v>392.74456445259977</v>
      </c>
      <c r="W294" s="10">
        <f t="shared" si="9"/>
        <v>396.82413482418389</v>
      </c>
    </row>
    <row r="295" spans="1:23">
      <c r="A295" s="1">
        <v>296</v>
      </c>
      <c r="B295" s="1">
        <v>385</v>
      </c>
      <c r="C295" s="14">
        <v>395</v>
      </c>
      <c r="K295" s="1">
        <v>295</v>
      </c>
      <c r="L295" s="10">
        <f t="shared" si="10"/>
        <v>389.20880876641269</v>
      </c>
      <c r="M295" s="1">
        <f t="shared" si="10"/>
        <v>16.575421951561786</v>
      </c>
      <c r="U295" s="1">
        <v>295</v>
      </c>
      <c r="V295" s="1">
        <f t="shared" si="9"/>
        <v>392.68140827636392</v>
      </c>
      <c r="W295" s="10">
        <f t="shared" si="9"/>
        <v>396.74002737463803</v>
      </c>
    </row>
    <row r="296" spans="1:23">
      <c r="A296" s="1">
        <v>297</v>
      </c>
      <c r="B296" s="1">
        <v>385</v>
      </c>
      <c r="C296" s="14">
        <v>395</v>
      </c>
      <c r="K296" s="1">
        <v>296</v>
      </c>
      <c r="L296" s="10">
        <f t="shared" si="10"/>
        <v>389.26057689249677</v>
      </c>
      <c r="M296" s="1">
        <f t="shared" si="10"/>
        <v>16.577576223672089</v>
      </c>
      <c r="U296" s="1">
        <v>296</v>
      </c>
      <c r="V296" s="1">
        <f t="shared" si="9"/>
        <v>392.61842905814387</v>
      </c>
      <c r="W296" s="10">
        <f t="shared" si="9"/>
        <v>396.65622175247927</v>
      </c>
    </row>
    <row r="297" spans="1:23">
      <c r="A297" s="1">
        <v>298</v>
      </c>
      <c r="B297" s="1">
        <v>386</v>
      </c>
      <c r="C297" s="14">
        <v>395</v>
      </c>
      <c r="K297" s="1">
        <v>297</v>
      </c>
      <c r="L297" s="10">
        <f t="shared" si="10"/>
        <v>389.30576263044742</v>
      </c>
      <c r="M297" s="1">
        <f t="shared" si="10"/>
        <v>16.579444541269734</v>
      </c>
      <c r="U297" s="1">
        <v>297</v>
      </c>
      <c r="V297" s="1">
        <f t="shared" ref="V297:W300" si="11">10^((R$5+R$7*$U297^0.5+R$9*$U297^1+R$11*$U297^1.5+R$13*$U297^2)/(1+R$6*$U297^0.5+R$8*$U297^1+R$10*$U297^1.5+R$12*$U297^2))</f>
        <v>392.55562491757513</v>
      </c>
      <c r="W297" s="10">
        <f t="shared" si="11"/>
        <v>396.57271498555656</v>
      </c>
    </row>
    <row r="298" spans="1:23">
      <c r="A298" s="1">
        <v>299</v>
      </c>
      <c r="B298" s="1">
        <v>386</v>
      </c>
      <c r="C298" s="14">
        <v>395</v>
      </c>
      <c r="K298" s="1">
        <v>298</v>
      </c>
      <c r="L298" s="10">
        <f t="shared" si="10"/>
        <v>389.34433440897459</v>
      </c>
      <c r="M298" s="1">
        <f t="shared" si="10"/>
        <v>16.581026019732953</v>
      </c>
      <c r="U298" s="1">
        <v>298</v>
      </c>
      <c r="V298" s="1">
        <f t="shared" si="11"/>
        <v>392.49299402222147</v>
      </c>
      <c r="W298" s="10">
        <f t="shared" si="11"/>
        <v>396.48950416376005</v>
      </c>
    </row>
    <row r="299" spans="1:23">
      <c r="A299" s="1">
        <v>300</v>
      </c>
      <c r="B299" s="1">
        <v>386</v>
      </c>
      <c r="C299" s="14">
        <v>395</v>
      </c>
      <c r="K299" s="1">
        <v>299</v>
      </c>
      <c r="L299" s="10">
        <f t="shared" si="10"/>
        <v>389.3762609733634</v>
      </c>
      <c r="M299" s="1">
        <f t="shared" si="10"/>
        <v>16.582319788192429</v>
      </c>
      <c r="U299" s="1">
        <v>299</v>
      </c>
      <c r="V299" s="1">
        <f t="shared" si="11"/>
        <v>392.43053458610473</v>
      </c>
      <c r="W299" s="10">
        <f t="shared" si="11"/>
        <v>396.40658643729915</v>
      </c>
    </row>
    <row r="300" spans="1:23">
      <c r="K300" s="1">
        <v>300</v>
      </c>
      <c r="L300" s="10">
        <f t="shared" si="10"/>
        <v>389.40151139663823</v>
      </c>
      <c r="M300" s="1">
        <f t="shared" si="10"/>
        <v>16.583324989937271</v>
      </c>
      <c r="U300" s="1">
        <v>300</v>
      </c>
      <c r="V300" s="1">
        <f t="shared" si="11"/>
        <v>392.36824486828721</v>
      </c>
      <c r="W300" s="10">
        <f t="shared" si="11"/>
        <v>396.32395901501246</v>
      </c>
    </row>
  </sheetData>
  <hyperlinks>
    <hyperlink ref="H1" r:id="rId1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3"/>
  <sheetViews>
    <sheetView workbookViewId="0">
      <selection activeCell="V12" sqref="V12"/>
    </sheetView>
  </sheetViews>
  <sheetFormatPr defaultColWidth="9.109375" defaultRowHeight="13.2"/>
  <cols>
    <col min="1" max="18" width="9.109375" style="1"/>
    <col min="19" max="19" width="10.109375" style="1" customWidth="1"/>
    <col min="20" max="21" width="9.109375" style="1"/>
    <col min="22" max="22" width="9.5546875" style="1" bestFit="1" customWidth="1"/>
    <col min="23" max="16384" width="9.109375" style="1"/>
  </cols>
  <sheetData>
    <row r="1" spans="1:22">
      <c r="A1" s="1" t="s">
        <v>0</v>
      </c>
      <c r="B1" s="2" t="s">
        <v>1</v>
      </c>
      <c r="J1" s="1" t="s">
        <v>60</v>
      </c>
      <c r="K1" s="1" t="s">
        <v>61</v>
      </c>
      <c r="L1" s="1" t="s">
        <v>62</v>
      </c>
      <c r="M1" s="1">
        <v>140</v>
      </c>
    </row>
    <row r="2" spans="1:22" ht="16.8">
      <c r="A2" s="3" t="s">
        <v>2</v>
      </c>
      <c r="L2" s="1" t="s">
        <v>3</v>
      </c>
      <c r="R2" s="4" t="s">
        <v>4</v>
      </c>
      <c r="S2" s="5"/>
    </row>
    <row r="3" spans="1:22" ht="16.8">
      <c r="A3" s="3"/>
      <c r="B3" s="1" t="s">
        <v>5</v>
      </c>
      <c r="C3" s="1" t="s">
        <v>6</v>
      </c>
      <c r="E3" s="1" t="s">
        <v>7</v>
      </c>
      <c r="F3" s="1" t="s">
        <v>5</v>
      </c>
      <c r="G3" s="1" t="s">
        <v>6</v>
      </c>
      <c r="J3" s="1" t="s">
        <v>59</v>
      </c>
      <c r="K3" s="1" t="s">
        <v>63</v>
      </c>
      <c r="R3" s="6" t="s">
        <v>8</v>
      </c>
      <c r="U3" s="7" t="s">
        <v>7</v>
      </c>
      <c r="V3" s="8" t="s">
        <v>9</v>
      </c>
    </row>
    <row r="4" spans="1:22">
      <c r="A4" s="9" t="s">
        <v>10</v>
      </c>
      <c r="B4" s="9" t="s">
        <v>11</v>
      </c>
      <c r="C4" s="9" t="s">
        <v>12</v>
      </c>
      <c r="E4" s="1">
        <v>4</v>
      </c>
      <c r="F4" s="10">
        <f t="shared" ref="F4:G24" si="0">10^(B$5+B$6*LOG10($E4)+B$7*LOG10($E4)^2+B$8*LOG10($E4)^3+B$9*LOG10($E4)^4+B$10*LOG10($E4)^5+B$11*LOG10($E4)^6+B$12*LOG10($E4)^7+B$13*LOG10($E4)^8)</f>
        <v>5.3474238985357294</v>
      </c>
      <c r="G4" s="10">
        <f t="shared" si="0"/>
        <v>0.29197648794453002</v>
      </c>
      <c r="R4" s="6" t="s">
        <v>13</v>
      </c>
      <c r="S4" s="11">
        <v>-412.77</v>
      </c>
      <c r="U4" s="1">
        <f>E4</f>
        <v>4</v>
      </c>
      <c r="V4" s="12">
        <f>$S$4+$S$5*U4+$S$6*U4^2+$S$7*U4^3+$S$8*U4^4</f>
        <v>-413.84588525439995</v>
      </c>
    </row>
    <row r="5" spans="1:22">
      <c r="A5" s="9" t="s">
        <v>14</v>
      </c>
      <c r="B5" s="9">
        <v>7.918E-2</v>
      </c>
      <c r="C5" s="9">
        <v>46.646700000000003</v>
      </c>
      <c r="E5" s="1">
        <v>5</v>
      </c>
      <c r="F5" s="10">
        <f t="shared" si="0"/>
        <v>6.7983542259145642</v>
      </c>
      <c r="G5" s="10">
        <f t="shared" si="0"/>
        <v>0.41495365641907894</v>
      </c>
      <c r="R5" s="6" t="s">
        <v>15</v>
      </c>
      <c r="S5" s="11">
        <v>-0.30388999999999999</v>
      </c>
      <c r="U5" s="1">
        <f t="shared" ref="U5:U68" si="1">E5</f>
        <v>5</v>
      </c>
      <c r="V5" s="12">
        <f t="shared" ref="V5:V68" si="2">$S$4+$S$5*U5+$S$6*U5^2+$S$7*U5^3+$S$8*U5^4</f>
        <v>-414.07145776249996</v>
      </c>
    </row>
    <row r="6" spans="1:22">
      <c r="A6" s="9" t="s">
        <v>15</v>
      </c>
      <c r="B6" s="9">
        <v>1.0956999999999999</v>
      </c>
      <c r="C6" s="9">
        <v>-314.29199999999997</v>
      </c>
      <c r="E6" s="1">
        <v>6</v>
      </c>
      <c r="F6" s="10">
        <f t="shared" si="0"/>
        <v>8.2678821061321806</v>
      </c>
      <c r="G6" s="10">
        <f t="shared" si="0"/>
        <v>0.60470502511837465</v>
      </c>
      <c r="R6" s="6" t="s">
        <v>16</v>
      </c>
      <c r="S6" s="11">
        <v>8.7696000000000007E-3</v>
      </c>
      <c r="U6" s="1">
        <f t="shared" si="1"/>
        <v>6</v>
      </c>
      <c r="V6" s="12">
        <f t="shared" si="2"/>
        <v>-414.27979053359996</v>
      </c>
    </row>
    <row r="7" spans="1:22">
      <c r="A7" s="9" t="s">
        <v>16</v>
      </c>
      <c r="B7" s="9">
        <v>-7.2770000000000001E-2</v>
      </c>
      <c r="C7" s="9">
        <v>866.66200000000003</v>
      </c>
      <c r="E7" s="1">
        <v>7</v>
      </c>
      <c r="F7" s="10">
        <f t="shared" si="0"/>
        <v>9.748587799365211</v>
      </c>
      <c r="G7" s="10">
        <f t="shared" si="0"/>
        <v>0.8192044187381694</v>
      </c>
      <c r="R7" s="6" t="s">
        <v>17</v>
      </c>
      <c r="S7" s="11">
        <v>-9.9821000000000005E-6</v>
      </c>
      <c r="U7" s="1">
        <f t="shared" si="1"/>
        <v>7</v>
      </c>
      <c r="V7" s="12">
        <f t="shared" si="2"/>
        <v>-414.47094346030002</v>
      </c>
    </row>
    <row r="8" spans="1:22">
      <c r="A8" s="9" t="s">
        <v>17</v>
      </c>
      <c r="B8" s="9">
        <v>8.0839999999999995E-2</v>
      </c>
      <c r="C8" s="9">
        <v>-1298.3</v>
      </c>
      <c r="E8" s="1">
        <v>8</v>
      </c>
      <c r="F8" s="10">
        <f t="shared" si="0"/>
        <v>11.234542911522484</v>
      </c>
      <c r="G8" s="10">
        <f t="shared" si="0"/>
        <v>1.0479163970569503</v>
      </c>
      <c r="R8" s="6" t="s">
        <v>18</v>
      </c>
      <c r="S8" s="9">
        <v>0</v>
      </c>
      <c r="U8" s="1">
        <f t="shared" si="1"/>
        <v>8</v>
      </c>
      <c r="V8" s="12">
        <f t="shared" si="2"/>
        <v>-414.64497643520002</v>
      </c>
    </row>
    <row r="9" spans="1:22">
      <c r="A9" s="9" t="s">
        <v>18</v>
      </c>
      <c r="B9" s="9">
        <v>2.8029999999999999E-2</v>
      </c>
      <c r="C9" s="9">
        <v>1162.27</v>
      </c>
      <c r="E9" s="1">
        <v>9</v>
      </c>
      <c r="F9" s="10">
        <f t="shared" si="0"/>
        <v>12.721032305649457</v>
      </c>
      <c r="G9" s="10">
        <f>10^(C$5+C$6*LOG10($E9)+C$7*LOG10($E9)^2+C$8*LOG10($E9)^3+C$9*LOG10($E9)^4+C$10*LOG10($E9)^5+C$11*LOG10($E9)^6+C$12*LOG10($E9)^7+C$13*LOG10($E9)^8)</f>
        <v>1.295589593979743</v>
      </c>
      <c r="U9" s="1">
        <f t="shared" si="1"/>
        <v>9</v>
      </c>
      <c r="V9" s="12">
        <f t="shared" si="2"/>
        <v>-414.80194935089997</v>
      </c>
    </row>
    <row r="10" spans="1:22">
      <c r="A10" s="9" t="s">
        <v>19</v>
      </c>
      <c r="B10" s="9">
        <v>-9.4640000000000002E-2</v>
      </c>
      <c r="C10" s="9">
        <v>-637.79499999999996</v>
      </c>
      <c r="E10" s="1">
        <v>10</v>
      </c>
      <c r="F10" s="10">
        <f t="shared" si="0"/>
        <v>14.204305357853857</v>
      </c>
      <c r="G10" s="10">
        <f t="shared" si="0"/>
        <v>1.5730408468100401</v>
      </c>
      <c r="U10" s="1">
        <f t="shared" si="1"/>
        <v>10</v>
      </c>
      <c r="V10" s="12">
        <f t="shared" si="2"/>
        <v>-414.9419221</v>
      </c>
    </row>
    <row r="11" spans="1:22">
      <c r="A11" s="9" t="s">
        <v>20</v>
      </c>
      <c r="B11" s="9">
        <v>4.1790000000000001E-2</v>
      </c>
      <c r="C11" s="9">
        <v>210.351</v>
      </c>
      <c r="E11" s="1">
        <v>11</v>
      </c>
      <c r="F11" s="10">
        <f t="shared" si="0"/>
        <v>15.681375521941296</v>
      </c>
      <c r="G11" s="10">
        <f t="shared" si="0"/>
        <v>1.8928026786250158</v>
      </c>
      <c r="U11" s="1">
        <f t="shared" si="1"/>
        <v>11</v>
      </c>
      <c r="V11" s="12">
        <f t="shared" si="2"/>
        <v>-415.06495457509999</v>
      </c>
    </row>
    <row r="12" spans="1:22">
      <c r="A12" s="9" t="s">
        <v>21</v>
      </c>
      <c r="B12" s="9">
        <v>-5.7099999999999998E-3</v>
      </c>
      <c r="C12" s="9">
        <v>-38.309399999999997</v>
      </c>
      <c r="E12" s="1">
        <v>12</v>
      </c>
      <c r="F12" s="10">
        <f t="shared" si="0"/>
        <v>17.14986350444623</v>
      </c>
      <c r="G12" s="10">
        <f t="shared" si="0"/>
        <v>2.2677127957917307</v>
      </c>
      <c r="U12" s="1">
        <f t="shared" si="1"/>
        <v>12</v>
      </c>
      <c r="V12" s="12">
        <f t="shared" si="2"/>
        <v>-415.17110666880001</v>
      </c>
    </row>
    <row r="13" spans="1:22">
      <c r="A13" s="9" t="s">
        <v>22</v>
      </c>
      <c r="B13" s="9">
        <v>0</v>
      </c>
      <c r="C13" s="9">
        <v>2.9634399999999999</v>
      </c>
      <c r="E13" s="1">
        <v>13</v>
      </c>
      <c r="F13" s="10">
        <f t="shared" si="0"/>
        <v>18.607875296810054</v>
      </c>
      <c r="G13" s="10">
        <f t="shared" si="0"/>
        <v>2.7106931560090293</v>
      </c>
      <c r="U13" s="1">
        <f t="shared" si="1"/>
        <v>13</v>
      </c>
      <c r="V13" s="12">
        <f t="shared" si="2"/>
        <v>-415.2604382737</v>
      </c>
    </row>
    <row r="14" spans="1:22" ht="26.4">
      <c r="A14" s="9" t="s">
        <v>23</v>
      </c>
      <c r="B14" s="9" t="s">
        <v>24</v>
      </c>
      <c r="C14" s="9" t="s">
        <v>24</v>
      </c>
      <c r="E14" s="1">
        <v>14</v>
      </c>
      <c r="F14" s="10">
        <f t="shared" si="0"/>
        <v>20.053907060766832</v>
      </c>
      <c r="G14" s="10">
        <f t="shared" si="0"/>
        <v>3.2348538008915058</v>
      </c>
      <c r="U14" s="1">
        <f t="shared" si="1"/>
        <v>14</v>
      </c>
      <c r="V14" s="12">
        <f t="shared" si="2"/>
        <v>-415.33300928239998</v>
      </c>
    </row>
    <row r="15" spans="1:22" ht="26.4">
      <c r="A15" s="9" t="s">
        <v>25</v>
      </c>
      <c r="B15" s="9" t="s">
        <v>26</v>
      </c>
      <c r="C15" s="9" t="s">
        <v>24</v>
      </c>
      <c r="E15" s="1">
        <v>15</v>
      </c>
      <c r="F15" s="10">
        <f t="shared" si="0"/>
        <v>21.486770503243434</v>
      </c>
      <c r="G15" s="10">
        <f t="shared" si="0"/>
        <v>3.8536044927027082</v>
      </c>
      <c r="U15" s="1">
        <f t="shared" si="1"/>
        <v>15</v>
      </c>
      <c r="V15" s="12">
        <f t="shared" si="2"/>
        <v>-415.38887958750001</v>
      </c>
    </row>
    <row r="16" spans="1:22">
      <c r="E16" s="1">
        <v>16</v>
      </c>
      <c r="F16" s="10">
        <f t="shared" si="0"/>
        <v>22.905533901583418</v>
      </c>
      <c r="G16" s="10">
        <f t="shared" si="0"/>
        <v>4.5806882753572218</v>
      </c>
      <c r="U16" s="1">
        <f t="shared" si="1"/>
        <v>16</v>
      </c>
      <c r="V16" s="12">
        <f t="shared" si="2"/>
        <v>-415.42810908159998</v>
      </c>
    </row>
    <row r="17" spans="5:22">
      <c r="E17" s="1">
        <v>17</v>
      </c>
      <c r="F17" s="10">
        <f t="shared" si="0"/>
        <v>24.30947514894406</v>
      </c>
      <c r="G17" s="10">
        <f t="shared" si="0"/>
        <v>5.4301306658611992</v>
      </c>
      <c r="U17" s="1">
        <f t="shared" si="1"/>
        <v>17</v>
      </c>
      <c r="V17" s="12">
        <f t="shared" si="2"/>
        <v>-415.45075765730002</v>
      </c>
    </row>
    <row r="18" spans="5:22">
      <c r="E18" s="1">
        <v>18</v>
      </c>
      <c r="F18" s="10">
        <f t="shared" si="0"/>
        <v>25.698044099738116</v>
      </c>
      <c r="G18" s="10">
        <f t="shared" si="0"/>
        <v>6.416120353636928</v>
      </c>
      <c r="U18" s="1">
        <f t="shared" si="1"/>
        <v>18</v>
      </c>
      <c r="V18" s="12">
        <f t="shared" si="2"/>
        <v>-415.45688520719995</v>
      </c>
    </row>
    <row r="19" spans="5:22">
      <c r="E19" s="1">
        <v>19</v>
      </c>
      <c r="F19" s="10">
        <f t="shared" si="0"/>
        <v>27.070832167886646</v>
      </c>
      <c r="G19" s="10">
        <f t="shared" si="0"/>
        <v>7.5528407685433754</v>
      </c>
      <c r="U19" s="1">
        <f t="shared" si="1"/>
        <v>19</v>
      </c>
      <c r="V19" s="12">
        <f t="shared" si="2"/>
        <v>-415.44655162389995</v>
      </c>
    </row>
    <row r="20" spans="5:22">
      <c r="E20" s="1">
        <v>20</v>
      </c>
      <c r="F20" s="10">
        <f t="shared" si="0"/>
        <v>28.427547626448803</v>
      </c>
      <c r="G20" s="10">
        <f t="shared" si="0"/>
        <v>8.8542702885899818</v>
      </c>
      <c r="U20" s="1">
        <f t="shared" si="1"/>
        <v>20</v>
      </c>
      <c r="V20" s="12">
        <f t="shared" si="2"/>
        <v>-415.41981680000004</v>
      </c>
    </row>
    <row r="21" spans="5:22">
      <c r="E21" s="1">
        <v>21</v>
      </c>
      <c r="F21" s="10">
        <f t="shared" si="0"/>
        <v>29.767995423599515</v>
      </c>
      <c r="G21" s="10">
        <f t="shared" si="0"/>
        <v>10.333966365555481</v>
      </c>
      <c r="U21" s="1">
        <f t="shared" si="1"/>
        <v>21</v>
      </c>
      <c r="V21" s="12">
        <f t="shared" si="2"/>
        <v>-415.37674062809998</v>
      </c>
    </row>
    <row r="22" spans="5:22">
      <c r="E22" s="1">
        <v>22</v>
      </c>
      <c r="F22" s="10">
        <f t="shared" si="0"/>
        <v>31.092060602360263</v>
      </c>
      <c r="G22" s="10">
        <f t="shared" si="0"/>
        <v>12.004846468135067</v>
      </c>
      <c r="U22" s="1">
        <f t="shared" si="1"/>
        <v>22</v>
      </c>
      <c r="V22" s="12">
        <f t="shared" si="2"/>
        <v>-415.31738300079996</v>
      </c>
    </row>
    <row r="23" spans="5:22">
      <c r="E23" s="1">
        <v>23</v>
      </c>
      <c r="F23" s="10">
        <f t="shared" si="0"/>
        <v>32.399694615581538</v>
      </c>
      <c r="G23" s="10">
        <f t="shared" si="0"/>
        <v>13.87897658661433</v>
      </c>
      <c r="U23" s="1">
        <f t="shared" si="1"/>
        <v>23</v>
      </c>
      <c r="V23" s="12">
        <f t="shared" si="2"/>
        <v>-415.24180381069999</v>
      </c>
    </row>
    <row r="24" spans="5:22">
      <c r="E24" s="1">
        <v>24</v>
      </c>
      <c r="F24" s="10">
        <f t="shared" si="0"/>
        <v>33.690903981814046</v>
      </c>
      <c r="G24" s="10">
        <f t="shared" si="0"/>
        <v>15.967376035004548</v>
      </c>
      <c r="U24" s="1">
        <f t="shared" si="1"/>
        <v>24</v>
      </c>
      <c r="V24" s="12">
        <f t="shared" si="2"/>
        <v>-415.15006295039996</v>
      </c>
    </row>
    <row r="25" spans="5:22">
      <c r="E25" s="1">
        <v>25</v>
      </c>
      <c r="F25" s="10">
        <f t="shared" ref="F25:G40" si="3">10^(B$5+B$6*LOG10($E25)+B$7*LOG10($E25)^2+B$8*LOG10($E25)^3+B$9*LOG10($E25)^4+B$10*LOG10($E25)^5+B$11*LOG10($E25)^6+B$12*LOG10($E25)^7+B$13*LOG10($E25)^8)</f>
        <v>34.965740845072069</v>
      </c>
      <c r="G25" s="10">
        <f t="shared" si="3"/>
        <v>18.279845365419135</v>
      </c>
      <c r="M25" s="9"/>
      <c r="N25" s="11"/>
      <c r="O25" s="11"/>
      <c r="U25" s="1">
        <f t="shared" si="1"/>
        <v>25</v>
      </c>
      <c r="V25" s="12">
        <f t="shared" si="2"/>
        <v>-415.04222031249998</v>
      </c>
    </row>
    <row r="26" spans="5:22">
      <c r="E26" s="1">
        <v>26</v>
      </c>
      <c r="F26" s="10">
        <f t="shared" si="3"/>
        <v>36.224295091585418</v>
      </c>
      <c r="G26" s="10">
        <f t="shared" si="3"/>
        <v>20.824822363112993</v>
      </c>
      <c r="M26" s="9"/>
      <c r="N26" s="11"/>
      <c r="O26" s="11"/>
      <c r="U26" s="1">
        <f t="shared" si="1"/>
        <v>26</v>
      </c>
      <c r="V26" s="12">
        <f t="shared" si="2"/>
        <v>-414.91833578959995</v>
      </c>
    </row>
    <row r="27" spans="5:22">
      <c r="E27" s="1">
        <v>27</v>
      </c>
      <c r="F27" s="10">
        <f t="shared" si="3"/>
        <v>37.466687746326869</v>
      </c>
      <c r="G27" s="10">
        <f t="shared" si="3"/>
        <v>23.609269339483735</v>
      </c>
      <c r="M27" s="9"/>
      <c r="N27" s="11"/>
      <c r="O27" s="11"/>
      <c r="U27" s="1">
        <f t="shared" si="1"/>
        <v>27</v>
      </c>
      <c r="V27" s="12">
        <f t="shared" si="2"/>
        <v>-414.77846927429999</v>
      </c>
    </row>
    <row r="28" spans="5:22">
      <c r="E28" s="1">
        <v>28</v>
      </c>
      <c r="F28" s="10">
        <f t="shared" si="3"/>
        <v>38.693065426417888</v>
      </c>
      <c r="G28" s="10">
        <f t="shared" si="3"/>
        <v>26.638593327378814</v>
      </c>
      <c r="M28" s="9"/>
      <c r="N28" s="11"/>
      <c r="O28" s="11"/>
      <c r="U28" s="1">
        <f t="shared" si="1"/>
        <v>28</v>
      </c>
      <c r="V28" s="12">
        <f t="shared" si="2"/>
        <v>-414.62268065919994</v>
      </c>
    </row>
    <row r="29" spans="5:22">
      <c r="E29" s="1">
        <v>29</v>
      </c>
      <c r="F29" s="10">
        <f t="shared" si="3"/>
        <v>39.903595671144039</v>
      </c>
      <c r="G29" s="10">
        <f t="shared" si="3"/>
        <v>29.916599342449025</v>
      </c>
      <c r="M29" s="9"/>
      <c r="N29" s="11"/>
      <c r="O29" s="9"/>
      <c r="U29" s="1">
        <f t="shared" si="1"/>
        <v>29</v>
      </c>
      <c r="V29" s="12">
        <f t="shared" si="2"/>
        <v>-414.45102983689998</v>
      </c>
    </row>
    <row r="30" spans="5:22">
      <c r="E30" s="1">
        <v>30</v>
      </c>
      <c r="F30" s="10">
        <f t="shared" si="3"/>
        <v>41.098463001991995</v>
      </c>
      <c r="G30" s="10">
        <f t="shared" si="3"/>
        <v>33.445475646989991</v>
      </c>
      <c r="M30" s="9"/>
      <c r="N30" s="9"/>
      <c r="O30" s="9"/>
      <c r="U30" s="1">
        <f t="shared" si="1"/>
        <v>30</v>
      </c>
      <c r="V30" s="12">
        <f t="shared" si="2"/>
        <v>-414.26357669999993</v>
      </c>
    </row>
    <row r="31" spans="5:22">
      <c r="E31" s="1">
        <v>31</v>
      </c>
      <c r="F31" s="10">
        <f t="shared" si="3"/>
        <v>42.277865592902302</v>
      </c>
      <c r="G31" s="10">
        <f t="shared" si="3"/>
        <v>37.225808951235415</v>
      </c>
      <c r="M31" s="9"/>
      <c r="N31" s="9"/>
      <c r="O31" s="9"/>
      <c r="U31" s="1">
        <f t="shared" si="1"/>
        <v>31</v>
      </c>
      <c r="V31" s="12">
        <f t="shared" si="2"/>
        <v>-414.06038114109998</v>
      </c>
    </row>
    <row r="32" spans="5:22">
      <c r="E32" s="1">
        <v>32</v>
      </c>
      <c r="F32" s="10">
        <f t="shared" si="3"/>
        <v>43.442012452348678</v>
      </c>
      <c r="G32" s="10">
        <f t="shared" si="3"/>
        <v>41.256626718037509</v>
      </c>
      <c r="M32" s="9"/>
      <c r="N32" s="9"/>
      <c r="O32" s="9"/>
      <c r="U32" s="1">
        <f t="shared" si="1"/>
        <v>32</v>
      </c>
      <c r="V32" s="12">
        <f t="shared" si="2"/>
        <v>-413.84150305279996</v>
      </c>
    </row>
    <row r="33" spans="5:22">
      <c r="E33" s="1">
        <v>33</v>
      </c>
      <c r="F33" s="10">
        <f t="shared" si="3"/>
        <v>44.591121036086186</v>
      </c>
      <c r="G33" s="10">
        <f t="shared" si="3"/>
        <v>45.535463204806604</v>
      </c>
      <c r="M33" s="9"/>
      <c r="N33" s="9"/>
      <c r="O33" s="9"/>
      <c r="U33" s="1">
        <f t="shared" si="1"/>
        <v>33</v>
      </c>
      <c r="V33" s="12">
        <f t="shared" si="2"/>
        <v>-413.6070023277</v>
      </c>
    </row>
    <row r="34" spans="5:22">
      <c r="E34" s="1">
        <v>34</v>
      </c>
      <c r="F34" s="10">
        <f t="shared" si="3"/>
        <v>45.725415223338928</v>
      </c>
      <c r="G34" s="10">
        <f t="shared" si="3"/>
        <v>50.058445545659474</v>
      </c>
      <c r="M34" s="9"/>
      <c r="N34" s="9"/>
      <c r="O34" s="9"/>
      <c r="U34" s="1">
        <f t="shared" si="1"/>
        <v>34</v>
      </c>
      <c r="V34" s="12">
        <f t="shared" si="2"/>
        <v>-413.35693885839999</v>
      </c>
    </row>
    <row r="35" spans="5:22">
      <c r="E35" s="1">
        <v>35</v>
      </c>
      <c r="F35" s="10">
        <f t="shared" si="3"/>
        <v>46.845123600519514</v>
      </c>
      <c r="G35" s="10">
        <f t="shared" si="3"/>
        <v>54.820396044043981</v>
      </c>
      <c r="U35" s="1">
        <f t="shared" si="1"/>
        <v>35</v>
      </c>
      <c r="V35" s="12">
        <f t="shared" si="2"/>
        <v>-413.09137253749998</v>
      </c>
    </row>
    <row r="36" spans="5:22">
      <c r="E36" s="1">
        <v>36</v>
      </c>
      <c r="F36" s="10">
        <f t="shared" si="3"/>
        <v>47.950478005816009</v>
      </c>
      <c r="G36" s="10">
        <f t="shared" si="3"/>
        <v>59.81494686542522</v>
      </c>
      <c r="U36" s="1">
        <f t="shared" si="1"/>
        <v>36</v>
      </c>
      <c r="V36" s="12">
        <f t="shared" si="2"/>
        <v>-412.81036325759999</v>
      </c>
    </row>
    <row r="37" spans="5:22">
      <c r="E37" s="1">
        <v>37</v>
      </c>
      <c r="F37" s="10">
        <f t="shared" si="3"/>
        <v>49.041712295559556</v>
      </c>
      <c r="G37" s="10">
        <f t="shared" si="3"/>
        <v>65.03466347526016</v>
      </c>
      <c r="U37" s="1">
        <f t="shared" si="1"/>
        <v>37</v>
      </c>
      <c r="V37" s="12">
        <f t="shared" si="2"/>
        <v>-412.51397091129996</v>
      </c>
    </row>
    <row r="38" spans="5:22">
      <c r="E38" s="1">
        <v>38</v>
      </c>
      <c r="F38" s="10">
        <f t="shared" si="3"/>
        <v>50.119061299530884</v>
      </c>
      <c r="G38" s="10">
        <f t="shared" si="3"/>
        <v>70.471173415755473</v>
      </c>
      <c r="U38" s="1">
        <f t="shared" si="1"/>
        <v>38</v>
      </c>
      <c r="V38" s="12">
        <f t="shared" si="2"/>
        <v>-412.20225539119997</v>
      </c>
    </row>
    <row r="39" spans="5:22">
      <c r="E39" s="1">
        <v>39</v>
      </c>
      <c r="F39" s="10">
        <f t="shared" si="3"/>
        <v>51.182759937523926</v>
      </c>
      <c r="G39" s="10">
        <f t="shared" si="3"/>
        <v>76.115297337963682</v>
      </c>
      <c r="U39" s="1">
        <f t="shared" si="1"/>
        <v>39</v>
      </c>
      <c r="V39" s="12">
        <f t="shared" si="2"/>
        <v>-411.87527658990001</v>
      </c>
    </row>
    <row r="40" spans="5:22">
      <c r="E40" s="1">
        <v>40</v>
      </c>
      <c r="F40" s="10">
        <f t="shared" si="3"/>
        <v>52.233042473765671</v>
      </c>
      <c r="G40" s="10">
        <f t="shared" si="3"/>
        <v>81.957179573297623</v>
      </c>
      <c r="U40" s="1">
        <f t="shared" si="1"/>
        <v>40</v>
      </c>
      <c r="V40" s="12">
        <f t="shared" si="2"/>
        <v>-411.53309439999998</v>
      </c>
    </row>
    <row r="41" spans="5:22">
      <c r="E41" s="1">
        <v>41</v>
      </c>
      <c r="F41" s="10">
        <f t="shared" ref="F41:G104" si="4">10^(B$5+B$6*LOG10($E41)+B$7*LOG10($E41)^2+B$8*LOG10($E41)^3+B$9*LOG10($E41)^4+B$10*LOG10($E41)^5+B$11*LOG10($E41)^6+B$12*LOG10($E41)^7+B$13*LOG10($E41)^8)</f>
        <v>53.270141889365519</v>
      </c>
      <c r="G41" s="10">
        <f t="shared" si="4"/>
        <v>87.986415912553312</v>
      </c>
      <c r="U41" s="1">
        <f t="shared" si="1"/>
        <v>41</v>
      </c>
      <c r="V41" s="12">
        <f t="shared" si="2"/>
        <v>-411.1757687141</v>
      </c>
    </row>
    <row r="42" spans="5:22">
      <c r="E42" s="1">
        <v>42</v>
      </c>
      <c r="F42" s="10">
        <f t="shared" si="4"/>
        <v>54.294289355938815</v>
      </c>
      <c r="G42" s="10">
        <f t="shared" si="4"/>
        <v>94.192176665200932</v>
      </c>
      <c r="U42" s="1">
        <f t="shared" si="1"/>
        <v>42</v>
      </c>
      <c r="V42" s="12">
        <f t="shared" si="2"/>
        <v>-410.80335942479996</v>
      </c>
    </row>
    <row r="43" spans="5:22">
      <c r="E43" s="1">
        <v>43</v>
      </c>
      <c r="F43" s="10">
        <f t="shared" si="4"/>
        <v>55.305713796058569</v>
      </c>
      <c r="G43" s="10">
        <f t="shared" si="4"/>
        <v>100.56332343442699</v>
      </c>
      <c r="U43" s="1">
        <f t="shared" si="1"/>
        <v>43</v>
      </c>
      <c r="V43" s="12">
        <f t="shared" si="2"/>
        <v>-410.41592642469999</v>
      </c>
    </row>
    <row r="44" spans="5:22">
      <c r="E44" s="1">
        <v>44</v>
      </c>
      <c r="F44" s="10">
        <f t="shared" si="4"/>
        <v>56.304641518283489</v>
      </c>
      <c r="G44" s="10">
        <f t="shared" si="4"/>
        <v>107.08851843156181</v>
      </c>
      <c r="U44" s="1">
        <f t="shared" si="1"/>
        <v>44</v>
      </c>
      <c r="V44" s="12">
        <f t="shared" si="2"/>
        <v>-410.01352960639997</v>
      </c>
    </row>
    <row r="45" spans="5:22">
      <c r="E45" s="1">
        <v>45</v>
      </c>
      <c r="F45" s="10">
        <f t="shared" si="4"/>
        <v>57.291295916286131</v>
      </c>
      <c r="G45" s="10">
        <f t="shared" si="4"/>
        <v>113.75632545511286</v>
      </c>
      <c r="U45" s="1">
        <f t="shared" si="1"/>
        <v>45</v>
      </c>
      <c r="V45" s="12">
        <f t="shared" si="2"/>
        <v>-409.59622886249997</v>
      </c>
    </row>
    <row r="46" spans="5:22">
      <c r="E46" s="1">
        <v>46</v>
      </c>
      <c r="F46" s="10">
        <f t="shared" si="4"/>
        <v>58.265897223103153</v>
      </c>
      <c r="G46" s="10">
        <f t="shared" si="4"/>
        <v>120.55530198374323</v>
      </c>
      <c r="U46" s="1">
        <f t="shared" si="1"/>
        <v>46</v>
      </c>
      <c r="V46" s="12">
        <f t="shared" si="2"/>
        <v>-409.1640840856</v>
      </c>
    </row>
    <row r="47" spans="5:22">
      <c r="E47" s="1">
        <v>47</v>
      </c>
      <c r="F47" s="10">
        <f t="shared" si="4"/>
        <v>59.228662312799173</v>
      </c>
      <c r="G47" s="10">
        <f t="shared" si="4"/>
        <v>127.47408207822338</v>
      </c>
      <c r="U47" s="1">
        <f t="shared" si="1"/>
        <v>47</v>
      </c>
      <c r="V47" s="12">
        <f t="shared" si="2"/>
        <v>-408.7171551683</v>
      </c>
    </row>
    <row r="48" spans="5:22">
      <c r="E48" s="1">
        <v>48</v>
      </c>
      <c r="F48" s="10">
        <f t="shared" si="4"/>
        <v>60.179804542916742</v>
      </c>
      <c r="G48" s="10">
        <f t="shared" si="4"/>
        <v>134.50145001548947</v>
      </c>
      <c r="U48" s="1">
        <f t="shared" si="1"/>
        <v>48</v>
      </c>
      <c r="V48" s="12">
        <f t="shared" si="2"/>
        <v>-408.25550200319998</v>
      </c>
    </row>
    <row r="49" spans="5:22">
      <c r="E49" s="1">
        <v>49</v>
      </c>
      <c r="F49" s="10">
        <f t="shared" si="4"/>
        <v>61.119533632003161</v>
      </c>
      <c r="G49" s="10">
        <f t="shared" si="4"/>
        <v>141.62640475709725</v>
      </c>
      <c r="U49" s="1">
        <f t="shared" si="1"/>
        <v>49</v>
      </c>
      <c r="V49" s="12">
        <f t="shared" si="2"/>
        <v>-407.77918448290001</v>
      </c>
    </row>
    <row r="50" spans="5:22">
      <c r="E50" s="1">
        <v>50</v>
      </c>
      <c r="F50" s="10">
        <f t="shared" si="4"/>
        <v>62.048055567291016</v>
      </c>
      <c r="G50" s="10">
        <f t="shared" si="4"/>
        <v>148.83821552122998</v>
      </c>
      <c r="U50" s="1">
        <f t="shared" si="1"/>
        <v>50</v>
      </c>
      <c r="V50" s="12">
        <f t="shared" si="2"/>
        <v>-407.28826250000003</v>
      </c>
    </row>
    <row r="51" spans="5:22">
      <c r="E51" s="1">
        <v>51</v>
      </c>
      <c r="F51" s="10">
        <f t="shared" si="4"/>
        <v>62.965572538281016</v>
      </c>
      <c r="G51" s="10">
        <f t="shared" si="4"/>
        <v>156.12646884310081</v>
      </c>
      <c r="U51" s="1">
        <f t="shared" si="1"/>
        <v>51</v>
      </c>
      <c r="V51" s="12">
        <f t="shared" si="2"/>
        <v>-406.78279594709994</v>
      </c>
    </row>
    <row r="52" spans="5:22">
      <c r="E52" s="1">
        <v>52</v>
      </c>
      <c r="F52" s="10">
        <f t="shared" si="4"/>
        <v>63.87228289255026</v>
      </c>
      <c r="G52" s="10">
        <f t="shared" si="4"/>
        <v>163.48110757014354</v>
      </c>
      <c r="U52" s="1">
        <f t="shared" si="1"/>
        <v>52</v>
      </c>
      <c r="V52" s="12">
        <f t="shared" si="2"/>
        <v>-406.26284471679998</v>
      </c>
    </row>
    <row r="53" spans="5:22">
      <c r="E53" s="1">
        <v>53</v>
      </c>
      <c r="F53" s="10">
        <f t="shared" si="4"/>
        <v>64.768381110606583</v>
      </c>
      <c r="G53" s="10">
        <f t="shared" si="4"/>
        <v>170.89246235483586</v>
      </c>
      <c r="U53" s="1">
        <f t="shared" si="1"/>
        <v>53</v>
      </c>
      <c r="V53" s="12">
        <f t="shared" si="2"/>
        <v>-405.72846870169997</v>
      </c>
    </row>
    <row r="54" spans="5:22">
      <c r="E54" s="1">
        <v>54</v>
      </c>
      <c r="F54" s="10">
        <f t="shared" si="4"/>
        <v>65.654057797029481</v>
      </c>
      <c r="G54" s="10">
        <f t="shared" si="4"/>
        <v>178.35127620901292</v>
      </c>
      <c r="U54" s="1">
        <f t="shared" si="1"/>
        <v>54</v>
      </c>
      <c r="V54" s="12">
        <f t="shared" si="2"/>
        <v>-405.17972779439998</v>
      </c>
    </row>
    <row r="55" spans="5:22">
      <c r="E55" s="1">
        <v>55</v>
      </c>
      <c r="F55" s="10">
        <f t="shared" si="4"/>
        <v>66.52949968551161</v>
      </c>
      <c r="G55" s="10">
        <f t="shared" si="4"/>
        <v>185.84872271948257</v>
      </c>
      <c r="U55" s="1">
        <f t="shared" si="1"/>
        <v>55</v>
      </c>
      <c r="V55" s="12">
        <f t="shared" si="2"/>
        <v>-404.61668188750002</v>
      </c>
    </row>
    <row r="56" spans="5:22">
      <c r="E56" s="1">
        <v>56</v>
      </c>
      <c r="F56" s="10">
        <f t="shared" si="4"/>
        <v>67.394889655725663</v>
      </c>
      <c r="G56" s="10">
        <f t="shared" si="4"/>
        <v>193.37641853545009</v>
      </c>
      <c r="U56" s="1">
        <f t="shared" si="1"/>
        <v>56</v>
      </c>
      <c r="V56" s="12">
        <f t="shared" si="2"/>
        <v>-404.03939087359993</v>
      </c>
    </row>
    <row r="57" spans="5:22">
      <c r="E57" s="1">
        <v>57</v>
      </c>
      <c r="F57" s="10">
        <f t="shared" si="4"/>
        <v>68.250406760217615</v>
      </c>
      <c r="G57" s="10">
        <f t="shared" si="4"/>
        <v>200.92643073556027</v>
      </c>
      <c r="U57" s="1">
        <f t="shared" si="1"/>
        <v>57</v>
      </c>
      <c r="V57" s="12">
        <f t="shared" si="2"/>
        <v>-403.44791464529999</v>
      </c>
    </row>
    <row r="58" spans="5:22">
      <c r="E58" s="1">
        <v>58</v>
      </c>
      <c r="F58" s="10">
        <f t="shared" si="4"/>
        <v>69.096226259764919</v>
      </c>
      <c r="G58" s="10">
        <f t="shared" si="4"/>
        <v>208.49127964528984</v>
      </c>
      <c r="U58" s="1">
        <f t="shared" si="1"/>
        <v>58</v>
      </c>
      <c r="V58" s="12">
        <f t="shared" si="2"/>
        <v>-402.84231309519998</v>
      </c>
    </row>
    <row r="59" spans="5:22">
      <c r="E59" s="1">
        <v>59</v>
      </c>
      <c r="F59" s="10">
        <f t="shared" si="4"/>
        <v>69.932519665839237</v>
      </c>
      <c r="G59" s="10">
        <f t="shared" si="4"/>
        <v>216.06393768948695</v>
      </c>
      <c r="U59" s="1">
        <f t="shared" si="1"/>
        <v>59</v>
      </c>
      <c r="V59" s="12">
        <f t="shared" si="2"/>
        <v>-402.22264611589998</v>
      </c>
    </row>
    <row r="60" spans="5:22">
      <c r="E60" s="1">
        <v>60</v>
      </c>
      <c r="F60" s="10">
        <f t="shared" si="4"/>
        <v>70.759454788998056</v>
      </c>
      <c r="G60" s="10">
        <f t="shared" si="4"/>
        <v>223.63782479347174</v>
      </c>
      <c r="U60" s="1">
        <f t="shared" si="1"/>
        <v>60</v>
      </c>
      <c r="V60" s="12">
        <f t="shared" si="2"/>
        <v>-401.58897359999997</v>
      </c>
    </row>
    <row r="61" spans="5:22">
      <c r="E61" s="1">
        <v>61</v>
      </c>
      <c r="F61" s="10">
        <f t="shared" si="4"/>
        <v>71.577195792177505</v>
      </c>
      <c r="G61" s="10">
        <f t="shared" si="4"/>
        <v>231.20680084043838</v>
      </c>
      <c r="U61" s="1">
        <f t="shared" si="1"/>
        <v>61</v>
      </c>
      <c r="V61" s="12">
        <f t="shared" si="2"/>
        <v>-400.94135544009998</v>
      </c>
    </row>
    <row r="62" spans="5:22">
      <c r="E62" s="1">
        <v>62</v>
      </c>
      <c r="F62" s="10">
        <f t="shared" si="4"/>
        <v>72.385903247999096</v>
      </c>
      <c r="G62" s="10">
        <f t="shared" si="4"/>
        <v>238.76515565689093</v>
      </c>
      <c r="U62" s="1">
        <f t="shared" si="1"/>
        <v>62</v>
      </c>
      <c r="V62" s="12">
        <f t="shared" si="2"/>
        <v>-400.27985152880001</v>
      </c>
    </row>
    <row r="63" spans="5:22">
      <c r="E63" s="1">
        <v>63</v>
      </c>
      <c r="F63" s="10">
        <f t="shared" si="4"/>
        <v>73.185734199315363</v>
      </c>
      <c r="G63" s="10">
        <f t="shared" si="4"/>
        <v>246.30759692537376</v>
      </c>
      <c r="U63" s="1">
        <f t="shared" si="1"/>
        <v>63</v>
      </c>
      <c r="V63" s="12">
        <f t="shared" si="2"/>
        <v>-399.60452175869995</v>
      </c>
    </row>
    <row r="64" spans="5:22">
      <c r="E64" s="1">
        <v>64</v>
      </c>
      <c r="F64" s="10">
        <f t="shared" si="4"/>
        <v>73.976842222325587</v>
      </c>
      <c r="G64" s="10">
        <f t="shared" si="4"/>
        <v>253.82923644935798</v>
      </c>
      <c r="U64" s="1">
        <f t="shared" si="1"/>
        <v>64</v>
      </c>
      <c r="V64" s="12">
        <f t="shared" si="2"/>
        <v>-398.91542602239997</v>
      </c>
    </row>
    <row r="65" spans="5:22">
      <c r="E65" s="1">
        <v>65</v>
      </c>
      <c r="F65" s="10">
        <f t="shared" si="4"/>
        <v>74.759377491679743</v>
      </c>
      <c r="G65" s="10">
        <f t="shared" si="4"/>
        <v>261.32557507619646</v>
      </c>
      <c r="U65" s="1">
        <f t="shared" si="1"/>
        <v>65</v>
      </c>
      <c r="V65" s="12">
        <f t="shared" si="2"/>
        <v>-398.21262421250003</v>
      </c>
    </row>
    <row r="66" spans="5:22">
      <c r="E66" s="1">
        <v>66</v>
      </c>
      <c r="F66" s="10">
        <f t="shared" si="4"/>
        <v>75.533486847066825</v>
      </c>
      <c r="G66" s="10">
        <f t="shared" si="4"/>
        <v>268.79248663618131</v>
      </c>
      <c r="U66" s="1">
        <f t="shared" si="1"/>
        <v>66</v>
      </c>
      <c r="V66" s="12">
        <f t="shared" si="2"/>
        <v>-397.49617622159997</v>
      </c>
    </row>
    <row r="67" spans="5:22">
      <c r="E67" s="1">
        <v>67</v>
      </c>
      <c r="F67" s="10">
        <f t="shared" si="4"/>
        <v>76.29931386085147</v>
      </c>
      <c r="G67" s="10">
        <f t="shared" si="4"/>
        <v>276.22620113880498</v>
      </c>
      <c r="U67" s="1">
        <f t="shared" si="1"/>
        <v>67</v>
      </c>
      <c r="V67" s="12">
        <f t="shared" si="2"/>
        <v>-396.76614194230001</v>
      </c>
    </row>
    <row r="68" spans="5:22">
      <c r="E68" s="1">
        <v>68</v>
      </c>
      <c r="F68" s="10">
        <f t="shared" si="4"/>
        <v>77.056998906383853</v>
      </c>
      <c r="G68" s="10">
        <f t="shared" si="4"/>
        <v>283.62328747778633</v>
      </c>
      <c r="U68" s="1">
        <f t="shared" si="1"/>
        <v>68</v>
      </c>
      <c r="V68" s="12">
        <f t="shared" si="2"/>
        <v>-396.0225812672</v>
      </c>
    </row>
    <row r="69" spans="5:22">
      <c r="E69" s="1">
        <v>69</v>
      </c>
      <c r="F69" s="10">
        <f t="shared" si="4"/>
        <v>77.806679226657124</v>
      </c>
      <c r="G69" s="10">
        <f t="shared" si="4"/>
        <v>290.98063590697785</v>
      </c>
      <c r="U69" s="1">
        <f t="shared" ref="U69:U132" si="5">E69</f>
        <v>69</v>
      </c>
      <c r="V69" s="12">
        <f t="shared" ref="V69:V132" si="6">$S$4+$S$5*U69+$S$6*U69^2+$S$7*U69^3+$S$8*U69^4</f>
        <v>-395.26555408889999</v>
      </c>
    </row>
    <row r="70" spans="5:22">
      <c r="E70" s="1">
        <v>70</v>
      </c>
      <c r="F70" s="10">
        <f t="shared" si="4"/>
        <v>78.548489003033794</v>
      </c>
      <c r="G70" s="10">
        <f t="shared" si="4"/>
        <v>298.29544036427075</v>
      </c>
      <c r="J70" s="1">
        <v>0</v>
      </c>
      <c r="K70" s="1">
        <f>$M$1*J70</f>
        <v>0</v>
      </c>
      <c r="U70" s="1">
        <f t="shared" si="5"/>
        <v>70</v>
      </c>
      <c r="V70" s="12">
        <f t="shared" si="6"/>
        <v>-394.49512029999994</v>
      </c>
    </row>
    <row r="71" spans="5:22">
      <c r="E71" s="1">
        <v>71</v>
      </c>
      <c r="F71" s="10">
        <f t="shared" si="4"/>
        <v>79.282559423801658</v>
      </c>
      <c r="G71" s="10">
        <f t="shared" si="4"/>
        <v>305.56518094111317</v>
      </c>
      <c r="J71" s="1">
        <f>J70+(E71-E70)*(G71+G70)/2</f>
        <v>301.93031065269196</v>
      </c>
      <c r="K71" s="1">
        <f t="shared" ref="K71:K134" si="7">$M$1*J71</f>
        <v>42270.243491376874</v>
      </c>
      <c r="U71" s="1">
        <f t="shared" si="5"/>
        <v>71</v>
      </c>
      <c r="V71" s="12">
        <f t="shared" si="6"/>
        <v>-393.71133979310002</v>
      </c>
    </row>
    <row r="72" spans="5:22">
      <c r="E72" s="1">
        <v>72</v>
      </c>
      <c r="F72" s="10">
        <f t="shared" si="4"/>
        <v>80.009018752356184</v>
      </c>
      <c r="G72" s="10">
        <f t="shared" si="4"/>
        <v>312.78760650267185</v>
      </c>
      <c r="J72" s="1">
        <f t="shared" ref="J72:J135" si="8">J71+(E72-E71)*(G72+G71)/2</f>
        <v>611.10670437458452</v>
      </c>
      <c r="K72" s="1">
        <f t="shared" si="7"/>
        <v>85554.938612441838</v>
      </c>
      <c r="U72" s="1">
        <f t="shared" si="5"/>
        <v>72</v>
      </c>
      <c r="V72" s="12">
        <f t="shared" si="6"/>
        <v>-392.91427246080002</v>
      </c>
    </row>
    <row r="73" spans="5:22">
      <c r="E73" s="1">
        <v>73</v>
      </c>
      <c r="F73" s="10">
        <f t="shared" si="4"/>
        <v>80.727992394830665</v>
      </c>
      <c r="G73" s="10">
        <f t="shared" si="4"/>
        <v>319.96071766577779</v>
      </c>
      <c r="J73" s="1">
        <f t="shared" si="8"/>
        <v>927.48086645880937</v>
      </c>
      <c r="K73" s="1">
        <f t="shared" si="7"/>
        <v>129847.32130423331</v>
      </c>
      <c r="U73" s="1">
        <f t="shared" si="5"/>
        <v>73</v>
      </c>
      <c r="V73" s="12">
        <f t="shared" si="6"/>
        <v>-392.10397819569999</v>
      </c>
    </row>
    <row r="74" spans="5:22">
      <c r="E74" s="1">
        <v>74</v>
      </c>
      <c r="F74" s="10">
        <f t="shared" si="4"/>
        <v>81.43960296703392</v>
      </c>
      <c r="G74" s="10">
        <f t="shared" si="4"/>
        <v>327.08275016487892</v>
      </c>
      <c r="J74" s="1">
        <f t="shared" si="8"/>
        <v>1251.0026003741377</v>
      </c>
      <c r="K74" s="1">
        <f t="shared" si="7"/>
        <v>175140.36405237927</v>
      </c>
      <c r="U74" s="1">
        <f t="shared" si="5"/>
        <v>74</v>
      </c>
      <c r="V74" s="12">
        <f t="shared" si="6"/>
        <v>-391.28051689040001</v>
      </c>
    </row>
    <row r="75" spans="5:22">
      <c r="E75" s="1">
        <v>75</v>
      </c>
      <c r="F75" s="10">
        <f t="shared" si="4"/>
        <v>82.1439703605636</v>
      </c>
      <c r="G75" s="10">
        <f t="shared" si="4"/>
        <v>334.1521587250835</v>
      </c>
      <c r="J75" s="1">
        <f t="shared" si="8"/>
        <v>1581.6200548191189</v>
      </c>
      <c r="K75" s="1">
        <f t="shared" si="7"/>
        <v>221426.80767467665</v>
      </c>
      <c r="U75" s="1">
        <f t="shared" si="5"/>
        <v>75</v>
      </c>
      <c r="V75" s="12">
        <f t="shared" si="6"/>
        <v>-390.44394843749996</v>
      </c>
    </row>
    <row r="76" spans="5:22">
      <c r="E76" s="1">
        <v>76</v>
      </c>
      <c r="F76" s="10">
        <f t="shared" si="4"/>
        <v>82.841211807997325</v>
      </c>
      <c r="G76" s="10">
        <f t="shared" si="4"/>
        <v>341.16760146564593</v>
      </c>
      <c r="J76" s="1">
        <f t="shared" si="8"/>
        <v>1919.2799349144836</v>
      </c>
      <c r="K76" s="1">
        <f t="shared" si="7"/>
        <v>268699.19088802772</v>
      </c>
      <c r="U76" s="1">
        <f t="shared" si="5"/>
        <v>76</v>
      </c>
      <c r="V76" s="12">
        <f t="shared" si="6"/>
        <v>-389.59433272959996</v>
      </c>
    </row>
    <row r="77" spans="5:22">
      <c r="E77" s="1">
        <v>77</v>
      </c>
      <c r="F77" s="10">
        <f t="shared" si="4"/>
        <v>83.531441947072423</v>
      </c>
      <c r="G77" s="10">
        <f t="shared" si="4"/>
        <v>348.12792491068745</v>
      </c>
      <c r="J77" s="1">
        <f t="shared" si="8"/>
        <v>2263.9276981026505</v>
      </c>
      <c r="K77" s="1">
        <f t="shared" si="7"/>
        <v>316949.87773437105</v>
      </c>
      <c r="U77" s="1">
        <f t="shared" si="5"/>
        <v>77</v>
      </c>
      <c r="V77" s="12">
        <f t="shared" si="6"/>
        <v>-388.73172965930002</v>
      </c>
    </row>
    <row r="78" spans="5:22">
      <c r="E78" s="1">
        <v>78</v>
      </c>
      <c r="F78" s="10">
        <f t="shared" si="4"/>
        <v>84.214772883783056</v>
      </c>
      <c r="G78" s="10">
        <f t="shared" si="4"/>
        <v>355.03214962302042</v>
      </c>
      <c r="J78" s="1">
        <f t="shared" si="8"/>
        <v>2615.5077353695046</v>
      </c>
      <c r="K78" s="1">
        <f t="shared" si="7"/>
        <v>366171.08295173064</v>
      </c>
      <c r="U78" s="1">
        <f t="shared" si="5"/>
        <v>78</v>
      </c>
      <c r="V78" s="12">
        <f t="shared" si="6"/>
        <v>-387.85619911919997</v>
      </c>
    </row>
    <row r="79" spans="5:22">
      <c r="E79" s="1">
        <v>79</v>
      </c>
      <c r="F79" s="10">
        <f t="shared" si="4"/>
        <v>84.891314254343015</v>
      </c>
      <c r="G79" s="10">
        <f t="shared" si="4"/>
        <v>361.87945647702094</v>
      </c>
      <c r="J79" s="1">
        <f t="shared" si="8"/>
        <v>2973.9635384195253</v>
      </c>
      <c r="K79" s="1">
        <f t="shared" si="7"/>
        <v>416354.89537873352</v>
      </c>
      <c r="U79" s="1">
        <f t="shared" si="5"/>
        <v>79</v>
      </c>
      <c r="V79" s="12">
        <f t="shared" si="6"/>
        <v>-386.9678010019</v>
      </c>
    </row>
    <row r="80" spans="5:22">
      <c r="E80" s="1">
        <v>80</v>
      </c>
      <c r="F80" s="10">
        <f t="shared" si="4"/>
        <v>85.561173285961232</v>
      </c>
      <c r="G80" s="10">
        <f t="shared" si="4"/>
        <v>368.66917361089014</v>
      </c>
      <c r="J80" s="1">
        <f t="shared" si="8"/>
        <v>3339.2378534634809</v>
      </c>
      <c r="K80" s="1">
        <f t="shared" si="7"/>
        <v>467493.29948488733</v>
      </c>
      <c r="U80" s="1">
        <f t="shared" si="5"/>
        <v>80</v>
      </c>
      <c r="V80" s="12">
        <f t="shared" si="6"/>
        <v>-386.06659519999994</v>
      </c>
    </row>
    <row r="81" spans="5:22">
      <c r="E81" s="1">
        <v>81</v>
      </c>
      <c r="F81" s="10">
        <f t="shared" si="4"/>
        <v>86.22445485640354</v>
      </c>
      <c r="G81" s="10">
        <f t="shared" si="4"/>
        <v>375.40076402461449</v>
      </c>
      <c r="J81" s="1">
        <f t="shared" si="8"/>
        <v>3711.2728222812329</v>
      </c>
      <c r="K81" s="1">
        <f t="shared" si="7"/>
        <v>519578.19511937263</v>
      </c>
      <c r="U81" s="1">
        <f t="shared" si="5"/>
        <v>81</v>
      </c>
      <c r="V81" s="12">
        <f t="shared" si="6"/>
        <v>-385.15264160610002</v>
      </c>
    </row>
    <row r="82" spans="5:22">
      <c r="E82" s="1">
        <v>82</v>
      </c>
      <c r="F82" s="10">
        <f t="shared" si="4"/>
        <v>86.881261552309823</v>
      </c>
      <c r="G82" s="10">
        <f t="shared" si="4"/>
        <v>382.07381390148004</v>
      </c>
      <c r="J82" s="1">
        <f t="shared" si="8"/>
        <v>4090.0101112442803</v>
      </c>
      <c r="K82" s="1">
        <f t="shared" si="7"/>
        <v>572601.41557419929</v>
      </c>
      <c r="U82" s="1">
        <f t="shared" si="5"/>
        <v>82</v>
      </c>
      <c r="V82" s="12">
        <f t="shared" si="6"/>
        <v>-384.22600011279997</v>
      </c>
    </row>
    <row r="83" spans="5:22">
      <c r="E83" s="1">
        <v>83</v>
      </c>
      <c r="F83" s="10">
        <f t="shared" si="4"/>
        <v>87.531693726248392</v>
      </c>
      <c r="G83" s="10">
        <f t="shared" si="4"/>
        <v>388.68802151188322</v>
      </c>
      <c r="J83" s="1">
        <f t="shared" si="8"/>
        <v>4475.3910289509622</v>
      </c>
      <c r="K83" s="1">
        <f t="shared" si="7"/>
        <v>626554.74405313469</v>
      </c>
      <c r="U83" s="1">
        <f t="shared" si="5"/>
        <v>83</v>
      </c>
      <c r="V83" s="12">
        <f t="shared" si="6"/>
        <v>-383.28673061269996</v>
      </c>
    </row>
    <row r="84" spans="5:22">
      <c r="E84" s="1">
        <v>84</v>
      </c>
      <c r="F84" s="10">
        <f t="shared" si="4"/>
        <v>88.175849552502655</v>
      </c>
      <c r="G84" s="10">
        <f t="shared" si="4"/>
        <v>395.24318684856354</v>
      </c>
      <c r="J84" s="1">
        <f t="shared" si="8"/>
        <v>4867.3566331311858</v>
      </c>
      <c r="K84" s="1">
        <f t="shared" si="7"/>
        <v>681429.92863836605</v>
      </c>
      <c r="U84" s="1">
        <f t="shared" si="5"/>
        <v>84</v>
      </c>
      <c r="V84" s="12">
        <f t="shared" si="6"/>
        <v>-382.33489299839999</v>
      </c>
    </row>
    <row r="85" spans="5:22">
      <c r="E85" s="1">
        <v>85</v>
      </c>
      <c r="F85" s="10">
        <f t="shared" si="4"/>
        <v>88.813825081577036</v>
      </c>
      <c r="G85" s="10">
        <f t="shared" si="4"/>
        <v>401.73920183822986</v>
      </c>
      <c r="J85" s="1">
        <f t="shared" si="8"/>
        <v>5265.847827474583</v>
      </c>
      <c r="K85" s="1">
        <f t="shared" si="7"/>
        <v>737218.69584644167</v>
      </c>
      <c r="U85" s="1">
        <f t="shared" si="5"/>
        <v>85</v>
      </c>
      <c r="V85" s="12">
        <f t="shared" si="6"/>
        <v>-381.37054716249997</v>
      </c>
    </row>
    <row r="86" spans="5:22">
      <c r="E86" s="1">
        <v>86</v>
      </c>
      <c r="F86" s="10">
        <f t="shared" si="4"/>
        <v>89.445714293427045</v>
      </c>
      <c r="G86" s="10">
        <f t="shared" si="4"/>
        <v>408.17604122835758</v>
      </c>
      <c r="J86" s="1">
        <f t="shared" si="8"/>
        <v>5670.8054490078766</v>
      </c>
      <c r="K86" s="1">
        <f t="shared" si="7"/>
        <v>793912.7628611027</v>
      </c>
      <c r="U86" s="1">
        <f t="shared" si="5"/>
        <v>86</v>
      </c>
      <c r="V86" s="12">
        <f t="shared" si="6"/>
        <v>-380.39375299759996</v>
      </c>
    </row>
    <row r="87" spans="5:22">
      <c r="E87" s="1">
        <v>87</v>
      </c>
      <c r="F87" s="10">
        <f t="shared" si="4"/>
        <v>90.071609149416204</v>
      </c>
      <c r="G87" s="10">
        <f t="shared" si="4"/>
        <v>414.55375403434323</v>
      </c>
      <c r="J87" s="1">
        <f t="shared" si="8"/>
        <v>6082.1703466392273</v>
      </c>
      <c r="K87" s="1">
        <f t="shared" si="7"/>
        <v>851503.84852949181</v>
      </c>
      <c r="U87" s="1">
        <f t="shared" si="5"/>
        <v>87</v>
      </c>
      <c r="V87" s="12">
        <f t="shared" si="6"/>
        <v>-379.40457039629996</v>
      </c>
    </row>
    <row r="88" spans="5:22">
      <c r="E88" s="1">
        <v>88</v>
      </c>
      <c r="F88" s="10">
        <f t="shared" si="4"/>
        <v>90.691599643009766</v>
      </c>
      <c r="G88" s="10">
        <f t="shared" si="4"/>
        <v>420.87245558843995</v>
      </c>
      <c r="J88" s="1">
        <f t="shared" si="8"/>
        <v>6499.8834514506188</v>
      </c>
      <c r="K88" s="1">
        <f t="shared" si="7"/>
        <v>909983.68320308661</v>
      </c>
      <c r="U88" s="1">
        <f t="shared" si="5"/>
        <v>88</v>
      </c>
      <c r="V88" s="12">
        <f t="shared" si="6"/>
        <v>-378.40305925119998</v>
      </c>
    </row>
    <row r="89" spans="5:22">
      <c r="E89" s="1">
        <v>89</v>
      </c>
      <c r="F89" s="10">
        <f t="shared" si="4"/>
        <v>91.305773849213168</v>
      </c>
      <c r="G89" s="10">
        <f t="shared" si="4"/>
        <v>427.13232014174378</v>
      </c>
      <c r="J89" s="1">
        <f t="shared" si="8"/>
        <v>6923.8858393157107</v>
      </c>
      <c r="K89" s="1">
        <f t="shared" si="7"/>
        <v>969344.01750419952</v>
      </c>
      <c r="U89" s="1">
        <f t="shared" si="5"/>
        <v>89</v>
      </c>
      <c r="V89" s="12">
        <f t="shared" si="6"/>
        <v>-377.38927945489996</v>
      </c>
    </row>
    <row r="90" spans="5:22">
      <c r="E90" s="1">
        <v>90</v>
      </c>
      <c r="F90" s="10">
        <f t="shared" si="4"/>
        <v>91.914217972769919</v>
      </c>
      <c r="G90" s="10">
        <f t="shared" si="4"/>
        <v>433.3335739999298</v>
      </c>
      <c r="J90" s="1">
        <f t="shared" si="8"/>
        <v>7354.1187863865471</v>
      </c>
      <c r="K90" s="1">
        <f t="shared" si="7"/>
        <v>1029576.6300941166</v>
      </c>
      <c r="U90" s="1">
        <f t="shared" si="5"/>
        <v>90</v>
      </c>
      <c r="V90" s="12">
        <f t="shared" si="6"/>
        <v>-376.36329089999992</v>
      </c>
    </row>
    <row r="91" spans="5:22">
      <c r="E91" s="1">
        <v>91</v>
      </c>
      <c r="F91" s="10">
        <f t="shared" si="4"/>
        <v>92.517016395139322</v>
      </c>
      <c r="G91" s="10">
        <f t="shared" si="4"/>
        <v>439.47648916895963</v>
      </c>
      <c r="J91" s="1">
        <f t="shared" si="8"/>
        <v>7790.5238179709922</v>
      </c>
      <c r="K91" s="1">
        <f t="shared" si="7"/>
        <v>1090673.334515939</v>
      </c>
      <c r="U91" s="1">
        <f t="shared" si="5"/>
        <v>91</v>
      </c>
      <c r="V91" s="12">
        <f t="shared" si="6"/>
        <v>-375.32515347910004</v>
      </c>
    </row>
    <row r="92" spans="5:22">
      <c r="E92" s="1">
        <v>92</v>
      </c>
      <c r="F92" s="10">
        <f t="shared" si="4"/>
        <v>93.114251720266225</v>
      </c>
      <c r="G92" s="10">
        <f t="shared" si="4"/>
        <v>445.5613774707071</v>
      </c>
      <c r="J92" s="1">
        <f t="shared" si="8"/>
        <v>8233.0427512908263</v>
      </c>
      <c r="K92" s="1">
        <f t="shared" si="7"/>
        <v>1152625.9851807158</v>
      </c>
      <c r="U92" s="1">
        <f t="shared" si="5"/>
        <v>92</v>
      </c>
      <c r="V92" s="12">
        <f t="shared" si="6"/>
        <v>-374.27492708479997</v>
      </c>
    </row>
    <row r="93" spans="5:22">
      <c r="E93" s="1">
        <v>93</v>
      </c>
      <c r="F93" s="10">
        <f t="shared" si="4"/>
        <v>93.706004819166566</v>
      </c>
      <c r="G93" s="10">
        <f t="shared" si="4"/>
        <v>451.58858515242815</v>
      </c>
      <c r="J93" s="1">
        <f t="shared" si="8"/>
        <v>8681.6177326023935</v>
      </c>
      <c r="K93" s="1">
        <f t="shared" si="7"/>
        <v>1215426.482564335</v>
      </c>
      <c r="U93" s="1">
        <f t="shared" si="5"/>
        <v>93</v>
      </c>
      <c r="V93" s="12">
        <f t="shared" si="6"/>
        <v>-373.21267160970001</v>
      </c>
    </row>
    <row r="94" spans="5:22">
      <c r="E94" s="1">
        <v>94</v>
      </c>
      <c r="F94" s="10">
        <f t="shared" si="4"/>
        <v>94.292354873347037</v>
      </c>
      <c r="G94" s="10">
        <f t="shared" si="4"/>
        <v>457.558487884768</v>
      </c>
      <c r="J94" s="1">
        <f t="shared" si="8"/>
        <v>9136.1912691209909</v>
      </c>
      <c r="K94" s="1">
        <f t="shared" si="7"/>
        <v>1279066.7776769388</v>
      </c>
      <c r="U94" s="1">
        <f t="shared" si="5"/>
        <v>94</v>
      </c>
      <c r="V94" s="12">
        <f t="shared" si="6"/>
        <v>-372.13844694639994</v>
      </c>
    </row>
    <row r="95" spans="5:22">
      <c r="E95" s="1">
        <v>95</v>
      </c>
      <c r="F95" s="10">
        <f t="shared" si="4"/>
        <v>94.873379417083498</v>
      </c>
      <c r="G95" s="10">
        <f t="shared" si="4"/>
        <v>463.47148623693744</v>
      </c>
      <c r="J95" s="1">
        <f t="shared" si="8"/>
        <v>9596.7062561818439</v>
      </c>
      <c r="K95" s="1">
        <f t="shared" si="7"/>
        <v>1343538.875865458</v>
      </c>
      <c r="U95" s="1">
        <f t="shared" si="5"/>
        <v>95</v>
      </c>
      <c r="V95" s="12">
        <f t="shared" si="6"/>
        <v>-371.05231298749999</v>
      </c>
    </row>
    <row r="96" spans="5:22">
      <c r="E96" s="1">
        <v>96</v>
      </c>
      <c r="F96" s="10">
        <f t="shared" si="4"/>
        <v>95.449154378580772</v>
      </c>
      <c r="G96" s="10">
        <f t="shared" si="4"/>
        <v>469.32800143590543</v>
      </c>
      <c r="J96" s="1">
        <f t="shared" si="8"/>
        <v>10063.106000018266</v>
      </c>
      <c r="K96" s="1">
        <f t="shared" si="7"/>
        <v>1408834.8400025573</v>
      </c>
      <c r="U96" s="1">
        <f t="shared" si="5"/>
        <v>96</v>
      </c>
      <c r="V96" s="12">
        <f t="shared" si="6"/>
        <v>-369.9543296256</v>
      </c>
    </row>
    <row r="97" spans="5:22">
      <c r="E97" s="1">
        <v>97</v>
      </c>
      <c r="F97" s="10">
        <f t="shared" si="4"/>
        <v>96.01975412003344</v>
      </c>
      <c r="G97" s="10">
        <f t="shared" si="4"/>
        <v>475.12847163376119</v>
      </c>
      <c r="J97" s="1">
        <f t="shared" si="8"/>
        <v>10535.334236553099</v>
      </c>
      <c r="K97" s="1">
        <f t="shared" si="7"/>
        <v>1474946.7931174338</v>
      </c>
      <c r="U97" s="1">
        <f t="shared" si="5"/>
        <v>97</v>
      </c>
      <c r="V97" s="12">
        <f t="shared" si="6"/>
        <v>-368.84455675329997</v>
      </c>
    </row>
    <row r="98" spans="5:22">
      <c r="E98" s="1">
        <v>98</v>
      </c>
      <c r="F98" s="10">
        <f t="shared" si="4"/>
        <v>96.585251476616861</v>
      </c>
      <c r="G98" s="10">
        <f t="shared" si="4"/>
        <v>480.87334836380717</v>
      </c>
      <c r="J98" s="1">
        <f t="shared" si="8"/>
        <v>11013.335146551883</v>
      </c>
      <c r="K98" s="1">
        <f t="shared" si="7"/>
        <v>1541866.9205172635</v>
      </c>
      <c r="U98" s="1">
        <f t="shared" si="5"/>
        <v>98</v>
      </c>
      <c r="V98" s="12">
        <f t="shared" si="6"/>
        <v>-367.72305426319997</v>
      </c>
    </row>
    <row r="99" spans="5:22">
      <c r="E99" s="1">
        <v>99</v>
      </c>
      <c r="F99" s="10">
        <f t="shared" si="4"/>
        <v>97.145717794430198</v>
      </c>
      <c r="G99" s="10">
        <f t="shared" si="4"/>
        <v>486.56309343214923</v>
      </c>
      <c r="J99" s="1">
        <f t="shared" si="8"/>
        <v>11497.05336744986</v>
      </c>
      <c r="K99" s="1">
        <f t="shared" si="7"/>
        <v>1609587.4714429805</v>
      </c>
      <c r="U99" s="1">
        <f t="shared" si="5"/>
        <v>99</v>
      </c>
      <c r="V99" s="12">
        <f t="shared" si="6"/>
        <v>-366.58988204789995</v>
      </c>
    </row>
    <row r="100" spans="5:22">
      <c r="E100" s="1">
        <v>100</v>
      </c>
      <c r="F100" s="10">
        <f t="shared" si="4"/>
        <v>97.701222967415461</v>
      </c>
      <c r="G100" s="10">
        <f t="shared" si="4"/>
        <v>492.19817605742821</v>
      </c>
      <c r="J100" s="1">
        <f t="shared" si="8"/>
        <v>11986.434002194648</v>
      </c>
      <c r="K100" s="1">
        <f t="shared" si="7"/>
        <v>1678100.7603072508</v>
      </c>
      <c r="U100" s="1">
        <f t="shared" si="5"/>
        <v>100</v>
      </c>
      <c r="V100" s="12">
        <f t="shared" si="6"/>
        <v>-365.44509999999997</v>
      </c>
    </row>
    <row r="101" spans="5:22">
      <c r="E101" s="1">
        <v>101</v>
      </c>
      <c r="F101" s="10">
        <f t="shared" si="4"/>
        <v>98.251835473278135</v>
      </c>
      <c r="G101" s="10">
        <f t="shared" si="4"/>
        <v>497.77907029895806</v>
      </c>
      <c r="J101" s="1">
        <f t="shared" si="8"/>
        <v>12481.422625372841</v>
      </c>
      <c r="K101" s="1">
        <f t="shared" si="7"/>
        <v>1747399.1675521978</v>
      </c>
      <c r="U101" s="1">
        <f t="shared" si="5"/>
        <v>101</v>
      </c>
      <c r="V101" s="12">
        <f t="shared" si="6"/>
        <v>-364.28876801209992</v>
      </c>
    </row>
    <row r="102" spans="5:22">
      <c r="E102" s="1">
        <v>102</v>
      </c>
      <c r="F102" s="10">
        <f t="shared" si="4"/>
        <v>98.797622408434094</v>
      </c>
      <c r="G102" s="10">
        <f t="shared" si="4"/>
        <v>503.30625274015011</v>
      </c>
      <c r="J102" s="1">
        <f t="shared" si="8"/>
        <v>12981.965286892395</v>
      </c>
      <c r="K102" s="1">
        <f t="shared" si="7"/>
        <v>1817475.1401649353</v>
      </c>
      <c r="U102" s="1">
        <f t="shared" si="5"/>
        <v>102</v>
      </c>
      <c r="V102" s="12">
        <f t="shared" si="6"/>
        <v>-363.12094597679999</v>
      </c>
    </row>
    <row r="103" spans="5:22">
      <c r="E103" s="1">
        <v>103</v>
      </c>
      <c r="F103" s="10">
        <f t="shared" si="4"/>
        <v>99.338649522006506</v>
      </c>
      <c r="G103" s="10">
        <f t="shared" si="4"/>
        <v>508.78020044985266</v>
      </c>
      <c r="J103" s="1">
        <f t="shared" si="8"/>
        <v>13488.008513487397</v>
      </c>
      <c r="K103" s="1">
        <f t="shared" si="7"/>
        <v>1888321.1918882355</v>
      </c>
      <c r="U103" s="1">
        <f t="shared" si="5"/>
        <v>103</v>
      </c>
      <c r="V103" s="12">
        <f t="shared" si="6"/>
        <v>-361.9416937867</v>
      </c>
    </row>
    <row r="104" spans="5:22">
      <c r="E104" s="1">
        <v>104</v>
      </c>
      <c r="F104" s="10">
        <f t="shared" si="4"/>
        <v>99.874981248897555</v>
      </c>
      <c r="G104" s="10">
        <f t="shared" si="4"/>
        <v>514.20138909968171</v>
      </c>
      <c r="J104" s="1">
        <f t="shared" si="8"/>
        <v>13999.499308262164</v>
      </c>
      <c r="K104" s="1">
        <f t="shared" si="7"/>
        <v>1959929.9031567029</v>
      </c>
      <c r="U104" s="1">
        <f t="shared" si="5"/>
        <v>104</v>
      </c>
      <c r="V104" s="12">
        <f t="shared" si="6"/>
        <v>-360.75107133439997</v>
      </c>
    </row>
    <row r="105" spans="5:22">
      <c r="E105" s="1">
        <v>105</v>
      </c>
      <c r="F105" s="10">
        <f t="shared" ref="F105:G168" si="9">10^(B$5+B$6*LOG10($E105)+B$7*LOG10($E105)^2+B$8*LOG10($E105)^3+B$9*LOG10($E105)^4+B$10*LOG10($E105)^5+B$11*LOG10($E105)^6+B$12*LOG10($E105)^7+B$13*LOG10($E105)^8)</f>
        <v>100.40668074195746</v>
      </c>
      <c r="G105" s="10">
        <f t="shared" si="9"/>
        <v>519.57029137825748</v>
      </c>
      <c r="J105" s="1">
        <f t="shared" si="8"/>
        <v>14516.385148501133</v>
      </c>
      <c r="K105" s="1">
        <f t="shared" si="7"/>
        <v>2032293.9207901587</v>
      </c>
      <c r="U105" s="1">
        <f t="shared" si="5"/>
        <v>105</v>
      </c>
      <c r="V105" s="12">
        <f t="shared" si="6"/>
        <v>-359.54913851250001</v>
      </c>
    </row>
    <row r="106" spans="5:22">
      <c r="E106" s="1">
        <v>106</v>
      </c>
      <c r="F106" s="10">
        <f t="shared" si="9"/>
        <v>100.93380990327876</v>
      </c>
      <c r="G106" s="10">
        <f t="shared" si="9"/>
        <v>524.88737551252655</v>
      </c>
      <c r="J106" s="1">
        <f t="shared" si="8"/>
        <v>15038.613981946524</v>
      </c>
      <c r="K106" s="1">
        <f t="shared" si="7"/>
        <v>2105405.9574725134</v>
      </c>
      <c r="U106" s="1">
        <f t="shared" si="5"/>
        <v>106</v>
      </c>
      <c r="V106" s="12">
        <f t="shared" si="6"/>
        <v>-358.33595521359996</v>
      </c>
    </row>
    <row r="107" spans="5:22">
      <c r="E107" s="1">
        <v>107</v>
      </c>
      <c r="F107" s="10">
        <f t="shared" si="9"/>
        <v>101.45642941463421</v>
      </c>
      <c r="G107" s="10">
        <f t="shared" si="9"/>
        <v>530.1531040687546</v>
      </c>
      <c r="J107" s="1">
        <f t="shared" si="8"/>
        <v>15566.134221737164</v>
      </c>
      <c r="K107" s="1">
        <f t="shared" si="7"/>
        <v>2179258.7910432029</v>
      </c>
      <c r="U107" s="1">
        <f t="shared" si="5"/>
        <v>107</v>
      </c>
      <c r="V107" s="12">
        <f t="shared" si="6"/>
        <v>-357.1115813303</v>
      </c>
    </row>
    <row r="108" spans="5:22">
      <c r="E108" s="1">
        <v>108</v>
      </c>
      <c r="F108" s="10">
        <f t="shared" si="9"/>
        <v>101.97459876708369</v>
      </c>
      <c r="G108" s="10">
        <f t="shared" si="9"/>
        <v>535.36793279214578</v>
      </c>
      <c r="J108" s="1">
        <f t="shared" si="8"/>
        <v>16098.894740167614</v>
      </c>
      <c r="K108" s="1">
        <f t="shared" si="7"/>
        <v>2253845.2636234658</v>
      </c>
      <c r="U108" s="1">
        <f t="shared" si="5"/>
        <v>108</v>
      </c>
      <c r="V108" s="12">
        <f t="shared" si="6"/>
        <v>-355.8760767551999</v>
      </c>
    </row>
    <row r="109" spans="5:22">
      <c r="E109" s="1">
        <v>109</v>
      </c>
      <c r="F109" s="10">
        <f t="shared" si="9"/>
        <v>102.48837628977431</v>
      </c>
      <c r="G109" s="10">
        <f t="shared" si="9"/>
        <v>540.53230972326196</v>
      </c>
      <c r="J109" s="1">
        <f t="shared" si="8"/>
        <v>16636.844861425318</v>
      </c>
      <c r="K109" s="1">
        <f t="shared" si="7"/>
        <v>2329158.2805995443</v>
      </c>
      <c r="U109" s="1">
        <f t="shared" si="5"/>
        <v>109</v>
      </c>
      <c r="V109" s="12">
        <f t="shared" si="6"/>
        <v>-354.62950138090002</v>
      </c>
    </row>
    <row r="110" spans="5:22">
      <c r="E110" s="1">
        <v>110</v>
      </c>
      <c r="F110" s="10">
        <f t="shared" si="9"/>
        <v>102.9978191779521</v>
      </c>
      <c r="G110" s="10">
        <f t="shared" si="9"/>
        <v>545.64667437617902</v>
      </c>
      <c r="J110" s="1">
        <f t="shared" si="8"/>
        <v>17179.934353475037</v>
      </c>
      <c r="K110" s="1">
        <f t="shared" si="7"/>
        <v>2405190.8094865051</v>
      </c>
      <c r="U110" s="1">
        <f t="shared" si="5"/>
        <v>110</v>
      </c>
      <c r="V110" s="12">
        <f t="shared" si="6"/>
        <v>-353.37191509999997</v>
      </c>
    </row>
    <row r="111" spans="5:22">
      <c r="E111" s="1">
        <v>111</v>
      </c>
      <c r="F111" s="10">
        <f t="shared" si="9"/>
        <v>103.50298352021329</v>
      </c>
      <c r="G111" s="10">
        <f t="shared" si="9"/>
        <v>550.7114570898467</v>
      </c>
      <c r="J111" s="1">
        <f t="shared" si="8"/>
        <v>17728.11341920805</v>
      </c>
      <c r="K111" s="1">
        <f t="shared" si="7"/>
        <v>2481935.878689127</v>
      </c>
      <c r="U111" s="1">
        <f t="shared" si="5"/>
        <v>111</v>
      </c>
      <c r="V111" s="12">
        <f t="shared" si="6"/>
        <v>-352.10337780509997</v>
      </c>
    </row>
    <row r="112" spans="5:22">
      <c r="E112" s="1">
        <v>112</v>
      </c>
      <c r="F112" s="10">
        <f t="shared" si="9"/>
        <v>104.00392432500674</v>
      </c>
      <c r="G112" s="10">
        <f t="shared" si="9"/>
        <v>555.72707843980925</v>
      </c>
      <c r="J112" s="1">
        <f t="shared" si="8"/>
        <v>18281.332686972877</v>
      </c>
      <c r="K112" s="1">
        <f t="shared" si="7"/>
        <v>2559386.5761762029</v>
      </c>
      <c r="U112" s="1">
        <f t="shared" si="5"/>
        <v>112</v>
      </c>
      <c r="V112" s="12">
        <f t="shared" si="6"/>
        <v>-350.82394938879997</v>
      </c>
    </row>
    <row r="113" spans="5:22">
      <c r="E113" s="1">
        <v>113</v>
      </c>
      <c r="F113" s="10">
        <f t="shared" si="9"/>
        <v>104.50069554642094</v>
      </c>
      <c r="G113" s="10">
        <f t="shared" si="9"/>
        <v>560.69394886896976</v>
      </c>
      <c r="J113" s="1">
        <f t="shared" si="8"/>
        <v>18839.543200627268</v>
      </c>
      <c r="K113" s="1">
        <f t="shared" si="7"/>
        <v>2637536.0480878176</v>
      </c>
      <c r="U113" s="1">
        <f t="shared" si="5"/>
        <v>113</v>
      </c>
      <c r="V113" s="12">
        <f t="shared" si="6"/>
        <v>-349.53368974369994</v>
      </c>
    </row>
    <row r="114" spans="5:22">
      <c r="E114" s="1">
        <v>114</v>
      </c>
      <c r="F114" s="10">
        <f t="shared" si="9"/>
        <v>104.99335010926545</v>
      </c>
      <c r="G114" s="10">
        <f t="shared" si="9"/>
        <v>565.61246829557706</v>
      </c>
      <c r="J114" s="1">
        <f t="shared" si="8"/>
        <v>19402.69640920954</v>
      </c>
      <c r="K114" s="1">
        <f t="shared" si="7"/>
        <v>2716377.4972893358</v>
      </c>
      <c r="U114" s="1">
        <f t="shared" si="5"/>
        <v>114</v>
      </c>
      <c r="V114" s="12">
        <f t="shared" si="6"/>
        <v>-348.23265876239998</v>
      </c>
    </row>
    <row r="115" spans="5:22">
      <c r="E115" s="1">
        <v>115</v>
      </c>
      <c r="F115" s="10">
        <f t="shared" si="9"/>
        <v>105.48193993347039</v>
      </c>
      <c r="G115" s="10">
        <f t="shared" si="9"/>
        <v>570.48302584388864</v>
      </c>
      <c r="J115" s="1">
        <f t="shared" si="8"/>
        <v>19970.744156279274</v>
      </c>
      <c r="K115" s="1">
        <f t="shared" si="7"/>
        <v>2795904.1818790985</v>
      </c>
      <c r="U115" s="1">
        <f t="shared" si="5"/>
        <v>115</v>
      </c>
      <c r="V115" s="12">
        <f t="shared" si="6"/>
        <v>-346.92091633749999</v>
      </c>
    </row>
    <row r="116" spans="5:22">
      <c r="E116" s="1">
        <v>116</v>
      </c>
      <c r="F116" s="10">
        <f t="shared" si="9"/>
        <v>105.96651595782676</v>
      </c>
      <c r="G116" s="10">
        <f t="shared" si="9"/>
        <v>575.30599974898792</v>
      </c>
      <c r="J116" s="1">
        <f t="shared" si="8"/>
        <v>20543.638669075714</v>
      </c>
      <c r="K116" s="1">
        <f t="shared" si="7"/>
        <v>2876109.4136705999</v>
      </c>
      <c r="U116" s="1">
        <f t="shared" si="5"/>
        <v>116</v>
      </c>
      <c r="V116" s="12">
        <f t="shared" si="6"/>
        <v>-345.59852236159998</v>
      </c>
    </row>
    <row r="117" spans="5:22">
      <c r="E117" s="1">
        <v>117</v>
      </c>
      <c r="F117" s="10">
        <f t="shared" si="9"/>
        <v>106.44712816308218</v>
      </c>
      <c r="G117" s="10">
        <f t="shared" si="9"/>
        <v>580.08175721406542</v>
      </c>
      <c r="J117" s="1">
        <f t="shared" si="8"/>
        <v>21121.332547557242</v>
      </c>
      <c r="K117" s="1">
        <f t="shared" si="7"/>
        <v>2956986.5566580137</v>
      </c>
      <c r="U117" s="1">
        <f t="shared" si="5"/>
        <v>117</v>
      </c>
      <c r="V117" s="12">
        <f t="shared" si="6"/>
        <v>-344.26553672729995</v>
      </c>
    </row>
    <row r="118" spans="5:22">
      <c r="E118" s="1">
        <v>118</v>
      </c>
      <c r="F118" s="10">
        <f t="shared" si="9"/>
        <v>106.9238255944105</v>
      </c>
      <c r="G118" s="10">
        <f t="shared" si="9"/>
        <v>584.81065439409451</v>
      </c>
      <c r="J118" s="1">
        <f t="shared" si="8"/>
        <v>21703.778753361323</v>
      </c>
      <c r="K118" s="1">
        <f t="shared" si="7"/>
        <v>3038529.0254705851</v>
      </c>
      <c r="U118" s="1">
        <f t="shared" si="5"/>
        <v>118</v>
      </c>
      <c r="V118" s="12">
        <f t="shared" si="6"/>
        <v>-342.92201932719991</v>
      </c>
    </row>
    <row r="119" spans="5:22">
      <c r="E119" s="1">
        <v>119</v>
      </c>
      <c r="F119" s="10">
        <f t="shared" si="9"/>
        <v>107.39665638327658</v>
      </c>
      <c r="G119" s="10">
        <f t="shared" si="9"/>
        <v>589.49303645401733</v>
      </c>
      <c r="J119" s="1">
        <f t="shared" si="8"/>
        <v>22290.93059878538</v>
      </c>
      <c r="K119" s="1">
        <f t="shared" si="7"/>
        <v>3120730.2838299531</v>
      </c>
      <c r="U119" s="1">
        <f t="shared" si="5"/>
        <v>119</v>
      </c>
      <c r="V119" s="12">
        <f t="shared" si="6"/>
        <v>-341.56803005389997</v>
      </c>
    </row>
    <row r="120" spans="5:22">
      <c r="E120" s="1">
        <v>120</v>
      </c>
      <c r="F120" s="10">
        <f t="shared" si="9"/>
        <v>107.86566776871305</v>
      </c>
      <c r="G120" s="10">
        <f t="shared" si="9"/>
        <v>594.12923763516699</v>
      </c>
      <c r="J120" s="1">
        <f t="shared" si="8"/>
        <v>22882.741735829972</v>
      </c>
      <c r="K120" s="1">
        <f t="shared" si="7"/>
        <v>3203583.843016196</v>
      </c>
      <c r="U120" s="1">
        <f t="shared" si="5"/>
        <v>120</v>
      </c>
      <c r="V120" s="12">
        <f t="shared" si="6"/>
        <v>-340.20362879999993</v>
      </c>
    </row>
    <row r="121" spans="5:22">
      <c r="E121" s="1">
        <v>121</v>
      </c>
      <c r="F121" s="10">
        <f t="shared" si="9"/>
        <v>108.33090611802169</v>
      </c>
      <c r="G121" s="10">
        <f t="shared" si="9"/>
        <v>598.71958143239158</v>
      </c>
      <c r="J121" s="1">
        <f t="shared" si="8"/>
        <v>23479.16614536375</v>
      </c>
      <c r="K121" s="1">
        <f t="shared" si="7"/>
        <v>3287083.2603509249</v>
      </c>
      <c r="U121" s="1">
        <f t="shared" si="5"/>
        <v>121</v>
      </c>
      <c r="V121" s="12">
        <f t="shared" si="6"/>
        <v>-338.82887545809996</v>
      </c>
    </row>
    <row r="122" spans="5:22">
      <c r="E122" s="1">
        <v>122</v>
      </c>
      <c r="F122" s="10">
        <f t="shared" si="9"/>
        <v>108.7924169469218</v>
      </c>
      <c r="G122" s="10">
        <f t="shared" si="9"/>
        <v>603.26438072560029</v>
      </c>
      <c r="J122" s="1">
        <f t="shared" si="8"/>
        <v>24080.158126442744</v>
      </c>
      <c r="K122" s="1">
        <f t="shared" si="7"/>
        <v>3371222.137701984</v>
      </c>
      <c r="U122" s="1">
        <f t="shared" si="5"/>
        <v>122</v>
      </c>
      <c r="V122" s="12">
        <f t="shared" si="6"/>
        <v>-337.44382992079994</v>
      </c>
    </row>
    <row r="123" spans="5:22">
      <c r="E123" s="1">
        <v>123</v>
      </c>
      <c r="F123" s="10">
        <f t="shared" si="9"/>
        <v>109.25024493915916</v>
      </c>
      <c r="G123" s="10">
        <f t="shared" si="9"/>
        <v>607.76393807636782</v>
      </c>
      <c r="J123" s="1">
        <f t="shared" si="8"/>
        <v>24685.672285843728</v>
      </c>
      <c r="K123" s="1">
        <f t="shared" si="7"/>
        <v>3455994.1200181218</v>
      </c>
      <c r="U123" s="1">
        <f t="shared" si="5"/>
        <v>123</v>
      </c>
      <c r="V123" s="12">
        <f t="shared" si="6"/>
        <v>-336.04855208069995</v>
      </c>
    </row>
    <row r="124" spans="5:22">
      <c r="E124" s="1">
        <v>124</v>
      </c>
      <c r="F124" s="10">
        <f t="shared" si="9"/>
        <v>109.7044339655917</v>
      </c>
      <c r="G124" s="10">
        <f t="shared" si="9"/>
        <v>612.21854594578417</v>
      </c>
      <c r="J124" s="1">
        <f t="shared" si="8"/>
        <v>25295.663527854806</v>
      </c>
      <c r="K124" s="1">
        <f t="shared" si="7"/>
        <v>3541392.8938996727</v>
      </c>
      <c r="U124" s="1">
        <f t="shared" si="5"/>
        <v>124</v>
      </c>
      <c r="V124" s="12">
        <f t="shared" si="6"/>
        <v>-334.64310183039998</v>
      </c>
    </row>
    <row r="125" spans="5:22">
      <c r="E125" s="1">
        <v>125</v>
      </c>
      <c r="F125" s="10">
        <f t="shared" si="9"/>
        <v>110.15502710276456</v>
      </c>
      <c r="G125" s="10">
        <f t="shared" si="9"/>
        <v>616.6284869805055</v>
      </c>
      <c r="J125" s="1">
        <f t="shared" si="8"/>
        <v>25910.087044317952</v>
      </c>
      <c r="K125" s="1">
        <f t="shared" si="7"/>
        <v>3627412.1862045131</v>
      </c>
      <c r="U125" s="1">
        <f t="shared" si="5"/>
        <v>125</v>
      </c>
      <c r="V125" s="12">
        <f t="shared" si="6"/>
        <v>-333.22753906249994</v>
      </c>
    </row>
    <row r="126" spans="5:22">
      <c r="E126" s="1">
        <v>126</v>
      </c>
      <c r="F126" s="10">
        <f t="shared" si="9"/>
        <v>110.60206665099521</v>
      </c>
      <c r="G126" s="10">
        <f t="shared" si="9"/>
        <v>620.99403439286596</v>
      </c>
      <c r="J126" s="1">
        <f t="shared" si="8"/>
        <v>26528.898305004637</v>
      </c>
      <c r="K126" s="1">
        <f t="shared" si="7"/>
        <v>3714045.762700649</v>
      </c>
      <c r="U126" s="1">
        <f t="shared" si="5"/>
        <v>126</v>
      </c>
      <c r="V126" s="12">
        <f t="shared" si="6"/>
        <v>-331.8019236696</v>
      </c>
    </row>
    <row r="127" spans="5:22">
      <c r="E127" s="1">
        <v>127</v>
      </c>
      <c r="F127" s="10">
        <f t="shared" si="9"/>
        <v>111.04559415197512</v>
      </c>
      <c r="G127" s="10">
        <f t="shared" si="9"/>
        <v>625.31545219893087</v>
      </c>
      <c r="J127" s="1">
        <f t="shared" si="8"/>
        <v>27152.053048300535</v>
      </c>
      <c r="K127" s="1">
        <f t="shared" si="7"/>
        <v>3801287.4267620747</v>
      </c>
      <c r="U127" s="1">
        <f t="shared" si="5"/>
        <v>127</v>
      </c>
      <c r="V127" s="12">
        <f t="shared" si="6"/>
        <v>-330.36631554429994</v>
      </c>
    </row>
    <row r="128" spans="5:22">
      <c r="E128" s="1">
        <v>128</v>
      </c>
      <c r="F128" s="10">
        <f t="shared" si="9"/>
        <v>111.48565040591004</v>
      </c>
      <c r="G128" s="10">
        <f t="shared" si="9"/>
        <v>629.59299568706535</v>
      </c>
      <c r="J128" s="1">
        <f t="shared" si="8"/>
        <v>27779.507272243532</v>
      </c>
      <c r="K128" s="1">
        <f t="shared" si="7"/>
        <v>3889131.0181140946</v>
      </c>
      <c r="U128" s="1">
        <f t="shared" si="5"/>
        <v>128</v>
      </c>
      <c r="V128" s="12">
        <f t="shared" si="6"/>
        <v>-328.92077457919993</v>
      </c>
    </row>
    <row r="129" spans="5:22">
      <c r="E129" s="1">
        <v>129</v>
      </c>
      <c r="F129" s="10">
        <f t="shared" si="9"/>
        <v>111.92227548820746</v>
      </c>
      <c r="G129" s="10">
        <f t="shared" si="9"/>
        <v>633.82691174269371</v>
      </c>
      <c r="J129" s="1">
        <f t="shared" si="8"/>
        <v>28411.217225958411</v>
      </c>
      <c r="K129" s="1">
        <f t="shared" si="7"/>
        <v>3977570.4116341774</v>
      </c>
      <c r="U129" s="1">
        <f t="shared" si="5"/>
        <v>129</v>
      </c>
      <c r="V129" s="12">
        <f t="shared" si="6"/>
        <v>-327.46536066689998</v>
      </c>
    </row>
    <row r="130" spans="5:22">
      <c r="E130" s="1">
        <v>130</v>
      </c>
      <c r="F130" s="10">
        <f t="shared" si="9"/>
        <v>112.35550876572347</v>
      </c>
      <c r="G130" s="10">
        <f t="shared" si="9"/>
        <v>638.01743924760126</v>
      </c>
      <c r="J130" s="1">
        <f t="shared" si="8"/>
        <v>29047.139401453558</v>
      </c>
      <c r="K130" s="1">
        <f t="shared" si="7"/>
        <v>4066599.516203498</v>
      </c>
      <c r="U130" s="1">
        <f t="shared" si="5"/>
        <v>130</v>
      </c>
      <c r="V130" s="12">
        <f t="shared" si="6"/>
        <v>-326.00013369999994</v>
      </c>
    </row>
    <row r="131" spans="5:22">
      <c r="E131" s="1">
        <v>131</v>
      </c>
      <c r="F131" s="10">
        <f t="shared" si="9"/>
        <v>112.78538891258707</v>
      </c>
      <c r="G131" s="10">
        <f t="shared" si="9"/>
        <v>642.16480949883316</v>
      </c>
      <c r="J131" s="1">
        <f t="shared" si="8"/>
        <v>29687.230525826777</v>
      </c>
      <c r="K131" s="1">
        <f t="shared" si="7"/>
        <v>4156212.2736157486</v>
      </c>
      <c r="U131" s="1">
        <f t="shared" si="5"/>
        <v>131</v>
      </c>
      <c r="V131" s="12">
        <f t="shared" si="6"/>
        <v>-324.52515357109996</v>
      </c>
    </row>
    <row r="132" spans="5:22">
      <c r="E132" s="1">
        <v>132</v>
      </c>
      <c r="F132" s="10">
        <f t="shared" si="9"/>
        <v>113.21195392560803</v>
      </c>
      <c r="G132" s="10">
        <f t="shared" si="9"/>
        <v>646.26924662369561</v>
      </c>
      <c r="J132" s="1">
        <f t="shared" si="8"/>
        <v>30331.44755388804</v>
      </c>
      <c r="K132" s="1">
        <f t="shared" si="7"/>
        <v>4246402.6575443251</v>
      </c>
      <c r="U132" s="1">
        <f t="shared" si="5"/>
        <v>132</v>
      </c>
      <c r="V132" s="12">
        <f t="shared" si="6"/>
        <v>-323.04048017279996</v>
      </c>
    </row>
    <row r="133" spans="5:22">
      <c r="E133" s="1">
        <v>133</v>
      </c>
      <c r="F133" s="10">
        <f t="shared" si="9"/>
        <v>113.63524113928636</v>
      </c>
      <c r="G133" s="10">
        <f t="shared" si="9"/>
        <v>650.33096796375469</v>
      </c>
      <c r="J133" s="1">
        <f t="shared" si="8"/>
        <v>30979.747661181766</v>
      </c>
      <c r="K133" s="1">
        <f t="shared" si="7"/>
        <v>4337164.6725654472</v>
      </c>
      <c r="U133" s="1">
        <f t="shared" ref="U133:U196" si="10">E133</f>
        <v>133</v>
      </c>
      <c r="V133" s="12">
        <f t="shared" ref="V133:V196" si="11">$S$4+$S$5*U133+$S$6*U133^2+$S$7*U133^3+$S$8*U133^4</f>
        <v>-321.54617339769999</v>
      </c>
    </row>
    <row r="134" spans="5:22">
      <c r="E134" s="1">
        <v>134</v>
      </c>
      <c r="F134" s="10">
        <f t="shared" si="9"/>
        <v>114.0552872404291</v>
      </c>
      <c r="G134" s="10">
        <f t="shared" si="9"/>
        <v>654.35018458367279</v>
      </c>
      <c r="J134" s="1">
        <f t="shared" si="8"/>
        <v>31632.088237455479</v>
      </c>
      <c r="K134" s="1">
        <f t="shared" si="7"/>
        <v>4428492.3532437673</v>
      </c>
      <c r="U134" s="1">
        <f t="shared" si="10"/>
        <v>134</v>
      </c>
      <c r="V134" s="12">
        <f t="shared" si="11"/>
        <v>-320.04229313839994</v>
      </c>
    </row>
    <row r="135" spans="5:22">
      <c r="E135" s="1">
        <v>135</v>
      </c>
      <c r="F135" s="10">
        <f t="shared" si="9"/>
        <v>114.47212828238908</v>
      </c>
      <c r="G135" s="10">
        <f t="shared" si="9"/>
        <v>658.32710164163882</v>
      </c>
      <c r="J135" s="1">
        <f t="shared" si="8"/>
        <v>32288.426880568135</v>
      </c>
      <c r="K135" s="1">
        <f t="shared" ref="K135:K198" si="12">$M$1*J135</f>
        <v>4520379.7632795386</v>
      </c>
      <c r="U135" s="1">
        <f t="shared" si="10"/>
        <v>135</v>
      </c>
      <c r="V135" s="12">
        <f t="shared" si="11"/>
        <v>-318.5288992875</v>
      </c>
    </row>
    <row r="136" spans="5:22">
      <c r="E136" s="1">
        <v>136</v>
      </c>
      <c r="F136" s="10">
        <f t="shared" si="9"/>
        <v>114.88579969894069</v>
      </c>
      <c r="G136" s="10">
        <f t="shared" si="9"/>
        <v>662.26191880331078</v>
      </c>
      <c r="J136" s="1">
        <f t="shared" ref="J136:J199" si="13">J135+(E136-E135)*(G136+G135)/2</f>
        <v>32948.721390790612</v>
      </c>
      <c r="K136" s="1">
        <f t="shared" si="12"/>
        <v>4612820.9947106857</v>
      </c>
      <c r="U136" s="1">
        <f t="shared" si="10"/>
        <v>136</v>
      </c>
      <c r="V136" s="12">
        <f t="shared" si="11"/>
        <v>-317.00605173759999</v>
      </c>
    </row>
    <row r="137" spans="5:22">
      <c r="E137" s="1">
        <v>137</v>
      </c>
      <c r="F137" s="10">
        <f t="shared" si="9"/>
        <v>115.29633631778982</v>
      </c>
      <c r="G137" s="10">
        <f t="shared" si="9"/>
        <v>666.15483073384871</v>
      </c>
      <c r="J137" s="1">
        <f t="shared" si="13"/>
        <v>33612.929765559194</v>
      </c>
      <c r="K137" s="1">
        <f t="shared" si="12"/>
        <v>4705810.1671782872</v>
      </c>
      <c r="U137" s="1">
        <f t="shared" si="10"/>
        <v>137</v>
      </c>
      <c r="V137" s="12">
        <f t="shared" si="11"/>
        <v>-315.47381038129998</v>
      </c>
    </row>
    <row r="138" spans="5:22">
      <c r="E138" s="1">
        <v>138</v>
      </c>
      <c r="F138" s="10">
        <f t="shared" si="9"/>
        <v>115.7037723737464</v>
      </c>
      <c r="G138" s="10">
        <f t="shared" si="9"/>
        <v>670.00602750844075</v>
      </c>
      <c r="J138" s="1">
        <f t="shared" si="13"/>
        <v>34281.010194680341</v>
      </c>
      <c r="K138" s="1">
        <f t="shared" si="12"/>
        <v>4799341.4272552477</v>
      </c>
      <c r="U138" s="1">
        <f t="shared" si="10"/>
        <v>138</v>
      </c>
      <c r="V138" s="12">
        <f t="shared" si="11"/>
        <v>-313.93223511119993</v>
      </c>
    </row>
    <row r="139" spans="5:22">
      <c r="E139" s="1">
        <v>139</v>
      </c>
      <c r="F139" s="10">
        <f t="shared" si="9"/>
        <v>116.10814152155349</v>
      </c>
      <c r="G139" s="10">
        <f t="shared" si="9"/>
        <v>673.81569503425385</v>
      </c>
      <c r="J139" s="1">
        <f t="shared" si="13"/>
        <v>34952.921055951687</v>
      </c>
      <c r="K139" s="1">
        <f t="shared" si="12"/>
        <v>4893408.9478332363</v>
      </c>
      <c r="U139" s="1">
        <f t="shared" si="10"/>
        <v>139</v>
      </c>
      <c r="V139" s="12">
        <f t="shared" si="11"/>
        <v>-312.38138581989995</v>
      </c>
    </row>
    <row r="140" spans="5:22">
      <c r="E140" s="1">
        <v>140</v>
      </c>
      <c r="F140" s="10">
        <f t="shared" si="9"/>
        <v>116.50947684839322</v>
      </c>
      <c r="G140" s="10">
        <f t="shared" si="9"/>
        <v>677.584015450724</v>
      </c>
      <c r="J140" s="1">
        <f t="shared" si="13"/>
        <v>35628.620911194179</v>
      </c>
      <c r="K140" s="1">
        <f t="shared" si="12"/>
        <v>4988006.9275671849</v>
      </c>
      <c r="U140" s="1">
        <f t="shared" si="10"/>
        <v>140</v>
      </c>
      <c r="V140" s="12">
        <f t="shared" si="11"/>
        <v>-310.82132239999999</v>
      </c>
    </row>
    <row r="141" spans="5:22">
      <c r="E141" s="1">
        <v>141</v>
      </c>
      <c r="F141" s="10">
        <f t="shared" si="9"/>
        <v>116.9078108860744</v>
      </c>
      <c r="G141" s="10">
        <f t="shared" si="9"/>
        <v>681.3111676462413</v>
      </c>
      <c r="J141" s="1">
        <f t="shared" si="13"/>
        <v>36308.068502742659</v>
      </c>
      <c r="K141" s="1">
        <f t="shared" si="12"/>
        <v>5083129.590383972</v>
      </c>
      <c r="U141" s="1">
        <f t="shared" si="10"/>
        <v>141</v>
      </c>
      <c r="V141" s="12">
        <f t="shared" si="11"/>
        <v>-309.25210474409994</v>
      </c>
    </row>
    <row r="142" spans="5:22">
      <c r="E142" s="1">
        <v>142</v>
      </c>
      <c r="F142" s="10">
        <f t="shared" si="9"/>
        <v>117.3031756229083</v>
      </c>
      <c r="G142" s="10">
        <f t="shared" si="9"/>
        <v>684.99732753900048</v>
      </c>
      <c r="J142" s="1">
        <f t="shared" si="13"/>
        <v>36991.222750335277</v>
      </c>
      <c r="K142" s="1">
        <f t="shared" si="12"/>
        <v>5178771.1850469392</v>
      </c>
      <c r="U142" s="1">
        <f t="shared" si="10"/>
        <v>142</v>
      </c>
      <c r="V142" s="12">
        <f t="shared" si="11"/>
        <v>-307.67379274479993</v>
      </c>
    </row>
    <row r="143" spans="5:22">
      <c r="E143" s="1">
        <v>143</v>
      </c>
      <c r="F143" s="10">
        <f t="shared" si="9"/>
        <v>117.69560251529104</v>
      </c>
      <c r="G143" s="10">
        <f t="shared" si="9"/>
        <v>688.64266861208512</v>
      </c>
      <c r="J143" s="1">
        <f t="shared" si="13"/>
        <v>37678.042748410822</v>
      </c>
      <c r="K143" s="1">
        <f t="shared" si="12"/>
        <v>5274925.9847775148</v>
      </c>
      <c r="U143" s="1">
        <f t="shared" si="10"/>
        <v>143</v>
      </c>
      <c r="V143" s="12">
        <f t="shared" si="11"/>
        <v>-306.08644629470001</v>
      </c>
    </row>
    <row r="144" spans="5:22">
      <c r="E144" s="1">
        <v>144</v>
      </c>
      <c r="F144" s="10">
        <f t="shared" si="9"/>
        <v>118.08512249898868</v>
      </c>
      <c r="G144" s="10">
        <f t="shared" si="9"/>
        <v>692.24736224749529</v>
      </c>
      <c r="J144" s="1">
        <f t="shared" si="13"/>
        <v>38368.487763840611</v>
      </c>
      <c r="K144" s="1">
        <f t="shared" si="12"/>
        <v>5371588.2869376857</v>
      </c>
      <c r="U144" s="1">
        <f t="shared" si="10"/>
        <v>144</v>
      </c>
      <c r="V144" s="12">
        <f t="shared" si="11"/>
        <v>-304.49012528639992</v>
      </c>
    </row>
    <row r="145" spans="5:22">
      <c r="E145" s="1">
        <v>145</v>
      </c>
      <c r="F145" s="10">
        <f t="shared" si="9"/>
        <v>118.47176600014133</v>
      </c>
      <c r="G145" s="10">
        <f t="shared" si="9"/>
        <v>695.81157811239348</v>
      </c>
      <c r="J145" s="1">
        <f t="shared" si="13"/>
        <v>39062.517234020554</v>
      </c>
      <c r="K145" s="1">
        <f t="shared" si="12"/>
        <v>5468752.4127628775</v>
      </c>
      <c r="U145" s="1">
        <f t="shared" si="10"/>
        <v>145</v>
      </c>
      <c r="V145" s="12">
        <f t="shared" si="11"/>
        <v>-302.88488961249999</v>
      </c>
    </row>
    <row r="146" spans="5:22">
      <c r="E146" s="1">
        <v>146</v>
      </c>
      <c r="F146" s="10">
        <f t="shared" si="9"/>
        <v>118.85556294599506</v>
      </c>
      <c r="G146" s="10">
        <f t="shared" si="9"/>
        <v>699.33548462107956</v>
      </c>
      <c r="J146" s="1">
        <f t="shared" si="13"/>
        <v>39760.090765387293</v>
      </c>
      <c r="K146" s="1">
        <f t="shared" si="12"/>
        <v>5566412.7071542209</v>
      </c>
      <c r="U146" s="1">
        <f t="shared" si="10"/>
        <v>146</v>
      </c>
      <c r="V146" s="12">
        <f t="shared" si="11"/>
        <v>-301.27079916559995</v>
      </c>
    </row>
    <row r="147" spans="5:22">
      <c r="E147" s="1">
        <v>147</v>
      </c>
      <c r="F147" s="10">
        <f t="shared" si="9"/>
        <v>119.23654277536298</v>
      </c>
      <c r="G147" s="10">
        <f t="shared" si="9"/>
        <v>702.81924923376323</v>
      </c>
      <c r="J147" s="1">
        <f t="shared" si="13"/>
        <v>40461.168132314713</v>
      </c>
      <c r="K147" s="1">
        <f t="shared" si="12"/>
        <v>5664563.5385240596</v>
      </c>
      <c r="U147" s="1">
        <f t="shared" si="10"/>
        <v>147</v>
      </c>
      <c r="V147" s="12">
        <f t="shared" si="11"/>
        <v>-299.64791383829998</v>
      </c>
    </row>
    <row r="148" spans="5:22">
      <c r="E148" s="1">
        <v>148</v>
      </c>
      <c r="F148" s="10">
        <f t="shared" si="9"/>
        <v>119.61473444882662</v>
      </c>
      <c r="G148" s="10">
        <f t="shared" si="9"/>
        <v>706.26303885409527</v>
      </c>
      <c r="J148" s="1">
        <f t="shared" si="13"/>
        <v>41165.709276358641</v>
      </c>
      <c r="K148" s="1">
        <f t="shared" si="12"/>
        <v>5763199.2986902101</v>
      </c>
      <c r="U148" s="1">
        <f t="shared" si="10"/>
        <v>148</v>
      </c>
      <c r="V148" s="12">
        <f t="shared" si="11"/>
        <v>-298.01629352319998</v>
      </c>
    </row>
    <row r="149" spans="5:22">
      <c r="E149" s="1">
        <v>149</v>
      </c>
      <c r="F149" s="10">
        <f t="shared" si="9"/>
        <v>119.9901664586906</v>
      </c>
      <c r="G149" s="10">
        <f t="shared" si="9"/>
        <v>709.66702022370339</v>
      </c>
      <c r="J149" s="1">
        <f t="shared" si="13"/>
        <v>41873.674305897541</v>
      </c>
      <c r="K149" s="1">
        <f t="shared" si="12"/>
        <v>5862314.4028256554</v>
      </c>
      <c r="U149" s="1">
        <f t="shared" si="10"/>
        <v>149</v>
      </c>
      <c r="V149" s="12">
        <f t="shared" si="11"/>
        <v>-296.37599811289999</v>
      </c>
    </row>
    <row r="150" spans="5:22">
      <c r="E150" s="1">
        <v>150</v>
      </c>
      <c r="F150" s="10">
        <f t="shared" si="9"/>
        <v>120.36286683868407</v>
      </c>
      <c r="G150" s="10">
        <f t="shared" si="9"/>
        <v>713.03136021622129</v>
      </c>
      <c r="J150" s="1">
        <f t="shared" si="13"/>
        <v>42585.023496117501</v>
      </c>
      <c r="K150" s="1">
        <f t="shared" si="12"/>
        <v>5961903.2894564504</v>
      </c>
      <c r="U150" s="1">
        <f t="shared" si="10"/>
        <v>150</v>
      </c>
      <c r="V150" s="12">
        <f t="shared" si="11"/>
        <v>-294.72708750000004</v>
      </c>
    </row>
    <row r="151" spans="5:22">
      <c r="E151" s="1">
        <v>151</v>
      </c>
      <c r="F151" s="10">
        <f t="shared" si="9"/>
        <v>120.73286317343016</v>
      </c>
      <c r="G151" s="10">
        <f t="shared" si="9"/>
        <v>716.35622621789616</v>
      </c>
      <c r="J151" s="1">
        <f t="shared" si="13"/>
        <v>43299.717289334563</v>
      </c>
      <c r="K151" s="1">
        <f t="shared" si="12"/>
        <v>6061960.4205068387</v>
      </c>
      <c r="U151" s="1">
        <f t="shared" si="10"/>
        <v>151</v>
      </c>
      <c r="V151" s="12">
        <f t="shared" si="11"/>
        <v>-293.06962157709995</v>
      </c>
    </row>
    <row r="152" spans="5:22">
      <c r="E152" s="1">
        <v>152</v>
      </c>
      <c r="F152" s="10">
        <f t="shared" si="9"/>
        <v>121.10018260767963</v>
      </c>
      <c r="G152" s="10">
        <f t="shared" si="9"/>
        <v>719.64178641917636</v>
      </c>
      <c r="J152" s="1">
        <f t="shared" si="13"/>
        <v>44017.716295653103</v>
      </c>
      <c r="K152" s="1">
        <f t="shared" si="12"/>
        <v>6162480.2813914344</v>
      </c>
      <c r="U152" s="1">
        <f t="shared" si="10"/>
        <v>152</v>
      </c>
      <c r="V152" s="12">
        <f t="shared" si="11"/>
        <v>-291.40366023680002</v>
      </c>
    </row>
    <row r="153" spans="5:22">
      <c r="E153" s="1">
        <v>153</v>
      </c>
      <c r="F153" s="10">
        <f t="shared" si="9"/>
        <v>121.46485185532261</v>
      </c>
      <c r="G153" s="10">
        <f t="shared" si="9"/>
        <v>722.88821020729245</v>
      </c>
      <c r="J153" s="1">
        <f t="shared" si="13"/>
        <v>44738.981293966339</v>
      </c>
      <c r="K153" s="1">
        <f t="shared" si="12"/>
        <v>6263457.3811552878</v>
      </c>
      <c r="U153" s="1">
        <f t="shared" si="10"/>
        <v>153</v>
      </c>
      <c r="V153" s="12">
        <f t="shared" si="11"/>
        <v>-289.72926337170003</v>
      </c>
    </row>
    <row r="154" spans="5:22">
      <c r="E154" s="1">
        <v>154</v>
      </c>
      <c r="F154" s="10">
        <f t="shared" si="9"/>
        <v>121.82689720817807</v>
      </c>
      <c r="G154" s="10">
        <f t="shared" si="9"/>
        <v>726.09566837304476</v>
      </c>
      <c r="J154" s="1">
        <f t="shared" si="13"/>
        <v>45463.473233256511</v>
      </c>
      <c r="K154" s="1">
        <f t="shared" si="12"/>
        <v>6364886.2526559113</v>
      </c>
      <c r="U154" s="1">
        <f t="shared" si="10"/>
        <v>154</v>
      </c>
      <c r="V154" s="12">
        <f t="shared" si="11"/>
        <v>-288.04649087439998</v>
      </c>
    </row>
    <row r="155" spans="5:22">
      <c r="E155" s="1">
        <v>155</v>
      </c>
      <c r="F155" s="10">
        <f t="shared" si="9"/>
        <v>122.18634454457313</v>
      </c>
      <c r="G155" s="10">
        <f t="shared" si="9"/>
        <v>729.26433349691308</v>
      </c>
      <c r="J155" s="1">
        <f t="shared" si="13"/>
        <v>46191.153234191486</v>
      </c>
      <c r="K155" s="1">
        <f t="shared" si="12"/>
        <v>6466761.4527868079</v>
      </c>
      <c r="U155" s="1">
        <f t="shared" si="10"/>
        <v>155</v>
      </c>
      <c r="V155" s="12">
        <f t="shared" si="11"/>
        <v>-286.35540263749999</v>
      </c>
    </row>
    <row r="156" spans="5:22">
      <c r="E156" s="1">
        <v>156</v>
      </c>
      <c r="F156" s="10">
        <f t="shared" si="9"/>
        <v>122.54321933771483</v>
      </c>
      <c r="G156" s="10">
        <f t="shared" si="9"/>
        <v>732.39438014924008</v>
      </c>
      <c r="J156" s="1">
        <f t="shared" si="13"/>
        <v>46921.982591014559</v>
      </c>
      <c r="K156" s="1">
        <f t="shared" si="12"/>
        <v>6569077.5627420386</v>
      </c>
      <c r="U156" s="1">
        <f t="shared" si="10"/>
        <v>156</v>
      </c>
      <c r="V156" s="12">
        <f t="shared" si="11"/>
        <v>-284.65605855359996</v>
      </c>
    </row>
    <row r="157" spans="5:22">
      <c r="E157" s="1">
        <v>157</v>
      </c>
      <c r="F157" s="10">
        <f t="shared" si="9"/>
        <v>122.89754666385862</v>
      </c>
      <c r="G157" s="10">
        <f t="shared" si="9"/>
        <v>735.48598529592368</v>
      </c>
      <c r="J157" s="1">
        <f t="shared" si="13"/>
        <v>47655.92277373714</v>
      </c>
      <c r="K157" s="1">
        <f t="shared" si="12"/>
        <v>6671829.1883231997</v>
      </c>
      <c r="U157" s="1">
        <f t="shared" si="10"/>
        <v>157</v>
      </c>
      <c r="V157" s="12">
        <f t="shared" si="11"/>
        <v>-282.94851851529995</v>
      </c>
    </row>
    <row r="158" spans="5:22">
      <c r="E158" s="1">
        <v>158</v>
      </c>
      <c r="F158" s="10">
        <f t="shared" si="9"/>
        <v>123.24935121028261</v>
      </c>
      <c r="G158" s="10">
        <f t="shared" si="9"/>
        <v>738.5393283993933</v>
      </c>
      <c r="J158" s="1">
        <f t="shared" si="13"/>
        <v>48392.935430584796</v>
      </c>
      <c r="K158" s="1">
        <f t="shared" si="12"/>
        <v>6775010.9602818713</v>
      </c>
      <c r="U158" s="1">
        <f t="shared" si="10"/>
        <v>158</v>
      </c>
      <c r="V158" s="12">
        <f t="shared" si="11"/>
        <v>-281.23284241519997</v>
      </c>
    </row>
    <row r="159" spans="5:22">
      <c r="E159" s="1">
        <v>159</v>
      </c>
      <c r="F159" s="10">
        <f t="shared" si="9"/>
        <v>123.59865728307274</v>
      </c>
      <c r="G159" s="10">
        <f t="shared" si="9"/>
        <v>741.55459180026048</v>
      </c>
      <c r="J159" s="1">
        <f t="shared" si="13"/>
        <v>49132.982390684621</v>
      </c>
      <c r="K159" s="1">
        <f t="shared" si="12"/>
        <v>6878617.534695847</v>
      </c>
      <c r="U159" s="1">
        <f t="shared" si="10"/>
        <v>159</v>
      </c>
      <c r="V159" s="12">
        <f t="shared" si="11"/>
        <v>-279.50909014589996</v>
      </c>
    </row>
    <row r="160" spans="5:22">
      <c r="E160" s="1">
        <v>160</v>
      </c>
      <c r="F160" s="10">
        <f t="shared" si="9"/>
        <v>123.94548881471756</v>
      </c>
      <c r="G160" s="10">
        <f t="shared" si="9"/>
        <v>744.53196089791447</v>
      </c>
      <c r="J160" s="1">
        <f t="shared" si="13"/>
        <v>49876.025667033711</v>
      </c>
      <c r="K160" s="1">
        <f t="shared" si="12"/>
        <v>6982643.5933847195</v>
      </c>
      <c r="U160" s="1">
        <f t="shared" si="10"/>
        <v>160</v>
      </c>
      <c r="V160" s="12">
        <f t="shared" si="11"/>
        <v>-277.77732159999994</v>
      </c>
    </row>
    <row r="161" spans="5:22">
      <c r="E161" s="1">
        <v>161</v>
      </c>
      <c r="F161" s="10">
        <f t="shared" si="9"/>
        <v>124.28986937153296</v>
      </c>
      <c r="G161" s="10">
        <f t="shared" si="9"/>
        <v>747.47162439445913</v>
      </c>
      <c r="J161" s="1">
        <f t="shared" si="13"/>
        <v>50622.027459679899</v>
      </c>
      <c r="K161" s="1">
        <f t="shared" si="12"/>
        <v>7087083.8443551855</v>
      </c>
      <c r="U161" s="1">
        <f t="shared" si="10"/>
        <v>161</v>
      </c>
      <c r="V161" s="12">
        <f t="shared" si="11"/>
        <v>-276.03759667009996</v>
      </c>
    </row>
    <row r="162" spans="5:22">
      <c r="E162" s="1">
        <v>162</v>
      </c>
      <c r="F162" s="10">
        <f t="shared" si="9"/>
        <v>124.63182216089672</v>
      </c>
      <c r="G162" s="10">
        <f t="shared" si="9"/>
        <v>750.3737745066519</v>
      </c>
      <c r="J162" s="1">
        <f t="shared" si="13"/>
        <v>51370.950159130458</v>
      </c>
      <c r="K162" s="1">
        <f t="shared" si="12"/>
        <v>7191933.0222782642</v>
      </c>
      <c r="U162" s="1">
        <f t="shared" si="10"/>
        <v>162</v>
      </c>
      <c r="V162" s="12">
        <f t="shared" si="11"/>
        <v>-274.28997524879998</v>
      </c>
    </row>
    <row r="163" spans="5:22">
      <c r="E163" s="1">
        <v>163</v>
      </c>
      <c r="F163" s="10">
        <f t="shared" si="9"/>
        <v>124.97137003832816</v>
      </c>
      <c r="G163" s="10">
        <f t="shared" si="9"/>
        <v>753.23860721235496</v>
      </c>
      <c r="J163" s="1">
        <f t="shared" si="13"/>
        <v>52122.756349989962</v>
      </c>
      <c r="K163" s="1">
        <f t="shared" si="12"/>
        <v>7297185.8889985951</v>
      </c>
      <c r="U163" s="1">
        <f t="shared" si="10"/>
        <v>163</v>
      </c>
      <c r="V163" s="12">
        <f t="shared" si="11"/>
        <v>-272.53451722869994</v>
      </c>
    </row>
    <row r="164" spans="5:22">
      <c r="E164" s="1">
        <v>164</v>
      </c>
      <c r="F164" s="10">
        <f t="shared" si="9"/>
        <v>125.3085355143898</v>
      </c>
      <c r="G164" s="10">
        <f t="shared" si="9"/>
        <v>756.06632237175052</v>
      </c>
      <c r="J164" s="1">
        <f t="shared" si="13"/>
        <v>52877.408814782015</v>
      </c>
      <c r="K164" s="1">
        <f t="shared" si="12"/>
        <v>7402837.2340694824</v>
      </c>
      <c r="U164" s="1">
        <f t="shared" si="10"/>
        <v>164</v>
      </c>
      <c r="V164" s="12">
        <f t="shared" si="11"/>
        <v>-270.77128250239997</v>
      </c>
    </row>
    <row r="165" spans="5:22">
      <c r="E165" s="1">
        <v>165</v>
      </c>
      <c r="F165" s="10">
        <f t="shared" si="9"/>
        <v>125.64334076143497</v>
      </c>
      <c r="G165" s="10">
        <f t="shared" si="9"/>
        <v>758.85712400619718</v>
      </c>
      <c r="J165" s="1">
        <f t="shared" si="13"/>
        <v>53634.870537970986</v>
      </c>
      <c r="K165" s="1">
        <f t="shared" si="12"/>
        <v>7508881.8753159381</v>
      </c>
      <c r="U165" s="1">
        <f t="shared" si="10"/>
        <v>165</v>
      </c>
      <c r="V165" s="12">
        <f t="shared" si="11"/>
        <v>-269.00033096249996</v>
      </c>
    </row>
    <row r="166" spans="5:22">
      <c r="E166" s="1">
        <v>166</v>
      </c>
      <c r="F166" s="10">
        <f t="shared" si="9"/>
        <v>125.97580762019399</v>
      </c>
      <c r="G166" s="10">
        <f t="shared" si="9"/>
        <v>761.61122042124998</v>
      </c>
      <c r="J166" s="1">
        <f t="shared" si="13"/>
        <v>54395.104710184707</v>
      </c>
      <c r="K166" s="1">
        <f t="shared" si="12"/>
        <v>7615314.6594258593</v>
      </c>
      <c r="U166" s="1">
        <f t="shared" si="10"/>
        <v>166</v>
      </c>
      <c r="V166" s="12">
        <f t="shared" si="11"/>
        <v>-267.22172250159997</v>
      </c>
    </row>
    <row r="167" spans="5:22">
      <c r="E167" s="1">
        <v>167</v>
      </c>
      <c r="F167" s="10">
        <f t="shared" si="9"/>
        <v>126.30595760621101</v>
      </c>
      <c r="G167" s="10">
        <f t="shared" si="9"/>
        <v>764.32882435415661</v>
      </c>
      <c r="J167" s="1">
        <f t="shared" si="13"/>
        <v>55158.074732572408</v>
      </c>
      <c r="K167" s="1">
        <f t="shared" si="12"/>
        <v>7722130.4625601368</v>
      </c>
      <c r="U167" s="1">
        <f t="shared" si="10"/>
        <v>167</v>
      </c>
      <c r="V167" s="12">
        <f t="shared" si="11"/>
        <v>-265.43551701230001</v>
      </c>
    </row>
    <row r="168" spans="5:22">
      <c r="E168" s="1">
        <v>168</v>
      </c>
      <c r="F168" s="10">
        <f t="shared" si="9"/>
        <v>126.63381191612542</v>
      </c>
      <c r="G168" s="10">
        <f t="shared" si="9"/>
        <v>767.01015318297857</v>
      </c>
      <c r="J168" s="1">
        <f t="shared" si="13"/>
        <v>55923.744221340974</v>
      </c>
      <c r="K168" s="1">
        <f t="shared" si="12"/>
        <v>7829324.190987736</v>
      </c>
      <c r="U168" s="1">
        <f t="shared" si="10"/>
        <v>168</v>
      </c>
      <c r="V168" s="12">
        <f t="shared" si="11"/>
        <v>-263.64177438719997</v>
      </c>
    </row>
    <row r="169" spans="5:22">
      <c r="E169" s="1">
        <v>169</v>
      </c>
      <c r="F169" s="10">
        <f t="shared" ref="F169:G232" si="14">10^(B$5+B$6*LOG10($E169)+B$7*LOG10($E169)^2+B$8*LOG10($E169)^3+B$9*LOG10($E169)^4+B$10*LOG10($E169)^5+B$11*LOG10($E169)^6+B$12*LOG10($E169)^7+B$13*LOG10($E169)^8)</f>
        <v>126.95939143381925</v>
      </c>
      <c r="G169" s="10">
        <f t="shared" si="14"/>
        <v>769.65542905660186</v>
      </c>
      <c r="J169" s="1">
        <f t="shared" si="13"/>
        <v>56692.077012460766</v>
      </c>
      <c r="K169" s="1">
        <f t="shared" si="12"/>
        <v>7936890.7817445071</v>
      </c>
      <c r="U169" s="1">
        <f t="shared" si="10"/>
        <v>169</v>
      </c>
      <c r="V169" s="12">
        <f t="shared" si="11"/>
        <v>-261.84055451889998</v>
      </c>
    </row>
    <row r="170" spans="5:22">
      <c r="E170" s="1">
        <v>170</v>
      </c>
      <c r="F170" s="10">
        <f t="shared" si="14"/>
        <v>127.28271673641177</v>
      </c>
      <c r="G170" s="10">
        <f t="shared" si="14"/>
        <v>772.26487897729589</v>
      </c>
      <c r="J170" s="1">
        <f t="shared" si="13"/>
        <v>57463.037166477712</v>
      </c>
      <c r="K170" s="1">
        <f t="shared" si="12"/>
        <v>8044825.2033068798</v>
      </c>
      <c r="U170" s="1">
        <f t="shared" si="10"/>
        <v>170</v>
      </c>
      <c r="V170" s="12">
        <f t="shared" si="11"/>
        <v>-260.03191729999992</v>
      </c>
    </row>
    <row r="171" spans="5:22">
      <c r="E171" s="1">
        <v>171</v>
      </c>
      <c r="F171" s="10">
        <f t="shared" si="14"/>
        <v>127.60380810012516</v>
      </c>
      <c r="G171" s="10">
        <f t="shared" si="14"/>
        <v>774.83873501169762</v>
      </c>
      <c r="J171" s="1">
        <f t="shared" si="13"/>
        <v>58236.588973472208</v>
      </c>
      <c r="K171" s="1">
        <f t="shared" si="12"/>
        <v>8153122.4562861091</v>
      </c>
      <c r="U171" s="1">
        <f t="shared" si="10"/>
        <v>171</v>
      </c>
      <c r="V171" s="12">
        <f t="shared" si="11"/>
        <v>-258.21592262309997</v>
      </c>
    </row>
    <row r="172" spans="5:22">
      <c r="E172" s="1">
        <v>172</v>
      </c>
      <c r="F172" s="10">
        <f t="shared" si="14"/>
        <v>127.92268550601155</v>
      </c>
      <c r="G172" s="10">
        <f t="shared" si="14"/>
        <v>777.37723434810925</v>
      </c>
      <c r="J172" s="1">
        <f t="shared" si="13"/>
        <v>59012.696958152112</v>
      </c>
      <c r="K172" s="1">
        <f t="shared" si="12"/>
        <v>8261777.5741412956</v>
      </c>
      <c r="U172" s="1">
        <f t="shared" si="10"/>
        <v>172</v>
      </c>
      <c r="V172" s="12">
        <f t="shared" si="11"/>
        <v>-256.39263038079997</v>
      </c>
    </row>
    <row r="173" spans="5:22">
      <c r="E173" s="1">
        <v>173</v>
      </c>
      <c r="F173" s="10">
        <f t="shared" si="14"/>
        <v>128.23936864555267</v>
      </c>
      <c r="G173" s="10">
        <f t="shared" si="14"/>
        <v>779.88061941025421</v>
      </c>
      <c r="J173" s="1">
        <f t="shared" si="13"/>
        <v>59791.325885031292</v>
      </c>
      <c r="K173" s="1">
        <f t="shared" si="12"/>
        <v>8370785.6239043809</v>
      </c>
      <c r="U173" s="1">
        <f t="shared" si="10"/>
        <v>173</v>
      </c>
      <c r="V173" s="12">
        <f t="shared" si="11"/>
        <v>-254.56210046569998</v>
      </c>
    </row>
    <row r="174" spans="5:22">
      <c r="E174" s="1">
        <v>174</v>
      </c>
      <c r="F174" s="10">
        <f t="shared" si="14"/>
        <v>128.55387692613152</v>
      </c>
      <c r="G174" s="10">
        <f t="shared" si="14"/>
        <v>782.3491379778817</v>
      </c>
      <c r="J174" s="1">
        <f t="shared" si="13"/>
        <v>60572.440763725361</v>
      </c>
      <c r="K174" s="1">
        <f t="shared" si="12"/>
        <v>8480141.7069215514</v>
      </c>
      <c r="U174" s="1">
        <f t="shared" si="10"/>
        <v>174</v>
      </c>
      <c r="V174" s="12">
        <f t="shared" si="11"/>
        <v>-252.72439277040002</v>
      </c>
    </row>
    <row r="175" spans="5:22">
      <c r="E175" s="1">
        <v>175</v>
      </c>
      <c r="F175" s="10">
        <f t="shared" si="14"/>
        <v>128.86622947637915</v>
      </c>
      <c r="G175" s="10">
        <f t="shared" si="14"/>
        <v>784.78304326041427</v>
      </c>
      <c r="J175" s="1">
        <f t="shared" si="13"/>
        <v>61356.006854344509</v>
      </c>
      <c r="K175" s="1">
        <f t="shared" si="12"/>
        <v>8589840.9596082307</v>
      </c>
      <c r="U175" s="1">
        <f t="shared" si="10"/>
        <v>175</v>
      </c>
      <c r="V175" s="12">
        <f t="shared" si="11"/>
        <v>-250.87956718749996</v>
      </c>
    </row>
    <row r="176" spans="5:22">
      <c r="E176" s="1">
        <v>176</v>
      </c>
      <c r="F176" s="10">
        <f t="shared" si="14"/>
        <v>129.17644515140606</v>
      </c>
      <c r="G176" s="10">
        <f t="shared" si="14"/>
        <v>787.18259402678723</v>
      </c>
      <c r="J176" s="1">
        <f t="shared" si="13"/>
        <v>62141.989672988107</v>
      </c>
      <c r="K176" s="1">
        <f t="shared" si="12"/>
        <v>8699878.5542183351</v>
      </c>
      <c r="U176" s="1">
        <f t="shared" si="10"/>
        <v>176</v>
      </c>
      <c r="V176" s="12">
        <f t="shared" si="11"/>
        <v>-249.02768360959996</v>
      </c>
    </row>
    <row r="177" spans="5:22">
      <c r="E177" s="1">
        <v>177</v>
      </c>
      <c r="F177" s="10">
        <f t="shared" si="14"/>
        <v>129.4845425379086</v>
      </c>
      <c r="G177" s="10">
        <f t="shared" si="14"/>
        <v>789.54805450617084</v>
      </c>
      <c r="J177" s="1">
        <f t="shared" si="13"/>
        <v>62930.354997254588</v>
      </c>
      <c r="K177" s="1">
        <f t="shared" si="12"/>
        <v>8810249.6996156424</v>
      </c>
      <c r="U177" s="1">
        <f t="shared" si="10"/>
        <v>177</v>
      </c>
      <c r="V177" s="12">
        <f t="shared" si="11"/>
        <v>-247.16880192929995</v>
      </c>
    </row>
    <row r="178" spans="5:22">
      <c r="E178" s="1">
        <v>178</v>
      </c>
      <c r="F178" s="10">
        <f t="shared" si="14"/>
        <v>129.79053995916965</v>
      </c>
      <c r="G178" s="10">
        <f t="shared" si="14"/>
        <v>791.8796946928212</v>
      </c>
      <c r="J178" s="1">
        <f t="shared" si="13"/>
        <v>63721.068871854084</v>
      </c>
      <c r="K178" s="1">
        <f t="shared" si="12"/>
        <v>8920949.642059572</v>
      </c>
      <c r="U178" s="1">
        <f t="shared" si="10"/>
        <v>178</v>
      </c>
      <c r="V178" s="12">
        <f t="shared" si="11"/>
        <v>-245.30298203919997</v>
      </c>
    </row>
    <row r="179" spans="5:22">
      <c r="E179" s="1">
        <v>179</v>
      </c>
      <c r="F179" s="10">
        <f t="shared" si="14"/>
        <v>130.09445547994167</v>
      </c>
      <c r="G179" s="10">
        <f t="shared" si="14"/>
        <v>794.17779024106437</v>
      </c>
      <c r="J179" s="1">
        <f t="shared" si="13"/>
        <v>64514.097614321028</v>
      </c>
      <c r="K179" s="1">
        <f t="shared" si="12"/>
        <v>9031973.6660049446</v>
      </c>
      <c r="U179" s="1">
        <f t="shared" si="10"/>
        <v>179</v>
      </c>
      <c r="V179" s="12">
        <f t="shared" si="11"/>
        <v>-243.43028383189991</v>
      </c>
    </row>
    <row r="180" spans="5:22">
      <c r="E180" s="1">
        <v>180</v>
      </c>
      <c r="F180" s="10">
        <f t="shared" si="14"/>
        <v>130.39630691122326</v>
      </c>
      <c r="G180" s="10">
        <f t="shared" si="14"/>
        <v>796.44262255494345</v>
      </c>
      <c r="J180" s="1">
        <f t="shared" si="13"/>
        <v>65309.407820719032</v>
      </c>
      <c r="K180" s="1">
        <f t="shared" si="12"/>
        <v>9143317.0949006639</v>
      </c>
      <c r="U180" s="1">
        <f t="shared" si="10"/>
        <v>180</v>
      </c>
      <c r="V180" s="12">
        <f t="shared" si="11"/>
        <v>-241.55076719999997</v>
      </c>
    </row>
    <row r="181" spans="5:22">
      <c r="E181" s="1">
        <v>181</v>
      </c>
      <c r="F181" s="10">
        <f t="shared" si="14"/>
        <v>130.69611181493235</v>
      </c>
      <c r="G181" s="10">
        <f t="shared" si="14"/>
        <v>798.67447877597465</v>
      </c>
      <c r="J181" s="1">
        <f t="shared" si="13"/>
        <v>66106.966371384493</v>
      </c>
      <c r="K181" s="1">
        <f t="shared" si="12"/>
        <v>9254975.2919938285</v>
      </c>
      <c r="U181" s="1">
        <f t="shared" si="10"/>
        <v>181</v>
      </c>
      <c r="V181" s="12">
        <f t="shared" si="11"/>
        <v>-239.6644920361</v>
      </c>
    </row>
    <row r="182" spans="5:22">
      <c r="E182" s="1">
        <v>182</v>
      </c>
      <c r="F182" s="10">
        <f t="shared" si="14"/>
        <v>130.99388750847427</v>
      </c>
      <c r="G182" s="10">
        <f t="shared" si="14"/>
        <v>800.87365197528652</v>
      </c>
      <c r="J182" s="1">
        <f t="shared" si="13"/>
        <v>66906.740436760127</v>
      </c>
      <c r="K182" s="1">
        <f t="shared" si="12"/>
        <v>9366943.6611464173</v>
      </c>
      <c r="U182" s="1">
        <f t="shared" si="10"/>
        <v>182</v>
      </c>
      <c r="V182" s="12">
        <f t="shared" si="11"/>
        <v>-237.77151823279996</v>
      </c>
    </row>
    <row r="183" spans="5:22">
      <c r="E183" s="1">
        <v>183</v>
      </c>
      <c r="F183" s="10">
        <f t="shared" si="14"/>
        <v>131.28965106921029</v>
      </c>
      <c r="G183" s="10">
        <f t="shared" si="14"/>
        <v>803.04044098956706</v>
      </c>
      <c r="J183" s="1">
        <f t="shared" si="13"/>
        <v>67708.697483242548</v>
      </c>
      <c r="K183" s="1">
        <f t="shared" si="12"/>
        <v>9479217.647653956</v>
      </c>
      <c r="U183" s="1">
        <f t="shared" si="10"/>
        <v>183</v>
      </c>
      <c r="V183" s="12">
        <f t="shared" si="11"/>
        <v>-235.87190568269995</v>
      </c>
    </row>
    <row r="184" spans="5:22">
      <c r="E184" s="1">
        <v>184</v>
      </c>
      <c r="F184" s="10">
        <f t="shared" si="14"/>
        <v>131.5834193388265</v>
      </c>
      <c r="G184" s="10">
        <f t="shared" si="14"/>
        <v>805.17515054376918</v>
      </c>
      <c r="J184" s="1">
        <f t="shared" si="13"/>
        <v>68512.805279009219</v>
      </c>
      <c r="K184" s="1">
        <f t="shared" si="12"/>
        <v>9591792.7390612904</v>
      </c>
      <c r="U184" s="1">
        <f t="shared" si="10"/>
        <v>184</v>
      </c>
      <c r="V184" s="12">
        <f t="shared" si="11"/>
        <v>-233.96571427839996</v>
      </c>
    </row>
    <row r="185" spans="5:22">
      <c r="E185" s="1">
        <v>185</v>
      </c>
      <c r="F185" s="10">
        <f t="shared" si="14"/>
        <v>131.87520892761063</v>
      </c>
      <c r="G185" s="10">
        <f t="shared" si="14"/>
        <v>807.27809121566111</v>
      </c>
      <c r="J185" s="1">
        <f t="shared" si="13"/>
        <v>69319.031899888927</v>
      </c>
      <c r="K185" s="1">
        <f t="shared" si="12"/>
        <v>9704664.4659844507</v>
      </c>
      <c r="U185" s="1">
        <f t="shared" si="10"/>
        <v>185</v>
      </c>
      <c r="V185" s="12">
        <f t="shared" si="11"/>
        <v>-232.05300391249997</v>
      </c>
    </row>
    <row r="186" spans="5:22">
      <c r="E186" s="1">
        <v>186</v>
      </c>
      <c r="F186" s="10">
        <f t="shared" si="14"/>
        <v>132.16503621863396</v>
      </c>
      <c r="G186" s="10">
        <f t="shared" si="14"/>
        <v>809.34957949032241</v>
      </c>
      <c r="J186" s="1">
        <f t="shared" si="13"/>
        <v>70127.345735241921</v>
      </c>
      <c r="K186" s="1">
        <f t="shared" si="12"/>
        <v>9817828.4029338695</v>
      </c>
      <c r="U186" s="1">
        <f t="shared" si="10"/>
        <v>186</v>
      </c>
      <c r="V186" s="12">
        <f t="shared" si="11"/>
        <v>-230.13383447759998</v>
      </c>
    </row>
    <row r="187" spans="5:22">
      <c r="E187" s="1">
        <v>187</v>
      </c>
      <c r="F187" s="10">
        <f t="shared" si="14"/>
        <v>132.45291737184399</v>
      </c>
      <c r="G187" s="10">
        <f t="shared" si="14"/>
        <v>811.38993772503522</v>
      </c>
      <c r="J187" s="1">
        <f t="shared" si="13"/>
        <v>70937.715493849595</v>
      </c>
      <c r="K187" s="1">
        <f t="shared" si="12"/>
        <v>9931280.1691389438</v>
      </c>
      <c r="U187" s="1">
        <f t="shared" si="10"/>
        <v>187</v>
      </c>
      <c r="V187" s="12">
        <f t="shared" si="11"/>
        <v>-228.2082658663</v>
      </c>
    </row>
    <row r="188" spans="5:22">
      <c r="E188" s="1">
        <v>188</v>
      </c>
      <c r="F188" s="10">
        <f t="shared" si="14"/>
        <v>132.73886832806613</v>
      </c>
      <c r="G188" s="10">
        <f t="shared" si="14"/>
        <v>813.3994941437328</v>
      </c>
      <c r="J188" s="1">
        <f t="shared" si="13"/>
        <v>71750.110209783976</v>
      </c>
      <c r="K188" s="1">
        <f t="shared" si="12"/>
        <v>10045015.429369757</v>
      </c>
      <c r="U188" s="1">
        <f t="shared" si="10"/>
        <v>188</v>
      </c>
      <c r="V188" s="12">
        <f t="shared" si="11"/>
        <v>-226.27635797119996</v>
      </c>
    </row>
    <row r="189" spans="5:22">
      <c r="E189" s="1">
        <v>189</v>
      </c>
      <c r="F189" s="10">
        <f t="shared" si="14"/>
        <v>133.02290481292349</v>
      </c>
      <c r="G189" s="10">
        <f t="shared" si="14"/>
        <v>815.37858282891909</v>
      </c>
      <c r="J189" s="1">
        <f t="shared" si="13"/>
        <v>72564.499248270295</v>
      </c>
      <c r="K189" s="1">
        <f t="shared" si="12"/>
        <v>10159029.894757841</v>
      </c>
      <c r="U189" s="1">
        <f t="shared" si="10"/>
        <v>189</v>
      </c>
      <c r="V189" s="12">
        <f t="shared" si="11"/>
        <v>-224.33817068489998</v>
      </c>
    </row>
    <row r="190" spans="5:22">
      <c r="E190" s="1">
        <v>190</v>
      </c>
      <c r="F190" s="10">
        <f t="shared" si="14"/>
        <v>133.3050423406672</v>
      </c>
      <c r="G190" s="10">
        <f t="shared" si="14"/>
        <v>817.32754368090593</v>
      </c>
      <c r="J190" s="1">
        <f t="shared" si="13"/>
        <v>73380.852311525203</v>
      </c>
      <c r="K190" s="1">
        <f t="shared" si="12"/>
        <v>10273319.323613528</v>
      </c>
      <c r="U190" s="1">
        <f t="shared" si="10"/>
        <v>190</v>
      </c>
      <c r="V190" s="12">
        <f t="shared" si="11"/>
        <v>-222.39376390000001</v>
      </c>
    </row>
    <row r="191" spans="5:22">
      <c r="E191" s="1">
        <v>191</v>
      </c>
      <c r="F191" s="10">
        <f t="shared" si="14"/>
        <v>133.58529621793414</v>
      </c>
      <c r="G191" s="10">
        <f t="shared" si="14"/>
        <v>819.24672249379171</v>
      </c>
      <c r="J191" s="1">
        <f t="shared" si="13"/>
        <v>74199.139444612549</v>
      </c>
      <c r="K191" s="1">
        <f t="shared" si="12"/>
        <v>10387879.522245757</v>
      </c>
      <c r="U191" s="1">
        <f t="shared" si="10"/>
        <v>191</v>
      </c>
      <c r="V191" s="12">
        <f t="shared" si="11"/>
        <v>-220.44319750909989</v>
      </c>
    </row>
    <row r="192" spans="5:22">
      <c r="E192" s="1">
        <v>192</v>
      </c>
      <c r="F192" s="10">
        <f t="shared" si="14"/>
        <v>133.86368154740964</v>
      </c>
      <c r="G192" s="10">
        <f t="shared" si="14"/>
        <v>821.13647072781214</v>
      </c>
      <c r="J192" s="1">
        <f t="shared" si="13"/>
        <v>75019.331041223355</v>
      </c>
      <c r="K192" s="1">
        <f t="shared" si="12"/>
        <v>10502706.34577127</v>
      </c>
      <c r="U192" s="1">
        <f t="shared" si="10"/>
        <v>192</v>
      </c>
      <c r="V192" s="12">
        <f t="shared" si="11"/>
        <v>-218.48653140479996</v>
      </c>
    </row>
    <row r="193" spans="5:22">
      <c r="E193" s="1">
        <v>193</v>
      </c>
      <c r="F193" s="10">
        <f t="shared" si="14"/>
        <v>134.14021323143115</v>
      </c>
      <c r="G193" s="10">
        <f t="shared" si="14"/>
        <v>822.99714572187361</v>
      </c>
      <c r="J193" s="1">
        <f t="shared" si="13"/>
        <v>75841.3978494482</v>
      </c>
      <c r="K193" s="1">
        <f t="shared" si="12"/>
        <v>10617795.698922748</v>
      </c>
      <c r="U193" s="1">
        <f t="shared" si="10"/>
        <v>193</v>
      </c>
      <c r="V193" s="12">
        <f t="shared" si="11"/>
        <v>-216.52382547970001</v>
      </c>
    </row>
    <row r="194" spans="5:22">
      <c r="E194" s="1">
        <v>194</v>
      </c>
      <c r="F194" s="10">
        <f t="shared" si="14"/>
        <v>134.41490597549935</v>
      </c>
      <c r="G194" s="10">
        <f t="shared" si="14"/>
        <v>824.82911044636489</v>
      </c>
      <c r="J194" s="1">
        <f t="shared" si="13"/>
        <v>76665.310977532325</v>
      </c>
      <c r="K194" s="1">
        <f t="shared" si="12"/>
        <v>10733143.536854526</v>
      </c>
      <c r="U194" s="1">
        <f t="shared" si="10"/>
        <v>194</v>
      </c>
      <c r="V194" s="12">
        <f t="shared" si="11"/>
        <v>-214.55513962639998</v>
      </c>
    </row>
    <row r="195" spans="5:22">
      <c r="E195" s="1">
        <v>195</v>
      </c>
      <c r="F195" s="10">
        <f t="shared" si="14"/>
        <v>134.68777429172536</v>
      </c>
      <c r="G195" s="10">
        <f t="shared" si="14"/>
        <v>826.6327335540384</v>
      </c>
      <c r="J195" s="1">
        <f t="shared" si="13"/>
        <v>77491.041899532531</v>
      </c>
      <c r="K195" s="1">
        <f t="shared" si="12"/>
        <v>10848745.865934554</v>
      </c>
      <c r="U195" s="1">
        <f t="shared" si="10"/>
        <v>195</v>
      </c>
      <c r="V195" s="12">
        <f t="shared" si="11"/>
        <v>-212.58053373749999</v>
      </c>
    </row>
    <row r="196" spans="5:22">
      <c r="E196" s="1">
        <v>196</v>
      </c>
      <c r="F196" s="10">
        <f t="shared" si="14"/>
        <v>134.95883250220132</v>
      </c>
      <c r="G196" s="10">
        <f t="shared" si="14"/>
        <v>828.40838938397405</v>
      </c>
      <c r="J196" s="1">
        <f t="shared" si="13"/>
        <v>78318.562461001537</v>
      </c>
      <c r="K196" s="1">
        <f t="shared" si="12"/>
        <v>10964598.744540215</v>
      </c>
      <c r="U196" s="1">
        <f t="shared" si="10"/>
        <v>196</v>
      </c>
      <c r="V196" s="12">
        <f t="shared" si="11"/>
        <v>-210.60006770559997</v>
      </c>
    </row>
    <row r="197" spans="5:22">
      <c r="E197" s="1">
        <v>197</v>
      </c>
      <c r="F197" s="10">
        <f t="shared" si="14"/>
        <v>135.22809474230175</v>
      </c>
      <c r="G197" s="10">
        <f t="shared" si="14"/>
        <v>830.15645780042041</v>
      </c>
      <c r="J197" s="1">
        <f t="shared" si="13"/>
        <v>79147.844884593738</v>
      </c>
      <c r="K197" s="1">
        <f t="shared" si="12"/>
        <v>11080698.283843122</v>
      </c>
      <c r="U197" s="1">
        <f t="shared" ref="U197:U260" si="15">E197</f>
        <v>197</v>
      </c>
      <c r="V197" s="12">
        <f t="shared" ref="V197:V260" si="16">$S$4+$S$5*U197+$S$6*U197^2+$S$7*U197^3+$S$8*U197^4</f>
        <v>-208.61380142329995</v>
      </c>
    </row>
    <row r="198" spans="5:22">
      <c r="E198" s="1">
        <v>198</v>
      </c>
      <c r="F198" s="10">
        <f t="shared" si="14"/>
        <v>135.49557496391688</v>
      </c>
      <c r="G198" s="10">
        <f t="shared" si="14"/>
        <v>831.87732418281132</v>
      </c>
      <c r="J198" s="1">
        <f t="shared" si="13"/>
        <v>79978.861775585348</v>
      </c>
      <c r="K198" s="1">
        <f t="shared" si="12"/>
        <v>11197040.648581948</v>
      </c>
      <c r="U198" s="1">
        <f t="shared" si="15"/>
        <v>198</v>
      </c>
      <c r="V198" s="12">
        <f t="shared" si="16"/>
        <v>-206.6217947831999</v>
      </c>
    </row>
    <row r="199" spans="5:22">
      <c r="E199" s="1">
        <v>199</v>
      </c>
      <c r="F199" s="10">
        <f t="shared" si="14"/>
        <v>135.76128693861429</v>
      </c>
      <c r="G199" s="10">
        <f t="shared" si="14"/>
        <v>833.57137941814483</v>
      </c>
      <c r="J199" s="1">
        <f t="shared" si="13"/>
        <v>80811.586127385832</v>
      </c>
      <c r="K199" s="1">
        <f t="shared" ref="K199:K262" si="17">$M$1*J199</f>
        <v>11313622.057834016</v>
      </c>
      <c r="U199" s="1">
        <f t="shared" si="15"/>
        <v>199</v>
      </c>
      <c r="V199" s="12">
        <f t="shared" si="16"/>
        <v>-204.62410767789999</v>
      </c>
    </row>
    <row r="200" spans="5:22">
      <c r="E200" s="1">
        <v>200</v>
      </c>
      <c r="F200" s="10">
        <f t="shared" si="14"/>
        <v>136.02524426074265</v>
      </c>
      <c r="G200" s="10">
        <f t="shared" si="14"/>
        <v>835.23901974786213</v>
      </c>
      <c r="J200" s="1">
        <f t="shared" ref="J200:J263" si="18">J199+(E200-E199)*(G200+G199)/2</f>
        <v>81645.99132696884</v>
      </c>
      <c r="K200" s="1">
        <f t="shared" si="17"/>
        <v>11430438.785775637</v>
      </c>
      <c r="U200" s="1">
        <f t="shared" si="15"/>
        <v>200</v>
      </c>
      <c r="V200" s="12">
        <f t="shared" si="16"/>
        <v>-202.62079999999997</v>
      </c>
    </row>
    <row r="201" spans="5:22">
      <c r="E201" s="1">
        <v>201</v>
      </c>
      <c r="F201" s="10">
        <f t="shared" si="14"/>
        <v>136.28746035046555</v>
      </c>
      <c r="G201" s="10">
        <f t="shared" si="14"/>
        <v>836.88064679136539</v>
      </c>
      <c r="J201" s="1">
        <f t="shared" si="18"/>
        <v>82482.05116023845</v>
      </c>
      <c r="K201" s="1">
        <f t="shared" si="17"/>
        <v>11547487.162433382</v>
      </c>
      <c r="U201" s="1">
        <f t="shared" si="15"/>
        <v>201</v>
      </c>
      <c r="V201" s="12">
        <f t="shared" si="16"/>
        <v>-200.61193164209993</v>
      </c>
    </row>
    <row r="202" spans="5:22">
      <c r="E202" s="1">
        <v>202</v>
      </c>
      <c r="F202" s="10">
        <f t="shared" si="14"/>
        <v>136.54794845673322</v>
      </c>
      <c r="G202" s="10">
        <f t="shared" si="14"/>
        <v>838.49666743163584</v>
      </c>
      <c r="J202" s="1">
        <f t="shared" si="18"/>
        <v>83319.739817349953</v>
      </c>
      <c r="K202" s="1">
        <f t="shared" si="17"/>
        <v>11664763.574428994</v>
      </c>
      <c r="U202" s="1">
        <f t="shared" si="15"/>
        <v>202</v>
      </c>
      <c r="V202" s="12">
        <f t="shared" si="16"/>
        <v>-198.59756249679992</v>
      </c>
    </row>
    <row r="203" spans="5:22">
      <c r="E203" s="1">
        <v>203</v>
      </c>
      <c r="F203" s="10">
        <f t="shared" si="14"/>
        <v>136.80672166019784</v>
      </c>
      <c r="G203" s="10">
        <f t="shared" si="14"/>
        <v>840.08749376334458</v>
      </c>
      <c r="J203" s="1">
        <f t="shared" si="18"/>
        <v>84159.03189794744</v>
      </c>
      <c r="K203" s="1">
        <f t="shared" si="17"/>
        <v>11782264.465712642</v>
      </c>
      <c r="U203" s="1">
        <f t="shared" si="15"/>
        <v>203</v>
      </c>
      <c r="V203" s="12">
        <f t="shared" si="16"/>
        <v>-196.57775245669995</v>
      </c>
    </row>
    <row r="204" spans="5:22">
      <c r="E204" s="1">
        <v>204</v>
      </c>
      <c r="F204" s="10">
        <f t="shared" si="14"/>
        <v>137.06379287606208</v>
      </c>
      <c r="G204" s="10">
        <f t="shared" si="14"/>
        <v>841.65354298088437</v>
      </c>
      <c r="J204" s="1">
        <f t="shared" si="18"/>
        <v>84999.902416319557</v>
      </c>
      <c r="K204" s="1">
        <f t="shared" si="17"/>
        <v>11899986.338284738</v>
      </c>
      <c r="U204" s="1">
        <f t="shared" si="15"/>
        <v>204</v>
      </c>
      <c r="V204" s="12">
        <f t="shared" si="16"/>
        <v>-194.55256141439997</v>
      </c>
    </row>
    <row r="205" spans="5:22">
      <c r="E205" s="1">
        <v>205</v>
      </c>
      <c r="F205" s="10">
        <f t="shared" si="14"/>
        <v>137.31917485687927</v>
      </c>
      <c r="G205" s="10">
        <f t="shared" si="14"/>
        <v>843.19523739358453</v>
      </c>
      <c r="J205" s="1">
        <f t="shared" si="18"/>
        <v>85842.326806506797</v>
      </c>
      <c r="K205" s="1">
        <f t="shared" si="17"/>
        <v>12017925.752910951</v>
      </c>
      <c r="U205" s="1">
        <f t="shared" si="15"/>
        <v>205</v>
      </c>
      <c r="V205" s="12">
        <f t="shared" si="16"/>
        <v>-192.52204926249996</v>
      </c>
    </row>
    <row r="206" spans="5:22">
      <c r="E206" s="1">
        <v>206</v>
      </c>
      <c r="F206" s="10">
        <f t="shared" si="14"/>
        <v>137.5728801952846</v>
      </c>
      <c r="G206" s="10">
        <f t="shared" si="14"/>
        <v>844.71300421590638</v>
      </c>
      <c r="J206" s="1">
        <f t="shared" si="18"/>
        <v>86686.280927311542</v>
      </c>
      <c r="K206" s="1">
        <f t="shared" si="17"/>
        <v>12136079.329823615</v>
      </c>
      <c r="U206" s="1">
        <f t="shared" si="15"/>
        <v>206</v>
      </c>
      <c r="V206" s="12">
        <f t="shared" si="16"/>
        <v>-190.48627589359995</v>
      </c>
    </row>
    <row r="207" spans="5:22">
      <c r="E207" s="1">
        <v>207</v>
      </c>
      <c r="F207" s="10">
        <f t="shared" si="14"/>
        <v>137.8249213266825</v>
      </c>
      <c r="G207" s="10">
        <f t="shared" si="14"/>
        <v>846.20727566848734</v>
      </c>
      <c r="J207" s="1">
        <f t="shared" si="18"/>
        <v>87531.741067253737</v>
      </c>
      <c r="K207" s="1">
        <f t="shared" si="17"/>
        <v>12254443.749415522</v>
      </c>
      <c r="U207" s="1">
        <f t="shared" si="15"/>
        <v>207</v>
      </c>
      <c r="V207" s="12">
        <f t="shared" si="16"/>
        <v>-188.44530120029995</v>
      </c>
    </row>
    <row r="208" spans="5:22">
      <c r="E208" s="1">
        <v>208</v>
      </c>
      <c r="F208" s="10">
        <f t="shared" si="14"/>
        <v>138.07531053187404</v>
      </c>
      <c r="G208" s="10">
        <f t="shared" si="14"/>
        <v>847.67848872818502</v>
      </c>
      <c r="J208" s="1">
        <f t="shared" si="18"/>
        <v>88378.683949452068</v>
      </c>
      <c r="K208" s="1">
        <f t="shared" si="17"/>
        <v>12373015.752923289</v>
      </c>
      <c r="U208" s="1">
        <f t="shared" si="15"/>
        <v>208</v>
      </c>
      <c r="V208" s="12">
        <f t="shared" si="16"/>
        <v>-186.39918507519997</v>
      </c>
    </row>
    <row r="209" spans="5:22">
      <c r="E209" s="1">
        <v>209</v>
      </c>
      <c r="F209" s="10">
        <f t="shared" si="14"/>
        <v>138.32405993962954</v>
      </c>
      <c r="G209" s="10">
        <f t="shared" si="14"/>
        <v>849.12708507582965</v>
      </c>
      <c r="J209" s="1">
        <f t="shared" si="18"/>
        <v>89227.086736354075</v>
      </c>
      <c r="K209" s="1">
        <f t="shared" si="17"/>
        <v>12491792.14308957</v>
      </c>
      <c r="U209" s="1">
        <f t="shared" si="15"/>
        <v>209</v>
      </c>
      <c r="V209" s="12">
        <f t="shared" si="16"/>
        <v>-184.34798741089995</v>
      </c>
    </row>
    <row r="210" spans="5:22">
      <c r="E210" s="1">
        <v>210</v>
      </c>
      <c r="F210" s="10">
        <f t="shared" si="14"/>
        <v>138.57118152921754</v>
      </c>
      <c r="G210" s="10">
        <f t="shared" si="14"/>
        <v>850.55351123609</v>
      </c>
      <c r="J210" s="1">
        <f t="shared" si="18"/>
        <v>90076.927034510038</v>
      </c>
      <c r="K210" s="1">
        <f t="shared" si="17"/>
        <v>12610769.784831405</v>
      </c>
      <c r="U210" s="1">
        <f t="shared" si="15"/>
        <v>210</v>
      </c>
      <c r="V210" s="12">
        <f t="shared" si="16"/>
        <v>-182.29176809999993</v>
      </c>
    </row>
    <row r="211" spans="5:22">
      <c r="E211" s="1">
        <v>211</v>
      </c>
      <c r="F211" s="10">
        <f t="shared" si="14"/>
        <v>138.81668713287306</v>
      </c>
      <c r="G211" s="10">
        <f t="shared" si="14"/>
        <v>851.95821806774541</v>
      </c>
      <c r="J211" s="1">
        <f t="shared" si="18"/>
        <v>90928.182899161955</v>
      </c>
      <c r="K211" s="1">
        <f t="shared" si="17"/>
        <v>12729945.605882674</v>
      </c>
      <c r="U211" s="1">
        <f t="shared" si="15"/>
        <v>211</v>
      </c>
      <c r="V211" s="12">
        <f t="shared" si="16"/>
        <v>-180.23058703509997</v>
      </c>
    </row>
    <row r="212" spans="5:22">
      <c r="E212" s="1">
        <v>212</v>
      </c>
      <c r="F212" s="10">
        <f t="shared" si="14"/>
        <v>139.06058843822566</v>
      </c>
      <c r="G212" s="10">
        <f t="shared" si="14"/>
        <v>853.34166113727872</v>
      </c>
      <c r="J212" s="1">
        <f t="shared" si="18"/>
        <v>91780.832838764472</v>
      </c>
      <c r="K212" s="1">
        <f t="shared" si="17"/>
        <v>12849316.597427025</v>
      </c>
      <c r="U212" s="1">
        <f t="shared" si="15"/>
        <v>212</v>
      </c>
      <c r="V212" s="12">
        <f t="shared" si="16"/>
        <v>-178.16450410879992</v>
      </c>
    </row>
    <row r="213" spans="5:22">
      <c r="E213" s="1">
        <v>213</v>
      </c>
      <c r="F213" s="10">
        <f t="shared" si="14"/>
        <v>139.3028969906743</v>
      </c>
      <c r="G213" s="10">
        <f t="shared" si="14"/>
        <v>854.70430028641056</v>
      </c>
      <c r="J213" s="1">
        <f t="shared" si="18"/>
        <v>92634.855819476317</v>
      </c>
      <c r="K213" s="1">
        <f t="shared" si="17"/>
        <v>12968879.814726684</v>
      </c>
      <c r="U213" s="1">
        <f t="shared" si="15"/>
        <v>213</v>
      </c>
      <c r="V213" s="12">
        <f t="shared" si="16"/>
        <v>-176.09357921369997</v>
      </c>
    </row>
    <row r="214" spans="5:22">
      <c r="E214" s="1">
        <v>214</v>
      </c>
      <c r="F214" s="10">
        <f t="shared" si="14"/>
        <v>139.54362419571501</v>
      </c>
      <c r="G214" s="10">
        <f t="shared" si="14"/>
        <v>856.0465997495786</v>
      </c>
      <c r="J214" s="1">
        <f t="shared" si="18"/>
        <v>93490.23126949431</v>
      </c>
      <c r="K214" s="1">
        <f t="shared" si="17"/>
        <v>13088632.377729204</v>
      </c>
      <c r="U214" s="1">
        <f t="shared" si="15"/>
        <v>214</v>
      </c>
      <c r="V214" s="12">
        <f t="shared" si="16"/>
        <v>-174.01787224240002</v>
      </c>
    </row>
    <row r="215" spans="5:22">
      <c r="E215" s="1">
        <v>215</v>
      </c>
      <c r="F215" s="10">
        <f t="shared" si="14"/>
        <v>139.7827813212277</v>
      </c>
      <c r="G215" s="10">
        <f t="shared" si="14"/>
        <v>857.36902797647565</v>
      </c>
      <c r="J215" s="1">
        <f t="shared" si="18"/>
        <v>94346.939083357342</v>
      </c>
      <c r="K215" s="1">
        <f t="shared" si="17"/>
        <v>13208571.471670028</v>
      </c>
      <c r="U215" s="1">
        <f t="shared" si="15"/>
        <v>215</v>
      </c>
      <c r="V215" s="12">
        <f t="shared" si="16"/>
        <v>-171.93744308749993</v>
      </c>
    </row>
    <row r="216" spans="5:22">
      <c r="E216" s="1">
        <v>216</v>
      </c>
      <c r="F216" s="10">
        <f t="shared" si="14"/>
        <v>140.02037949971194</v>
      </c>
      <c r="G216" s="10">
        <f t="shared" si="14"/>
        <v>858.67205759334547</v>
      </c>
      <c r="J216" s="1">
        <f t="shared" si="18"/>
        <v>95204.959626142256</v>
      </c>
      <c r="K216" s="1">
        <f t="shared" si="17"/>
        <v>13328694.347659916</v>
      </c>
      <c r="U216" s="1">
        <f t="shared" si="15"/>
        <v>216</v>
      </c>
      <c r="V216" s="12">
        <f t="shared" si="16"/>
        <v>-169.85235164159994</v>
      </c>
    </row>
    <row r="217" spans="5:22">
      <c r="E217" s="1">
        <v>217</v>
      </c>
      <c r="F217" s="10">
        <f t="shared" si="14"/>
        <v>140.25642973048153</v>
      </c>
      <c r="G217" s="10">
        <f t="shared" si="14"/>
        <v>859.95616526232607</v>
      </c>
      <c r="J217" s="1">
        <f t="shared" si="18"/>
        <v>96064.273737570096</v>
      </c>
      <c r="K217" s="1">
        <f t="shared" si="17"/>
        <v>13448998.323259814</v>
      </c>
      <c r="U217" s="1">
        <f t="shared" si="15"/>
        <v>217</v>
      </c>
      <c r="V217" s="12">
        <f t="shared" si="16"/>
        <v>-167.76265779729994</v>
      </c>
    </row>
    <row r="218" spans="5:22">
      <c r="E218" s="1">
        <v>218</v>
      </c>
      <c r="F218" s="10">
        <f t="shared" si="14"/>
        <v>140.49094288181766</v>
      </c>
      <c r="G218" s="10">
        <f t="shared" si="14"/>
        <v>861.2218316758433</v>
      </c>
      <c r="J218" s="1">
        <f t="shared" si="18"/>
        <v>96924.862736039184</v>
      </c>
      <c r="K218" s="1">
        <f t="shared" si="17"/>
        <v>13569480.783045486</v>
      </c>
      <c r="U218" s="1">
        <f t="shared" si="15"/>
        <v>218</v>
      </c>
      <c r="V218" s="12">
        <f t="shared" si="16"/>
        <v>-165.66842144719999</v>
      </c>
    </row>
    <row r="219" spans="5:22">
      <c r="E219" s="1">
        <v>219</v>
      </c>
      <c r="F219" s="10">
        <f t="shared" si="14"/>
        <v>140.72392969307842</v>
      </c>
      <c r="G219" s="10">
        <f t="shared" si="14"/>
        <v>862.46954139937293</v>
      </c>
      <c r="J219" s="1">
        <f t="shared" si="18"/>
        <v>97786.70842257679</v>
      </c>
      <c r="K219" s="1">
        <f t="shared" si="17"/>
        <v>13690139.179160751</v>
      </c>
      <c r="U219" s="1">
        <f t="shared" si="15"/>
        <v>219</v>
      </c>
      <c r="V219" s="12">
        <f t="shared" si="16"/>
        <v>-163.56970248389996</v>
      </c>
    </row>
    <row r="220" spans="5:22">
      <c r="E220" s="1">
        <v>220</v>
      </c>
      <c r="F220" s="10">
        <f t="shared" si="14"/>
        <v>140.95540077676495</v>
      </c>
      <c r="G220" s="10">
        <f t="shared" si="14"/>
        <v>863.69978278801909</v>
      </c>
      <c r="J220" s="1">
        <f t="shared" si="18"/>
        <v>98649.793084670484</v>
      </c>
      <c r="K220" s="1">
        <f t="shared" si="17"/>
        <v>13810971.031853868</v>
      </c>
      <c r="U220" s="1">
        <f t="shared" si="15"/>
        <v>220</v>
      </c>
      <c r="V220" s="12">
        <f t="shared" si="16"/>
        <v>-161.46656079999997</v>
      </c>
    </row>
    <row r="221" spans="5:22">
      <c r="E221" s="1">
        <v>221</v>
      </c>
      <c r="F221" s="10">
        <f t="shared" si="14"/>
        <v>141.18536662055766</v>
      </c>
      <c r="G221" s="10">
        <f t="shared" si="14"/>
        <v>864.91304795050928</v>
      </c>
      <c r="J221" s="1">
        <f t="shared" si="18"/>
        <v>99514.099500039752</v>
      </c>
      <c r="K221" s="1">
        <f t="shared" si="17"/>
        <v>13931973.930005565</v>
      </c>
      <c r="U221" s="1">
        <f t="shared" si="15"/>
        <v>221</v>
      </c>
      <c r="V221" s="12">
        <f t="shared" si="16"/>
        <v>-159.35905628809996</v>
      </c>
    </row>
    <row r="222" spans="5:22">
      <c r="E222" s="1">
        <v>222</v>
      </c>
      <c r="F222" s="10">
        <f t="shared" si="14"/>
        <v>141.41383758929672</v>
      </c>
      <c r="G222" s="10">
        <f t="shared" si="14"/>
        <v>866.10983264045342</v>
      </c>
      <c r="J222" s="1">
        <f t="shared" si="18"/>
        <v>100379.61094033523</v>
      </c>
      <c r="K222" s="1">
        <f t="shared" si="17"/>
        <v>14053145.531646932</v>
      </c>
      <c r="U222" s="1">
        <f t="shared" si="15"/>
        <v>222</v>
      </c>
      <c r="V222" s="12">
        <f t="shared" si="16"/>
        <v>-157.24724884079995</v>
      </c>
    </row>
    <row r="223" spans="5:22">
      <c r="E223" s="1">
        <v>223</v>
      </c>
      <c r="F223" s="10">
        <f t="shared" si="14"/>
        <v>141.6408239269401</v>
      </c>
      <c r="G223" s="10">
        <f t="shared" si="14"/>
        <v>867.29063612320056</v>
      </c>
      <c r="J223" s="1">
        <f t="shared" si="18"/>
        <v>101246.31117471706</v>
      </c>
      <c r="K223" s="1">
        <f t="shared" si="17"/>
        <v>14174483.564460389</v>
      </c>
      <c r="U223" s="1">
        <f t="shared" si="15"/>
        <v>223</v>
      </c>
      <c r="V223" s="12">
        <f t="shared" si="16"/>
        <v>-155.13119835069998</v>
      </c>
    </row>
    <row r="224" spans="5:22">
      <c r="E224" s="1">
        <v>224</v>
      </c>
      <c r="F224" s="10">
        <f t="shared" si="14"/>
        <v>141.86633575847736</v>
      </c>
      <c r="G224" s="10">
        <f t="shared" si="14"/>
        <v>868.45596124632618</v>
      </c>
      <c r="J224" s="1">
        <f t="shared" si="18"/>
        <v>102114.18447340182</v>
      </c>
      <c r="K224" s="1">
        <f t="shared" si="17"/>
        <v>14295985.826276256</v>
      </c>
      <c r="U224" s="1">
        <f t="shared" si="15"/>
        <v>224</v>
      </c>
      <c r="V224" s="12">
        <f t="shared" si="16"/>
        <v>-153.01096471039995</v>
      </c>
    </row>
    <row r="225" spans="5:22">
      <c r="E225" s="1">
        <v>225</v>
      </c>
      <c r="F225" s="10">
        <f t="shared" si="14"/>
        <v>142.09038309180372</v>
      </c>
      <c r="G225" s="10">
        <f t="shared" si="14"/>
        <v>869.60631411560666</v>
      </c>
      <c r="J225" s="1">
        <f t="shared" si="18"/>
        <v>102983.21561108279</v>
      </c>
      <c r="K225" s="1">
        <f t="shared" si="17"/>
        <v>14417650.185551591</v>
      </c>
      <c r="U225" s="1">
        <f t="shared" si="15"/>
        <v>225</v>
      </c>
      <c r="V225" s="12">
        <f t="shared" si="16"/>
        <v>-150.88660781249996</v>
      </c>
    </row>
    <row r="226" spans="5:22">
      <c r="E226" s="1">
        <v>226</v>
      </c>
      <c r="F226" s="10">
        <f t="shared" si="14"/>
        <v>142.31297581956593</v>
      </c>
      <c r="G226" s="10">
        <f t="shared" si="14"/>
        <v>870.74220423351971</v>
      </c>
      <c r="J226" s="1">
        <f t="shared" si="18"/>
        <v>103853.38987025735</v>
      </c>
      <c r="K226" s="1">
        <f t="shared" si="17"/>
        <v>14539474.58183603</v>
      </c>
      <c r="U226" s="1">
        <f t="shared" si="15"/>
        <v>226</v>
      </c>
      <c r="V226" s="12">
        <f t="shared" si="16"/>
        <v>-148.7581875496</v>
      </c>
    </row>
    <row r="227" spans="5:22">
      <c r="E227" s="1">
        <v>227</v>
      </c>
      <c r="F227" s="10">
        <f t="shared" si="14"/>
        <v>142.53412372096892</v>
      </c>
      <c r="G227" s="10">
        <f t="shared" si="14"/>
        <v>871.86414438880217</v>
      </c>
      <c r="J227" s="1">
        <f t="shared" si="18"/>
        <v>104724.69304456851</v>
      </c>
      <c r="K227" s="1">
        <f t="shared" si="17"/>
        <v>14661457.026239593</v>
      </c>
      <c r="U227" s="1">
        <f t="shared" si="15"/>
        <v>227</v>
      </c>
      <c r="V227" s="12">
        <f t="shared" si="16"/>
        <v>-146.62576381429994</v>
      </c>
    </row>
    <row r="228" spans="5:22">
      <c r="E228" s="1">
        <v>228</v>
      </c>
      <c r="F228" s="10">
        <f t="shared" si="14"/>
        <v>142.75383646354348</v>
      </c>
      <c r="G228" s="10">
        <f t="shared" si="14"/>
        <v>872.9726503541948</v>
      </c>
      <c r="J228" s="1">
        <f t="shared" si="18"/>
        <v>105597.11144194001</v>
      </c>
      <c r="K228" s="1">
        <f t="shared" si="17"/>
        <v>14783595.601871602</v>
      </c>
      <c r="U228" s="1">
        <f t="shared" si="15"/>
        <v>228</v>
      </c>
      <c r="V228" s="12">
        <f t="shared" si="16"/>
        <v>-144.48939649919993</v>
      </c>
    </row>
    <row r="229" spans="5:22">
      <c r="E229" s="1">
        <v>229</v>
      </c>
      <c r="F229" s="10">
        <f t="shared" si="14"/>
        <v>142.97212360489451</v>
      </c>
      <c r="G229" s="10">
        <f t="shared" si="14"/>
        <v>874.06824117597273</v>
      </c>
      <c r="J229" s="1">
        <f t="shared" si="18"/>
        <v>106470.63188770509</v>
      </c>
      <c r="K229" s="1">
        <f t="shared" si="17"/>
        <v>14905888.464278713</v>
      </c>
      <c r="U229" s="1">
        <f t="shared" si="15"/>
        <v>229</v>
      </c>
      <c r="V229" s="12">
        <f t="shared" si="16"/>
        <v>-142.34914549690001</v>
      </c>
    </row>
    <row r="230" spans="5:22">
      <c r="E230" s="1">
        <v>230</v>
      </c>
      <c r="F230" s="10">
        <f t="shared" si="14"/>
        <v>143.18899459439965</v>
      </c>
      <c r="G230" s="10">
        <f t="shared" si="14"/>
        <v>875.15143878490687</v>
      </c>
      <c r="J230" s="1">
        <f t="shared" si="18"/>
        <v>107345.24172768554</v>
      </c>
      <c r="K230" s="1">
        <f t="shared" si="17"/>
        <v>15028333.841875976</v>
      </c>
      <c r="U230" s="1">
        <f t="shared" si="15"/>
        <v>230</v>
      </c>
      <c r="V230" s="12">
        <f t="shared" si="16"/>
        <v>-140.20507069999996</v>
      </c>
    </row>
    <row r="231" spans="5:22">
      <c r="E231" s="1">
        <v>231</v>
      </c>
      <c r="F231" s="10">
        <f t="shared" si="14"/>
        <v>143.40445877489037</v>
      </c>
      <c r="G231" s="10">
        <f t="shared" si="14"/>
        <v>876.22276808608638</v>
      </c>
      <c r="J231" s="1">
        <f t="shared" si="18"/>
        <v>108220.92883112104</v>
      </c>
      <c r="K231" s="1">
        <f t="shared" si="17"/>
        <v>15150930.036356946</v>
      </c>
      <c r="U231" s="1">
        <f t="shared" si="15"/>
        <v>231</v>
      </c>
      <c r="V231" s="12">
        <f t="shared" si="16"/>
        <v>-138.05723200109992</v>
      </c>
    </row>
    <row r="232" spans="5:22">
      <c r="E232" s="1">
        <v>232</v>
      </c>
      <c r="F232" s="10">
        <f t="shared" si="14"/>
        <v>143.61852538429028</v>
      </c>
      <c r="G232" s="10">
        <f t="shared" si="14"/>
        <v>877.28275685384904</v>
      </c>
      <c r="J232" s="1">
        <f t="shared" si="18"/>
        <v>109097.68159359101</v>
      </c>
      <c r="K232" s="1">
        <f t="shared" si="17"/>
        <v>15273675.423102742</v>
      </c>
      <c r="U232" s="1">
        <f t="shared" si="15"/>
        <v>232</v>
      </c>
      <c r="V232" s="12">
        <f t="shared" si="16"/>
        <v>-135.90568929279993</v>
      </c>
    </row>
    <row r="233" spans="5:22">
      <c r="E233" s="1">
        <v>233</v>
      </c>
      <c r="F233" s="10">
        <f t="shared" ref="F233:G296" si="19">10^(B$5+B$6*LOG10($E233)+B$7*LOG10($E233)^2+B$8*LOG10($E233)^3+B$9*LOG10($E233)^4+B$10*LOG10($E233)^5+B$11*LOG10($E233)^6+B$12*LOG10($E233)^7+B$13*LOG10($E233)^8)</f>
        <v>143.83120355723204</v>
      </c>
      <c r="G233" s="10">
        <f t="shared" si="19"/>
        <v>878.33193560763846</v>
      </c>
      <c r="J233" s="1">
        <f t="shared" si="18"/>
        <v>109975.48893982175</v>
      </c>
      <c r="K233" s="1">
        <f t="shared" si="17"/>
        <v>15396568.451575045</v>
      </c>
      <c r="U233" s="1">
        <f t="shared" si="15"/>
        <v>233</v>
      </c>
      <c r="V233" s="12">
        <f t="shared" si="16"/>
        <v>-133.75050246769999</v>
      </c>
    </row>
    <row r="234" spans="5:22">
      <c r="E234" s="1">
        <v>234</v>
      </c>
      <c r="F234" s="10">
        <f t="shared" si="19"/>
        <v>144.04250232663782</v>
      </c>
      <c r="G234" s="10">
        <f t="shared" si="19"/>
        <v>879.37083768779598</v>
      </c>
      <c r="J234" s="1">
        <f t="shared" si="18"/>
        <v>110854.34032646946</v>
      </c>
      <c r="K234" s="1">
        <f t="shared" si="17"/>
        <v>15519607.645705724</v>
      </c>
      <c r="U234" s="1">
        <f t="shared" si="15"/>
        <v>234</v>
      </c>
      <c r="V234" s="12">
        <f t="shared" si="16"/>
        <v>-131.59173141839995</v>
      </c>
    </row>
    <row r="235" spans="5:22">
      <c r="E235" s="1">
        <v>235</v>
      </c>
      <c r="F235" s="10">
        <f t="shared" si="19"/>
        <v>144.25243062527312</v>
      </c>
      <c r="G235" s="10">
        <f t="shared" si="19"/>
        <v>880.3999989346479</v>
      </c>
      <c r="J235" s="1">
        <f t="shared" si="18"/>
        <v>111734.22574478069</v>
      </c>
      <c r="K235" s="1">
        <f t="shared" si="17"/>
        <v>15642791.604269296</v>
      </c>
      <c r="U235" s="1">
        <f t="shared" si="15"/>
        <v>235</v>
      </c>
      <c r="V235" s="12">
        <f t="shared" si="16"/>
        <v>-129.42943603749995</v>
      </c>
    </row>
    <row r="236" spans="5:22">
      <c r="E236" s="1">
        <v>236</v>
      </c>
      <c r="F236" s="10">
        <f t="shared" si="19"/>
        <v>144.46099728727461</v>
      </c>
      <c r="G236" s="10">
        <f t="shared" si="19"/>
        <v>881.41995796625372</v>
      </c>
      <c r="J236" s="1">
        <f t="shared" si="18"/>
        <v>112615.13572323114</v>
      </c>
      <c r="K236" s="1">
        <f t="shared" si="17"/>
        <v>15766119.001252361</v>
      </c>
      <c r="U236" s="1">
        <f t="shared" si="15"/>
        <v>236</v>
      </c>
      <c r="V236" s="12">
        <f t="shared" si="16"/>
        <v>-127.26367621759994</v>
      </c>
    </row>
    <row r="237" spans="5:22">
      <c r="E237" s="1">
        <v>237</v>
      </c>
      <c r="F237" s="10">
        <f t="shared" si="19"/>
        <v>144.66821104964342</v>
      </c>
      <c r="G237" s="10">
        <f t="shared" si="19"/>
        <v>882.43125580213689</v>
      </c>
      <c r="J237" s="1">
        <f t="shared" si="18"/>
        <v>113497.06133011534</v>
      </c>
      <c r="K237" s="1">
        <f t="shared" si="17"/>
        <v>15889588.586216146</v>
      </c>
      <c r="U237" s="1">
        <f t="shared" si="15"/>
        <v>237</v>
      </c>
      <c r="V237" s="12">
        <f t="shared" si="16"/>
        <v>-125.09451185129996</v>
      </c>
    </row>
    <row r="238" spans="5:22">
      <c r="E238" s="1">
        <v>238</v>
      </c>
      <c r="F238" s="10">
        <f t="shared" si="19"/>
        <v>144.87408055371591</v>
      </c>
      <c r="G238" s="10">
        <f t="shared" si="19"/>
        <v>883.43443598585873</v>
      </c>
      <c r="J238" s="1">
        <f t="shared" si="18"/>
        <v>114379.99417600934</v>
      </c>
      <c r="K238" s="1">
        <f t="shared" si="17"/>
        <v>16013199.184641307</v>
      </c>
      <c r="U238" s="1">
        <f t="shared" si="15"/>
        <v>238</v>
      </c>
      <c r="V238" s="12">
        <f t="shared" si="16"/>
        <v>-122.92200283119996</v>
      </c>
    </row>
    <row r="239" spans="5:22">
      <c r="E239" s="1">
        <v>239</v>
      </c>
      <c r="F239" s="10">
        <f t="shared" si="19"/>
        <v>145.07861434660907</v>
      </c>
      <c r="G239" s="10">
        <f t="shared" si="19"/>
        <v>884.43004447700048</v>
      </c>
      <c r="J239" s="1">
        <f t="shared" si="18"/>
        <v>115263.92641624076</v>
      </c>
      <c r="K239" s="1">
        <f t="shared" si="17"/>
        <v>16136949.698273707</v>
      </c>
      <c r="U239" s="1">
        <f t="shared" si="15"/>
        <v>239</v>
      </c>
      <c r="V239" s="12">
        <f t="shared" si="16"/>
        <v>-120.7462090498999</v>
      </c>
    </row>
    <row r="240" spans="5:22">
      <c r="E240" s="1">
        <v>240</v>
      </c>
      <c r="F240" s="10">
        <f t="shared" si="19"/>
        <v>145.28182088263162</v>
      </c>
      <c r="G240" s="10">
        <f t="shared" si="19"/>
        <v>885.4186296184912</v>
      </c>
      <c r="J240" s="1">
        <f t="shared" si="18"/>
        <v>116148.85075328851</v>
      </c>
      <c r="K240" s="1">
        <f t="shared" si="17"/>
        <v>16260839.105460392</v>
      </c>
      <c r="U240" s="1">
        <f t="shared" si="15"/>
        <v>240</v>
      </c>
      <c r="V240" s="12">
        <f t="shared" si="16"/>
        <v>-118.56719039999993</v>
      </c>
    </row>
    <row r="241" spans="5:22">
      <c r="E241" s="1">
        <v>241</v>
      </c>
      <c r="F241" s="10">
        <f t="shared" si="19"/>
        <v>145.48370852467986</v>
      </c>
      <c r="G241" s="10">
        <f t="shared" si="19"/>
        <v>886.40074206016538</v>
      </c>
      <c r="J241" s="1">
        <f t="shared" si="18"/>
        <v>117034.76043912784</v>
      </c>
      <c r="K241" s="1">
        <f t="shared" si="17"/>
        <v>16384866.461477898</v>
      </c>
      <c r="U241" s="1">
        <f t="shared" si="15"/>
        <v>241</v>
      </c>
      <c r="V241" s="12">
        <f t="shared" si="16"/>
        <v>-116.38500677409991</v>
      </c>
    </row>
    <row r="242" spans="5:22">
      <c r="E242" s="1">
        <v>242</v>
      </c>
      <c r="F242" s="10">
        <f t="shared" si="19"/>
        <v>145.68428554559986</v>
      </c>
      <c r="G242" s="10">
        <f t="shared" si="19"/>
        <v>887.37693466885673</v>
      </c>
      <c r="J242" s="1">
        <f t="shared" si="18"/>
        <v>117921.64927749235</v>
      </c>
      <c r="K242" s="1">
        <f t="shared" si="17"/>
        <v>16509030.89884893</v>
      </c>
      <c r="U242" s="1">
        <f t="shared" si="15"/>
        <v>242</v>
      </c>
      <c r="V242" s="12">
        <f t="shared" si="16"/>
        <v>-114.1997180647999</v>
      </c>
    </row>
    <row r="243" spans="5:22">
      <c r="E243" s="1">
        <v>243</v>
      </c>
      <c r="F243" s="10">
        <f t="shared" si="19"/>
        <v>145.88356012952863</v>
      </c>
      <c r="G243" s="10">
        <f t="shared" si="19"/>
        <v>888.34776258864349</v>
      </c>
      <c r="J243" s="1">
        <f t="shared" si="18"/>
        <v>118809.51162612111</v>
      </c>
      <c r="K243" s="1">
        <f t="shared" si="17"/>
        <v>16633331.627656955</v>
      </c>
      <c r="U243" s="1">
        <f t="shared" si="15"/>
        <v>243</v>
      </c>
      <c r="V243" s="12">
        <f t="shared" si="16"/>
        <v>-112.01138416469996</v>
      </c>
    </row>
    <row r="244" spans="5:22">
      <c r="E244" s="1">
        <v>244</v>
      </c>
      <c r="F244" s="10">
        <f t="shared" si="19"/>
        <v>146.08154037321222</v>
      </c>
      <c r="G244" s="10">
        <f t="shared" si="19"/>
        <v>889.31378309574654</v>
      </c>
      <c r="J244" s="1">
        <f t="shared" si="18"/>
        <v>119698.3423989633</v>
      </c>
      <c r="K244" s="1">
        <f t="shared" si="17"/>
        <v>16757767.935854862</v>
      </c>
      <c r="U244" s="1">
        <f t="shared" si="15"/>
        <v>244</v>
      </c>
      <c r="V244" s="12">
        <f t="shared" si="16"/>
        <v>-109.82006496639997</v>
      </c>
    </row>
    <row r="245" spans="5:22">
      <c r="E245" s="1">
        <v>245</v>
      </c>
      <c r="F245" s="10">
        <f t="shared" si="19"/>
        <v>146.2782342872982</v>
      </c>
      <c r="G245" s="10">
        <f t="shared" si="19"/>
        <v>890.27555567344893</v>
      </c>
      <c r="J245" s="1">
        <f t="shared" si="18"/>
        <v>120588.1370683479</v>
      </c>
      <c r="K245" s="1">
        <f t="shared" si="17"/>
        <v>16882339.189568706</v>
      </c>
      <c r="U245" s="1">
        <f t="shared" si="15"/>
        <v>245</v>
      </c>
      <c r="V245" s="12">
        <f t="shared" si="16"/>
        <v>-107.62582036249995</v>
      </c>
    </row>
    <row r="246" spans="5:22">
      <c r="E246" s="1">
        <v>246</v>
      </c>
      <c r="F246" s="10">
        <f t="shared" si="19"/>
        <v>146.47364979760394</v>
      </c>
      <c r="G246" s="10">
        <f t="shared" si="19"/>
        <v>891.23364182623811</v>
      </c>
      <c r="J246" s="1">
        <f t="shared" si="18"/>
        <v>121478.89166709775</v>
      </c>
      <c r="K246" s="1">
        <f t="shared" si="17"/>
        <v>17007044.833393686</v>
      </c>
      <c r="U246" s="1">
        <f t="shared" si="15"/>
        <v>246</v>
      </c>
      <c r="V246" s="12">
        <f t="shared" si="16"/>
        <v>-105.4287102456</v>
      </c>
    </row>
    <row r="247" spans="5:22">
      <c r="E247" s="1">
        <v>247</v>
      </c>
      <c r="F247" s="10">
        <f t="shared" si="19"/>
        <v>146.6677947463659</v>
      </c>
      <c r="G247" s="10">
        <f t="shared" si="19"/>
        <v>892.18860513940251</v>
      </c>
      <c r="J247" s="1">
        <f t="shared" si="18"/>
        <v>122370.60279058057</v>
      </c>
      <c r="K247" s="1">
        <f t="shared" si="17"/>
        <v>17131884.390681278</v>
      </c>
      <c r="U247" s="1">
        <f t="shared" si="15"/>
        <v>247</v>
      </c>
      <c r="V247" s="12">
        <f t="shared" si="16"/>
        <v>-103.22879450829998</v>
      </c>
    </row>
    <row r="248" spans="5:22">
      <c r="E248" s="1">
        <v>248</v>
      </c>
      <c r="F248" s="10">
        <f t="shared" si="19"/>
        <v>146.86067689346314</v>
      </c>
      <c r="G248" s="10">
        <f t="shared" si="19"/>
        <v>893.14101127918298</v>
      </c>
      <c r="J248" s="1">
        <f t="shared" si="18"/>
        <v>123263.26759878985</v>
      </c>
      <c r="K248" s="1">
        <f t="shared" si="17"/>
        <v>17256857.463830579</v>
      </c>
      <c r="U248" s="1">
        <f t="shared" si="15"/>
        <v>248</v>
      </c>
      <c r="V248" s="12">
        <f t="shared" si="16"/>
        <v>-101.02613304319999</v>
      </c>
    </row>
    <row r="249" spans="5:22">
      <c r="E249" s="1">
        <v>249</v>
      </c>
      <c r="F249" s="10">
        <f t="shared" si="19"/>
        <v>147.05230391762311</v>
      </c>
      <c r="G249" s="10">
        <f t="shared" si="19"/>
        <v>894.09142780849936</v>
      </c>
      <c r="J249" s="1">
        <f t="shared" si="18"/>
        <v>124156.88381833369</v>
      </c>
      <c r="K249" s="1">
        <f t="shared" si="17"/>
        <v>17381963.734566718</v>
      </c>
      <c r="U249" s="1">
        <f t="shared" si="15"/>
        <v>249</v>
      </c>
      <c r="V249" s="12">
        <f t="shared" si="16"/>
        <v>-98.820785742899972</v>
      </c>
    </row>
    <row r="250" spans="5:22">
      <c r="E250" s="1">
        <v>250</v>
      </c>
      <c r="F250" s="10">
        <f t="shared" si="19"/>
        <v>147.2426834175989</v>
      </c>
      <c r="G250" s="10">
        <f t="shared" si="19"/>
        <v>895.04042440074818</v>
      </c>
      <c r="J250" s="1">
        <f t="shared" si="18"/>
        <v>125051.44974443832</v>
      </c>
      <c r="K250" s="1">
        <f t="shared" si="17"/>
        <v>17507202.964221366</v>
      </c>
      <c r="U250" s="1">
        <f t="shared" si="15"/>
        <v>250</v>
      </c>
      <c r="V250" s="12">
        <f t="shared" si="16"/>
        <v>-96.612812499999933</v>
      </c>
    </row>
    <row r="251" spans="5:22">
      <c r="E251" s="1">
        <v>251</v>
      </c>
      <c r="F251" s="10">
        <f t="shared" si="19"/>
        <v>147.43182291333602</v>
      </c>
      <c r="G251" s="10">
        <f t="shared" si="19"/>
        <v>895.98857256991164</v>
      </c>
      <c r="J251" s="1">
        <f t="shared" si="18"/>
        <v>125946.96424292364</v>
      </c>
      <c r="K251" s="1">
        <f t="shared" si="17"/>
        <v>17632574.994009309</v>
      </c>
      <c r="U251" s="1">
        <f t="shared" si="15"/>
        <v>251</v>
      </c>
      <c r="V251" s="12">
        <f t="shared" si="16"/>
        <v>-94.402273207099995</v>
      </c>
    </row>
    <row r="252" spans="5:22">
      <c r="E252" s="1">
        <v>252</v>
      </c>
      <c r="F252" s="10">
        <f t="shared" si="19"/>
        <v>147.61972984710854</v>
      </c>
      <c r="G252" s="10">
        <f t="shared" si="19"/>
        <v>896.93644588260918</v>
      </c>
      <c r="J252" s="1">
        <f t="shared" si="18"/>
        <v>126843.4267521499</v>
      </c>
      <c r="K252" s="1">
        <f t="shared" si="17"/>
        <v>17758079.745300986</v>
      </c>
      <c r="U252" s="1">
        <f t="shared" si="15"/>
        <v>252</v>
      </c>
      <c r="V252" s="12">
        <f t="shared" si="16"/>
        <v>-92.189227756799937</v>
      </c>
    </row>
    <row r="253" spans="5:22">
      <c r="E253" s="1">
        <v>253</v>
      </c>
      <c r="F253" s="10">
        <f t="shared" si="19"/>
        <v>147.80641158464275</v>
      </c>
      <c r="G253" s="10">
        <f t="shared" si="19"/>
        <v>897.88461964967075</v>
      </c>
      <c r="J253" s="1">
        <f t="shared" si="18"/>
        <v>127740.83728491604</v>
      </c>
      <c r="K253" s="1">
        <f t="shared" si="17"/>
        <v>17883717.219888244</v>
      </c>
      <c r="U253" s="1">
        <f t="shared" si="15"/>
        <v>253</v>
      </c>
      <c r="V253" s="12">
        <f t="shared" si="16"/>
        <v>-89.973736041699937</v>
      </c>
    </row>
    <row r="254" spans="5:22">
      <c r="E254" s="1">
        <v>254</v>
      </c>
      <c r="F254" s="10">
        <f t="shared" si="19"/>
        <v>147.991875416217</v>
      </c>
      <c r="G254" s="10">
        <f t="shared" si="19"/>
        <v>898.83367130088368</v>
      </c>
      <c r="J254" s="1">
        <f t="shared" si="18"/>
        <v>128639.19643039131</v>
      </c>
      <c r="K254" s="1">
        <f t="shared" si="17"/>
        <v>18009487.500254784</v>
      </c>
      <c r="U254" s="1">
        <f t="shared" si="15"/>
        <v>254</v>
      </c>
      <c r="V254" s="12">
        <f t="shared" si="16"/>
        <v>-87.755857954399914</v>
      </c>
    </row>
    <row r="255" spans="5:22">
      <c r="E255" s="1">
        <v>255</v>
      </c>
      <c r="F255" s="10">
        <f t="shared" si="19"/>
        <v>148.17612855774382</v>
      </c>
      <c r="G255" s="10">
        <f t="shared" si="19"/>
        <v>899.7841799640612</v>
      </c>
      <c r="J255" s="1">
        <f t="shared" si="18"/>
        <v>129538.50535602379</v>
      </c>
      <c r="K255" s="1">
        <f t="shared" si="17"/>
        <v>18135390.749843329</v>
      </c>
      <c r="U255" s="1">
        <f t="shared" si="15"/>
        <v>255</v>
      </c>
      <c r="V255" s="12">
        <f t="shared" si="16"/>
        <v>-85.535653387499963</v>
      </c>
    </row>
    <row r="256" spans="5:22">
      <c r="E256" s="1">
        <v>256</v>
      </c>
      <c r="F256" s="10">
        <f t="shared" si="19"/>
        <v>148.35917815183316</v>
      </c>
      <c r="G256" s="10">
        <f t="shared" si="19"/>
        <v>900.73672676853766</v>
      </c>
      <c r="J256" s="1">
        <f t="shared" si="18"/>
        <v>130438.76580939008</v>
      </c>
      <c r="K256" s="1">
        <f t="shared" si="17"/>
        <v>18261427.213314611</v>
      </c>
      <c r="U256" s="1">
        <f t="shared" si="15"/>
        <v>256</v>
      </c>
      <c r="V256" s="12">
        <f t="shared" si="16"/>
        <v>-83.313182233599946</v>
      </c>
    </row>
    <row r="257" spans="5:22">
      <c r="E257" s="1">
        <v>257</v>
      </c>
      <c r="F257" s="10">
        <f t="shared" si="19"/>
        <v>148.54103126883689</v>
      </c>
      <c r="G257" s="10">
        <f t="shared" si="19"/>
        <v>901.69189475021471</v>
      </c>
      <c r="J257" s="1">
        <f t="shared" si="18"/>
        <v>131339.98012014947</v>
      </c>
      <c r="K257" s="1">
        <f t="shared" si="17"/>
        <v>18387597.216820925</v>
      </c>
      <c r="U257" s="1">
        <f t="shared" si="15"/>
        <v>257</v>
      </c>
      <c r="V257" s="12">
        <f t="shared" si="16"/>
        <v>-81.088504385299956</v>
      </c>
    </row>
    <row r="258" spans="5:22">
      <c r="E258" s="1">
        <v>258</v>
      </c>
      <c r="F258" s="10">
        <f t="shared" si="19"/>
        <v>148.72169490787678</v>
      </c>
      <c r="G258" s="10">
        <f t="shared" si="19"/>
        <v>902.65026876534762</v>
      </c>
      <c r="J258" s="1">
        <f t="shared" si="18"/>
        <v>132242.15120190725</v>
      </c>
      <c r="K258" s="1">
        <f t="shared" si="17"/>
        <v>18513901.168267015</v>
      </c>
      <c r="U258" s="1">
        <f t="shared" si="15"/>
        <v>258</v>
      </c>
      <c r="V258" s="12">
        <f t="shared" si="16"/>
        <v>-78.861679735199914</v>
      </c>
    </row>
    <row r="259" spans="5:22">
      <c r="E259" s="1">
        <v>259</v>
      </c>
      <c r="F259" s="10">
        <f t="shared" si="19"/>
        <v>148.90117599785046</v>
      </c>
      <c r="G259" s="10">
        <f t="shared" si="19"/>
        <v>903.61243558441436</v>
      </c>
      <c r="J259" s="1">
        <f t="shared" si="18"/>
        <v>133145.28255408214</v>
      </c>
      <c r="K259" s="1">
        <f t="shared" si="17"/>
        <v>18640339.557571501</v>
      </c>
      <c r="U259" s="1">
        <f t="shared" si="15"/>
        <v>259</v>
      </c>
      <c r="V259" s="12">
        <f t="shared" si="16"/>
        <v>-76.63276817589994</v>
      </c>
    </row>
    <row r="260" spans="5:22">
      <c r="E260" s="1">
        <v>260</v>
      </c>
      <c r="F260" s="10">
        <f t="shared" si="19"/>
        <v>149.0794813984277</v>
      </c>
      <c r="G260" s="10">
        <f t="shared" si="19"/>
        <v>904.5789838756391</v>
      </c>
      <c r="J260" s="1">
        <f t="shared" si="18"/>
        <v>134049.37826381216</v>
      </c>
      <c r="K260" s="1">
        <f t="shared" si="17"/>
        <v>18766912.956933703</v>
      </c>
      <c r="U260" s="1">
        <f t="shared" si="15"/>
        <v>260</v>
      </c>
      <c r="V260" s="12">
        <f t="shared" si="16"/>
        <v>-74.401829599999928</v>
      </c>
    </row>
    <row r="261" spans="5:22">
      <c r="E261" s="1">
        <v>261</v>
      </c>
      <c r="F261" s="10">
        <f t="shared" si="19"/>
        <v>149.25661790101958</v>
      </c>
      <c r="G261" s="10">
        <f t="shared" si="19"/>
        <v>905.55050421958185</v>
      </c>
      <c r="J261" s="1">
        <f t="shared" si="18"/>
        <v>134954.44300785978</v>
      </c>
      <c r="K261" s="1">
        <f t="shared" si="17"/>
        <v>18893622.021100368</v>
      </c>
      <c r="U261" s="1">
        <f t="shared" ref="U261:U300" si="20">E261</f>
        <v>261</v>
      </c>
      <c r="V261" s="12">
        <f t="shared" ref="V261:V300" si="21">$S$4+$S$5*U261+$S$6*U261^2+$S$7*U261^3+$S$8*U261^4</f>
        <v>-72.168923900099998</v>
      </c>
    </row>
    <row r="262" spans="5:22">
      <c r="E262" s="1">
        <v>262</v>
      </c>
      <c r="F262" s="10">
        <f t="shared" si="19"/>
        <v>149.432592229741</v>
      </c>
      <c r="G262" s="10">
        <f t="shared" si="19"/>
        <v>906.52758917492872</v>
      </c>
      <c r="J262" s="1">
        <f t="shared" si="18"/>
        <v>135860.48205455704</v>
      </c>
      <c r="K262" s="1">
        <f t="shared" si="17"/>
        <v>19020467.487637985</v>
      </c>
      <c r="U262" s="1">
        <f t="shared" si="20"/>
        <v>262</v>
      </c>
      <c r="V262" s="12">
        <f t="shared" si="21"/>
        <v>-69.934110968799956</v>
      </c>
    </row>
    <row r="263" spans="5:22">
      <c r="E263" s="1">
        <v>263</v>
      </c>
      <c r="F263" s="10">
        <f t="shared" si="19"/>
        <v>149.60741104235063</v>
      </c>
      <c r="G263" s="10">
        <f t="shared" si="19"/>
        <v>907.51083312789899</v>
      </c>
      <c r="J263" s="1">
        <f t="shared" si="18"/>
        <v>136767.50126570844</v>
      </c>
      <c r="K263" s="1">
        <f t="shared" ref="K263:K300" si="22">$M$1*J263</f>
        <v>19147450.177199181</v>
      </c>
      <c r="U263" s="1">
        <f t="shared" si="20"/>
        <v>263</v>
      </c>
      <c r="V263" s="12">
        <f t="shared" si="21"/>
        <v>-67.697450698699981</v>
      </c>
    </row>
    <row r="264" spans="5:22">
      <c r="E264" s="1">
        <v>264</v>
      </c>
      <c r="F264" s="10">
        <f t="shared" si="19"/>
        <v>149.78108093117535</v>
      </c>
      <c r="G264" s="10">
        <f t="shared" si="19"/>
        <v>908.50083255430923</v>
      </c>
      <c r="J264" s="1">
        <f t="shared" ref="J264:J300" si="23">J263+(E264-E263)*(G264+G263)/2</f>
        <v>137675.50709854954</v>
      </c>
      <c r="K264" s="1">
        <f t="shared" si="22"/>
        <v>19274570.993796937</v>
      </c>
      <c r="U264" s="1">
        <f t="shared" si="20"/>
        <v>264</v>
      </c>
      <c r="V264" s="12">
        <f t="shared" si="21"/>
        <v>-65.459002982399909</v>
      </c>
    </row>
    <row r="265" spans="5:22">
      <c r="E265" s="1">
        <v>265</v>
      </c>
      <c r="F265" s="10">
        <f t="shared" si="19"/>
        <v>149.95360842402272</v>
      </c>
      <c r="G265" s="10">
        <f t="shared" si="19"/>
        <v>909.49818583270496</v>
      </c>
      <c r="J265" s="1">
        <f t="shared" si="23"/>
        <v>138584.50660774304</v>
      </c>
      <c r="K265" s="1">
        <f t="shared" si="22"/>
        <v>19401830.925084025</v>
      </c>
      <c r="U265" s="1">
        <f t="shared" si="20"/>
        <v>265</v>
      </c>
      <c r="V265" s="12">
        <f t="shared" si="21"/>
        <v>-63.218827712499888</v>
      </c>
    </row>
    <row r="266" spans="5:22">
      <c r="E266" s="1">
        <v>266</v>
      </c>
      <c r="F266" s="10">
        <f t="shared" si="19"/>
        <v>150.12499998507332</v>
      </c>
      <c r="G266" s="10">
        <f t="shared" si="19"/>
        <v>910.50349335065857</v>
      </c>
      <c r="J266" s="1">
        <f t="shared" si="23"/>
        <v>139494.50744733473</v>
      </c>
      <c r="K266" s="1">
        <f t="shared" si="22"/>
        <v>19529231.042626861</v>
      </c>
      <c r="U266" s="1">
        <f t="shared" si="20"/>
        <v>266</v>
      </c>
      <c r="V266" s="12">
        <f t="shared" si="21"/>
        <v>-60.976984781599896</v>
      </c>
    </row>
    <row r="267" spans="5:22">
      <c r="E267" s="1">
        <v>267</v>
      </c>
      <c r="F267" s="10">
        <f t="shared" si="19"/>
        <v>150.29526201576368</v>
      </c>
      <c r="G267" s="10">
        <f t="shared" si="19"/>
        <v>911.51735767453795</v>
      </c>
      <c r="J267" s="1">
        <f t="shared" si="23"/>
        <v>140405.51787284733</v>
      </c>
      <c r="K267" s="1">
        <f t="shared" si="22"/>
        <v>19656772.502198625</v>
      </c>
      <c r="U267" s="1">
        <f t="shared" si="20"/>
        <v>267</v>
      </c>
      <c r="V267" s="12">
        <f t="shared" si="21"/>
        <v>-58.733534082299883</v>
      </c>
    </row>
    <row r="268" spans="5:22">
      <c r="E268" s="1">
        <v>268</v>
      </c>
      <c r="F268" s="10">
        <f t="shared" si="19"/>
        <v>150.46440085564686</v>
      </c>
      <c r="G268" s="10">
        <f t="shared" si="19"/>
        <v>912.540383327462</v>
      </c>
      <c r="J268" s="1">
        <f t="shared" si="23"/>
        <v>141317.54674334833</v>
      </c>
      <c r="K268" s="1">
        <f t="shared" si="22"/>
        <v>19784456.544068765</v>
      </c>
      <c r="U268" s="1">
        <f t="shared" si="20"/>
        <v>268</v>
      </c>
      <c r="V268" s="12">
        <f t="shared" si="21"/>
        <v>-56.488535507199913</v>
      </c>
    </row>
    <row r="269" spans="5:22">
      <c r="E269" s="1">
        <v>269</v>
      </c>
      <c r="F269" s="10">
        <f t="shared" si="19"/>
        <v>150.63242278324418</v>
      </c>
      <c r="G269" s="10">
        <f t="shared" si="19"/>
        <v>913.57317700266606</v>
      </c>
      <c r="J269" s="1">
        <f t="shared" si="23"/>
        <v>142230.60352351339</v>
      </c>
      <c r="K269" s="1">
        <f t="shared" si="22"/>
        <v>19912284.493291873</v>
      </c>
      <c r="U269" s="1">
        <f t="shared" si="20"/>
        <v>269</v>
      </c>
      <c r="V269" s="12">
        <f t="shared" si="21"/>
        <v>-54.242048948899878</v>
      </c>
    </row>
    <row r="270" spans="5:22">
      <c r="E270" s="1">
        <v>270</v>
      </c>
      <c r="F270" s="10">
        <f t="shared" si="19"/>
        <v>150.7993340168845</v>
      </c>
      <c r="G270" s="10">
        <f t="shared" si="19"/>
        <v>914.61634757405307</v>
      </c>
      <c r="J270" s="1">
        <f t="shared" si="23"/>
        <v>143144.69828580174</v>
      </c>
      <c r="K270" s="1">
        <f t="shared" si="22"/>
        <v>20040257.760012243</v>
      </c>
      <c r="U270" s="1">
        <f t="shared" si="20"/>
        <v>270</v>
      </c>
      <c r="V270" s="12">
        <f t="shared" si="21"/>
        <v>-51.994134299999956</v>
      </c>
    </row>
    <row r="271" spans="5:22">
      <c r="E271" s="1">
        <v>271</v>
      </c>
      <c r="F271" s="10">
        <f t="shared" si="19"/>
        <v>150.96514071552249</v>
      </c>
      <c r="G271" s="10">
        <f t="shared" si="19"/>
        <v>915.67050617364964</v>
      </c>
      <c r="J271" s="1">
        <f t="shared" si="23"/>
        <v>144059.84171267558</v>
      </c>
      <c r="K271" s="1">
        <f t="shared" si="22"/>
        <v>20168377.839774583</v>
      </c>
      <c r="U271" s="1">
        <f t="shared" si="20"/>
        <v>271</v>
      </c>
      <c r="V271" s="12">
        <f t="shared" si="21"/>
        <v>-49.744851453099898</v>
      </c>
    </row>
    <row r="272" spans="5:22">
      <c r="E272" s="1">
        <v>272</v>
      </c>
      <c r="F272" s="10">
        <f t="shared" si="19"/>
        <v>151.12984897954618</v>
      </c>
      <c r="G272" s="10">
        <f t="shared" si="19"/>
        <v>916.73626611953523</v>
      </c>
      <c r="J272" s="1">
        <f t="shared" si="23"/>
        <v>144976.04509882219</v>
      </c>
      <c r="K272" s="1">
        <f t="shared" si="22"/>
        <v>20296646.313835107</v>
      </c>
      <c r="U272" s="1">
        <f t="shared" si="20"/>
        <v>272</v>
      </c>
      <c r="V272" s="12">
        <f t="shared" si="21"/>
        <v>-47.494260300799937</v>
      </c>
    </row>
    <row r="273" spans="5:22">
      <c r="E273" s="1">
        <v>273</v>
      </c>
      <c r="F273" s="10">
        <f t="shared" si="19"/>
        <v>151.29346485158095</v>
      </c>
      <c r="G273" s="10">
        <f t="shared" si="19"/>
        <v>917.81424313702666</v>
      </c>
      <c r="J273" s="1">
        <f t="shared" si="23"/>
        <v>145893.32035345046</v>
      </c>
      <c r="K273" s="1">
        <f t="shared" si="22"/>
        <v>20425064.849483065</v>
      </c>
      <c r="U273" s="1">
        <f t="shared" si="20"/>
        <v>273</v>
      </c>
      <c r="V273" s="12">
        <f t="shared" si="21"/>
        <v>-45.242420735699909</v>
      </c>
    </row>
    <row r="274" spans="5:22">
      <c r="E274" s="1">
        <v>274</v>
      </c>
      <c r="F274" s="10">
        <f t="shared" si="19"/>
        <v>151.45599431725492</v>
      </c>
      <c r="G274" s="10">
        <f t="shared" si="19"/>
        <v>918.90505526836137</v>
      </c>
      <c r="J274" s="1">
        <f t="shared" si="23"/>
        <v>146811.68000265316</v>
      </c>
      <c r="K274" s="1">
        <f t="shared" si="22"/>
        <v>20553635.200371441</v>
      </c>
      <c r="U274" s="1">
        <f t="shared" si="20"/>
        <v>274</v>
      </c>
      <c r="V274" s="12">
        <f t="shared" si="21"/>
        <v>-42.989392650399964</v>
      </c>
    </row>
    <row r="275" spans="5:22">
      <c r="E275" s="1">
        <v>275</v>
      </c>
      <c r="F275" s="10">
        <f t="shared" si="19"/>
        <v>151.61744330598887</v>
      </c>
      <c r="G275" s="10">
        <f t="shared" si="19"/>
        <v>920.00932313396038</v>
      </c>
      <c r="J275" s="1">
        <f t="shared" si="23"/>
        <v>147731.13719185433</v>
      </c>
      <c r="K275" s="1">
        <f t="shared" si="22"/>
        <v>20682359.206859607</v>
      </c>
      <c r="U275" s="1">
        <f t="shared" si="20"/>
        <v>275</v>
      </c>
      <c r="V275" s="12">
        <f t="shared" si="21"/>
        <v>-40.735235937499965</v>
      </c>
    </row>
    <row r="276" spans="5:22">
      <c r="E276" s="1">
        <v>276</v>
      </c>
      <c r="F276" s="10">
        <f t="shared" si="19"/>
        <v>151.77781769173359</v>
      </c>
      <c r="G276" s="10">
        <f t="shared" si="19"/>
        <v>921.12766968207166</v>
      </c>
      <c r="J276" s="1">
        <f t="shared" si="23"/>
        <v>148651.70568826236</v>
      </c>
      <c r="K276" s="1">
        <f t="shared" si="22"/>
        <v>20811238.79635673</v>
      </c>
      <c r="U276" s="1">
        <f t="shared" si="20"/>
        <v>276</v>
      </c>
      <c r="V276" s="12">
        <f t="shared" si="21"/>
        <v>-38.480010489599977</v>
      </c>
    </row>
    <row r="277" spans="5:22">
      <c r="E277" s="1">
        <v>277</v>
      </c>
      <c r="F277" s="10">
        <f t="shared" si="19"/>
        <v>151.93712329372767</v>
      </c>
      <c r="G277" s="10">
        <f t="shared" si="19"/>
        <v>922.26072066142206</v>
      </c>
      <c r="J277" s="1">
        <f t="shared" si="23"/>
        <v>149573.39988343412</v>
      </c>
      <c r="K277" s="1">
        <f t="shared" si="22"/>
        <v>20940275.983680777</v>
      </c>
      <c r="U277" s="1">
        <f t="shared" si="20"/>
        <v>277</v>
      </c>
      <c r="V277" s="12">
        <f t="shared" si="21"/>
        <v>-36.223776199299976</v>
      </c>
    </row>
    <row r="278" spans="5:22">
      <c r="E278" s="1">
        <v>278</v>
      </c>
      <c r="F278" s="10">
        <f t="shared" si="19"/>
        <v>152.09536587722189</v>
      </c>
      <c r="G278" s="10">
        <f t="shared" si="19"/>
        <v>923.4091043736945</v>
      </c>
      <c r="J278" s="1">
        <f t="shared" si="23"/>
        <v>150496.23479595166</v>
      </c>
      <c r="K278" s="1">
        <f t="shared" si="22"/>
        <v>21069472.871433232</v>
      </c>
      <c r="U278" s="1">
        <f t="shared" si="20"/>
        <v>278</v>
      </c>
      <c r="V278" s="12">
        <f t="shared" si="21"/>
        <v>-33.9665929592</v>
      </c>
    </row>
    <row r="279" spans="5:22">
      <c r="E279" s="1">
        <v>279</v>
      </c>
      <c r="F279" s="10">
        <f t="shared" si="19"/>
        <v>152.25255115420279</v>
      </c>
      <c r="G279" s="10">
        <f t="shared" si="19"/>
        <v>924.57345175869511</v>
      </c>
      <c r="J279" s="1">
        <f t="shared" si="23"/>
        <v>151420.22607401785</v>
      </c>
      <c r="K279" s="1">
        <f t="shared" si="22"/>
        <v>21198831.650362499</v>
      </c>
      <c r="U279" s="1">
        <f t="shared" si="20"/>
        <v>279</v>
      </c>
      <c r="V279" s="12">
        <f t="shared" si="21"/>
        <v>-31.708520661899882</v>
      </c>
    </row>
    <row r="280" spans="5:22">
      <c r="E280" s="1">
        <v>280</v>
      </c>
      <c r="F280" s="10">
        <f t="shared" si="19"/>
        <v>152.4086847840982</v>
      </c>
      <c r="G280" s="10">
        <f t="shared" si="19"/>
        <v>925.75439688196127</v>
      </c>
      <c r="J280" s="1">
        <f t="shared" si="23"/>
        <v>152345.38999833819</v>
      </c>
      <c r="K280" s="1">
        <f t="shared" si="22"/>
        <v>21328354.599767346</v>
      </c>
      <c r="U280" s="1">
        <f t="shared" si="20"/>
        <v>280</v>
      </c>
      <c r="V280" s="12">
        <f t="shared" si="21"/>
        <v>-29.449619199999972</v>
      </c>
    </row>
    <row r="281" spans="5:22">
      <c r="E281" s="1">
        <v>281</v>
      </c>
      <c r="F281" s="10">
        <f t="shared" si="19"/>
        <v>152.56377237447742</v>
      </c>
      <c r="G281" s="10">
        <f t="shared" si="19"/>
        <v>926.95257644435651</v>
      </c>
      <c r="J281" s="1">
        <f t="shared" si="23"/>
        <v>153271.74348500135</v>
      </c>
      <c r="K281" s="1">
        <f t="shared" si="22"/>
        <v>21458044.087900188</v>
      </c>
      <c r="U281" s="1">
        <f t="shared" si="20"/>
        <v>281</v>
      </c>
      <c r="V281" s="12">
        <f t="shared" si="21"/>
        <v>-27.189948466099935</v>
      </c>
    </row>
    <row r="282" spans="5:22">
      <c r="E282" s="1">
        <v>282</v>
      </c>
      <c r="F282" s="10">
        <f t="shared" si="19"/>
        <v>152.71781948173356</v>
      </c>
      <c r="G282" s="10">
        <f t="shared" si="19"/>
        <v>928.16863028354817</v>
      </c>
      <c r="J282" s="1">
        <f t="shared" si="23"/>
        <v>154199.30408836532</v>
      </c>
      <c r="K282" s="1">
        <f t="shared" si="22"/>
        <v>21587902.572371144</v>
      </c>
      <c r="U282" s="1">
        <f t="shared" si="20"/>
        <v>282</v>
      </c>
      <c r="V282" s="12">
        <f t="shared" si="21"/>
        <v>-24.929568352799976</v>
      </c>
    </row>
    <row r="283" spans="5:22">
      <c r="E283" s="1">
        <v>283</v>
      </c>
      <c r="F283" s="10">
        <f t="shared" si="19"/>
        <v>152.87083161175968</v>
      </c>
      <c r="G283" s="10">
        <f t="shared" si="19"/>
        <v>929.40320132319357</v>
      </c>
      <c r="J283" s="1">
        <f t="shared" si="23"/>
        <v>155128.09000416868</v>
      </c>
      <c r="K283" s="1">
        <f t="shared" si="22"/>
        <v>21717932.600583617</v>
      </c>
      <c r="U283" s="1">
        <f t="shared" si="20"/>
        <v>283</v>
      </c>
      <c r="V283" s="12">
        <f t="shared" si="21"/>
        <v>-22.668538752699902</v>
      </c>
    </row>
    <row r="284" spans="5:22">
      <c r="E284" s="1">
        <v>284</v>
      </c>
      <c r="F284" s="10">
        <f t="shared" si="19"/>
        <v>153.02281422061304</v>
      </c>
      <c r="G284" s="10">
        <f t="shared" si="19"/>
        <v>930.65693573169301</v>
      </c>
      <c r="J284" s="1">
        <f t="shared" si="23"/>
        <v>156058.12007269613</v>
      </c>
      <c r="K284" s="1">
        <f t="shared" si="22"/>
        <v>21848136.810177457</v>
      </c>
      <c r="U284" s="1">
        <f t="shared" si="20"/>
        <v>284</v>
      </c>
      <c r="V284" s="12">
        <f t="shared" si="21"/>
        <v>-20.40691955839992</v>
      </c>
    </row>
    <row r="285" spans="5:22">
      <c r="E285" s="1">
        <v>285</v>
      </c>
      <c r="F285" s="10">
        <f t="shared" si="19"/>
        <v>153.17377271516719</v>
      </c>
      <c r="G285" s="10">
        <f t="shared" si="19"/>
        <v>931.93048291870116</v>
      </c>
      <c r="J285" s="1">
        <f t="shared" si="23"/>
        <v>156989.41378202132</v>
      </c>
      <c r="K285" s="1">
        <f t="shared" si="22"/>
        <v>21978517.929482985</v>
      </c>
      <c r="U285" s="1">
        <f t="shared" si="20"/>
        <v>285</v>
      </c>
      <c r="V285" s="12">
        <f t="shared" si="21"/>
        <v>-18.144770662499923</v>
      </c>
    </row>
    <row r="286" spans="5:22">
      <c r="E286" s="1">
        <v>286</v>
      </c>
      <c r="F286" s="10">
        <f t="shared" si="19"/>
        <v>153.32371245375401</v>
      </c>
      <c r="G286" s="10">
        <f t="shared" si="19"/>
        <v>933.22449571277446</v>
      </c>
      <c r="J286" s="1">
        <f t="shared" si="23"/>
        <v>157921.99127133706</v>
      </c>
      <c r="K286" s="1">
        <f t="shared" si="22"/>
        <v>22109078.77798719</v>
      </c>
      <c r="U286" s="1">
        <f t="shared" si="20"/>
        <v>286</v>
      </c>
      <c r="V286" s="12">
        <f t="shared" si="21"/>
        <v>-15.882151957599916</v>
      </c>
    </row>
    <row r="287" spans="5:22">
      <c r="E287" s="1">
        <v>287</v>
      </c>
      <c r="F287" s="10">
        <f t="shared" si="19"/>
        <v>153.47263874679834</v>
      </c>
      <c r="G287" s="10">
        <f t="shared" si="19"/>
        <v>934.53963053499922</v>
      </c>
      <c r="J287" s="1">
        <f t="shared" si="23"/>
        <v>158855.87333446095</v>
      </c>
      <c r="K287" s="1">
        <f t="shared" si="22"/>
        <v>22239822.266824532</v>
      </c>
      <c r="U287" s="1">
        <f t="shared" si="20"/>
        <v>287</v>
      </c>
      <c r="V287" s="12">
        <f t="shared" si="21"/>
        <v>-13.619123336299964</v>
      </c>
    </row>
    <row r="288" spans="5:22">
      <c r="E288" s="1">
        <v>288</v>
      </c>
      <c r="F288" s="10">
        <f t="shared" si="19"/>
        <v>153.62055685743817</v>
      </c>
      <c r="G288" s="10">
        <f t="shared" si="19"/>
        <v>935.87654745978466</v>
      </c>
      <c r="J288" s="1">
        <f t="shared" si="23"/>
        <v>159791.08142345835</v>
      </c>
      <c r="K288" s="1">
        <f t="shared" si="22"/>
        <v>22370751.399284169</v>
      </c>
      <c r="U288" s="1">
        <f t="shared" si="20"/>
        <v>288</v>
      </c>
      <c r="V288" s="12">
        <f t="shared" si="21"/>
        <v>-11.355744691199959</v>
      </c>
    </row>
    <row r="289" spans="5:22">
      <c r="E289" s="1">
        <v>289</v>
      </c>
      <c r="F289" s="10">
        <f t="shared" si="19"/>
        <v>153.76747200213791</v>
      </c>
      <c r="G289" s="10">
        <f t="shared" si="19"/>
        <v>937.2359102696638</v>
      </c>
      <c r="J289" s="1">
        <f t="shared" si="23"/>
        <v>160727.63765232309</v>
      </c>
      <c r="K289" s="1">
        <f t="shared" si="22"/>
        <v>22501869.271325231</v>
      </c>
      <c r="U289" s="1">
        <f t="shared" si="20"/>
        <v>289</v>
      </c>
      <c r="V289" s="12">
        <f t="shared" si="21"/>
        <v>-9.0920759148999082</v>
      </c>
    </row>
    <row r="290" spans="5:22">
      <c r="E290" s="1">
        <v>290</v>
      </c>
      <c r="F290" s="10">
        <f t="shared" si="19"/>
        <v>153.91338935128994</v>
      </c>
      <c r="G290" s="10">
        <f t="shared" si="19"/>
        <v>938.61838668974258</v>
      </c>
      <c r="J290" s="1">
        <f t="shared" si="23"/>
        <v>161665.56480080279</v>
      </c>
      <c r="K290" s="1">
        <f t="shared" si="22"/>
        <v>22633179.072112393</v>
      </c>
      <c r="U290" s="1">
        <f t="shared" si="20"/>
        <v>290</v>
      </c>
      <c r="V290" s="12">
        <f t="shared" si="21"/>
        <v>-6.8281768999999883</v>
      </c>
    </row>
    <row r="291" spans="5:22">
      <c r="E291" s="1">
        <v>291</v>
      </c>
      <c r="F291" s="10">
        <f t="shared" si="19"/>
        <v>154.05831402980979</v>
      </c>
      <c r="G291" s="10">
        <f t="shared" si="19"/>
        <v>940.02464843750283</v>
      </c>
      <c r="J291" s="1">
        <f t="shared" si="23"/>
        <v>162604.88631836642</v>
      </c>
      <c r="K291" s="1">
        <f t="shared" si="22"/>
        <v>22764684.084571298</v>
      </c>
      <c r="U291" s="1">
        <f t="shared" si="20"/>
        <v>291</v>
      </c>
      <c r="V291" s="12">
        <f t="shared" si="21"/>
        <v>-4.564107539099922</v>
      </c>
    </row>
    <row r="292" spans="5:22">
      <c r="E292" s="1">
        <v>292</v>
      </c>
      <c r="F292" s="10">
        <f t="shared" si="19"/>
        <v>154.20225111771836</v>
      </c>
      <c r="G292" s="10">
        <f t="shared" si="19"/>
        <v>941.45537148527796</v>
      </c>
      <c r="J292" s="1">
        <f t="shared" si="23"/>
        <v>163545.62632832781</v>
      </c>
      <c r="K292" s="1">
        <f t="shared" si="22"/>
        <v>22896387.685965892</v>
      </c>
      <c r="U292" s="1">
        <f t="shared" si="20"/>
        <v>292</v>
      </c>
      <c r="V292" s="12">
        <f t="shared" si="21"/>
        <v>-2.2999277247999146</v>
      </c>
    </row>
    <row r="293" spans="5:22">
      <c r="E293" s="1">
        <v>293</v>
      </c>
      <c r="F293" s="10">
        <f t="shared" si="19"/>
        <v>154.34520565072052</v>
      </c>
      <c r="G293" s="10">
        <f t="shared" si="19"/>
        <v>942.91123599067987</v>
      </c>
      <c r="J293" s="1">
        <f t="shared" si="23"/>
        <v>164487.80963206579</v>
      </c>
      <c r="K293" s="1">
        <f t="shared" si="22"/>
        <v>23028293.34848921</v>
      </c>
      <c r="U293" s="1">
        <f t="shared" si="20"/>
        <v>293</v>
      </c>
      <c r="V293" s="12">
        <f t="shared" si="21"/>
        <v>-3.5697349699972847E-2</v>
      </c>
    </row>
    <row r="294" spans="5:22">
      <c r="E294" s="1">
        <v>294</v>
      </c>
      <c r="F294" s="10">
        <f t="shared" si="19"/>
        <v>154.48718262076187</v>
      </c>
      <c r="G294" s="10">
        <f t="shared" si="19"/>
        <v>944.39292665578523</v>
      </c>
      <c r="J294" s="1">
        <f t="shared" si="23"/>
        <v>165431.46171338903</v>
      </c>
      <c r="K294" s="1">
        <f t="shared" si="22"/>
        <v>23160404.639874466</v>
      </c>
      <c r="U294" s="1">
        <f t="shared" si="20"/>
        <v>294</v>
      </c>
      <c r="V294" s="12">
        <f t="shared" si="21"/>
        <v>2.2285236936000103</v>
      </c>
    </row>
    <row r="295" spans="5:22">
      <c r="E295" s="1">
        <v>295</v>
      </c>
      <c r="F295" s="10">
        <f t="shared" si="19"/>
        <v>154.62818697659748</v>
      </c>
      <c r="G295" s="10">
        <f t="shared" si="19"/>
        <v>945.90113267492018</v>
      </c>
      <c r="J295" s="1">
        <f t="shared" si="23"/>
        <v>166376.60874305438</v>
      </c>
      <c r="K295" s="1">
        <f t="shared" si="22"/>
        <v>23292725.224027615</v>
      </c>
      <c r="U295" s="1">
        <f t="shared" si="20"/>
        <v>295</v>
      </c>
      <c r="V295" s="12">
        <f t="shared" si="21"/>
        <v>4.4926755125</v>
      </c>
    </row>
    <row r="296" spans="5:22">
      <c r="E296" s="1">
        <v>296</v>
      </c>
      <c r="F296" s="10">
        <f t="shared" si="19"/>
        <v>154.76822362433083</v>
      </c>
      <c r="G296" s="10">
        <f t="shared" si="19"/>
        <v>947.43654813748265</v>
      </c>
      <c r="J296" s="1">
        <f t="shared" si="23"/>
        <v>167323.27758346059</v>
      </c>
      <c r="K296" s="1">
        <f t="shared" si="22"/>
        <v>23425258.861684483</v>
      </c>
      <c r="U296" s="1">
        <f t="shared" si="20"/>
        <v>296</v>
      </c>
      <c r="V296" s="12">
        <f t="shared" si="21"/>
        <v>6.7566982144001031</v>
      </c>
    </row>
    <row r="297" spans="5:22">
      <c r="E297" s="1">
        <v>297</v>
      </c>
      <c r="F297" s="10">
        <f t="shared" ref="F297:G300" si="24">10^(B$5+B$6*LOG10($E297)+B$7*LOG10($E297)^2+B$8*LOG10($E297)^3+B$9*LOG10($E297)^4+B$10*LOG10($E297)^5+B$11*LOG10($E297)^6+B$12*LOG10($E297)^7+B$13*LOG10($E297)^8)</f>
        <v>154.9072974279583</v>
      </c>
      <c r="G297" s="10">
        <f t="shared" si="24"/>
        <v>948.99987199367683</v>
      </c>
      <c r="J297" s="1">
        <f t="shared" si="23"/>
        <v>168271.49579352618</v>
      </c>
      <c r="K297" s="1">
        <f t="shared" si="22"/>
        <v>23558009.411093663</v>
      </c>
      <c r="U297" s="1">
        <f t="shared" si="20"/>
        <v>297</v>
      </c>
      <c r="V297" s="12">
        <f t="shared" si="21"/>
        <v>9.0205319067000573</v>
      </c>
    </row>
    <row r="298" spans="5:22">
      <c r="E298" s="1">
        <v>298</v>
      </c>
      <c r="F298" s="10">
        <f t="shared" si="24"/>
        <v>155.04541320989799</v>
      </c>
      <c r="G298" s="10">
        <f t="shared" si="24"/>
        <v>950.59180819823371</v>
      </c>
      <c r="J298" s="1">
        <f t="shared" si="23"/>
        <v>169221.29163362214</v>
      </c>
      <c r="K298" s="1">
        <f t="shared" si="22"/>
        <v>23690980.828707099</v>
      </c>
      <c r="U298" s="1">
        <f t="shared" si="20"/>
        <v>298</v>
      </c>
      <c r="V298" s="12">
        <f t="shared" si="21"/>
        <v>11.284116696800027</v>
      </c>
    </row>
    <row r="299" spans="5:22">
      <c r="E299" s="1">
        <v>299</v>
      </c>
      <c r="F299" s="10">
        <f t="shared" si="24"/>
        <v>155.18257575151276</v>
      </c>
      <c r="G299" s="10">
        <f t="shared" si="24"/>
        <v>952.21306598033243</v>
      </c>
      <c r="J299" s="1">
        <f t="shared" si="23"/>
        <v>170172.69407071141</v>
      </c>
      <c r="K299" s="1">
        <f t="shared" si="22"/>
        <v>23824177.169899598</v>
      </c>
      <c r="U299" s="1">
        <f t="shared" si="20"/>
        <v>299</v>
      </c>
      <c r="V299" s="12">
        <f t="shared" si="21"/>
        <v>13.547392692100061</v>
      </c>
    </row>
    <row r="300" spans="5:22">
      <c r="E300" s="1">
        <v>300</v>
      </c>
      <c r="F300" s="10">
        <f t="shared" si="24"/>
        <v>155.31878979363233</v>
      </c>
      <c r="G300" s="10">
        <f t="shared" si="24"/>
        <v>953.86436010039426</v>
      </c>
      <c r="J300" s="1">
        <f t="shared" si="23"/>
        <v>171125.73278375177</v>
      </c>
      <c r="K300" s="1">
        <f t="shared" si="22"/>
        <v>23957602.589725249</v>
      </c>
      <c r="U300" s="1">
        <f t="shared" si="20"/>
        <v>300</v>
      </c>
      <c r="V300" s="12">
        <f t="shared" si="21"/>
        <v>15.810299999999984</v>
      </c>
    </row>
    <row r="302" spans="5:22">
      <c r="I302" s="1" t="s">
        <v>64</v>
      </c>
      <c r="J302" s="1" t="s">
        <v>65</v>
      </c>
      <c r="K302" s="1">
        <f>20*60</f>
        <v>1200</v>
      </c>
    </row>
    <row r="303" spans="5:22">
      <c r="I303" s="1" t="s">
        <v>66</v>
      </c>
      <c r="J303" s="1" t="s">
        <v>67</v>
      </c>
      <c r="K303" s="1">
        <f>K300/K302</f>
        <v>19964.668824771041</v>
      </c>
    </row>
  </sheetData>
  <hyperlinks>
    <hyperlink ref="B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3"/>
  <sheetViews>
    <sheetView workbookViewId="0">
      <selection activeCell="T15" sqref="T15"/>
    </sheetView>
  </sheetViews>
  <sheetFormatPr defaultColWidth="9.109375" defaultRowHeight="13.2"/>
  <cols>
    <col min="1" max="16384" width="9.109375" style="1"/>
  </cols>
  <sheetData>
    <row r="1" spans="1:10">
      <c r="A1" s="1" t="s">
        <v>0</v>
      </c>
      <c r="B1" s="2" t="s">
        <v>88</v>
      </c>
    </row>
    <row r="2" spans="1:10" ht="16.8">
      <c r="A2" s="3" t="s">
        <v>2</v>
      </c>
    </row>
    <row r="3" spans="1:10" ht="15.6">
      <c r="A3" s="3"/>
      <c r="B3" s="1" t="s">
        <v>5</v>
      </c>
      <c r="C3" s="1" t="s">
        <v>6</v>
      </c>
      <c r="E3" s="1" t="s">
        <v>7</v>
      </c>
      <c r="F3" s="1" t="s">
        <v>5</v>
      </c>
      <c r="G3" s="1" t="s">
        <v>6</v>
      </c>
    </row>
    <row r="4" spans="1:10" ht="14.4">
      <c r="A4" s="9" t="s">
        <v>10</v>
      </c>
      <c r="B4" s="9" t="s">
        <v>11</v>
      </c>
      <c r="C4" s="9" t="s">
        <v>12</v>
      </c>
      <c r="E4" s="1">
        <v>4</v>
      </c>
      <c r="F4" s="10">
        <f t="shared" ref="F4:G24" si="0">10^(B$5+B$6*LOG10($E4)+B$7*LOG10($E4)^2+B$8*LOG10($E4)^3+B$9*LOG10($E4)^4+B$10*LOG10($E4)^5+B$11*LOG10($E4)^6+B$12*LOG10($E4)^7+B$13*LOG10($E4)^8)</f>
        <v>1.0789122886097263E-2</v>
      </c>
      <c r="G4" s="10">
        <f t="shared" si="0"/>
        <v>0.79156427920750128</v>
      </c>
      <c r="J4"/>
    </row>
    <row r="5" spans="1:10" ht="13.8">
      <c r="A5" s="50" t="s">
        <v>13</v>
      </c>
      <c r="B5" s="50">
        <v>5.7310100000000004</v>
      </c>
      <c r="C5" s="50">
        <v>-1.3684000000000001</v>
      </c>
      <c r="E5" s="1">
        <v>5</v>
      </c>
      <c r="F5" s="10">
        <f t="shared" si="0"/>
        <v>1.1288728185786382E-2</v>
      </c>
      <c r="G5" s="10">
        <f t="shared" si="0"/>
        <v>1.5581262893126329</v>
      </c>
    </row>
    <row r="6" spans="1:10" ht="14.4">
      <c r="A6" s="51" t="s">
        <v>15</v>
      </c>
      <c r="B6" s="50">
        <v>-39.5199</v>
      </c>
      <c r="C6" s="50">
        <v>0.65891999999999995</v>
      </c>
      <c r="E6" s="1">
        <v>6</v>
      </c>
      <c r="F6" s="10">
        <f t="shared" si="0"/>
        <v>1.3093265732001166E-2</v>
      </c>
      <c r="G6" s="10">
        <f t="shared" si="0"/>
        <v>2.7076198803759519</v>
      </c>
    </row>
    <row r="7" spans="1:10" ht="14.4">
      <c r="A7" s="51" t="s">
        <v>16</v>
      </c>
      <c r="B7" s="50">
        <v>79.931299999999993</v>
      </c>
      <c r="C7" s="50">
        <v>2.8719000000000001</v>
      </c>
      <c r="E7" s="1">
        <v>7</v>
      </c>
      <c r="F7" s="10">
        <f t="shared" si="0"/>
        <v>1.5433124526762121E-2</v>
      </c>
      <c r="G7" s="10">
        <f t="shared" si="0"/>
        <v>4.2833762090805312</v>
      </c>
    </row>
    <row r="8" spans="1:10" ht="14.4">
      <c r="A8" s="51" t="s">
        <v>17</v>
      </c>
      <c r="B8" s="50">
        <v>-83.857200000000006</v>
      </c>
      <c r="C8" s="50">
        <v>0.42651</v>
      </c>
      <c r="E8" s="1">
        <v>8</v>
      </c>
      <c r="F8" s="10">
        <f t="shared" si="0"/>
        <v>1.8024596386981163E-2</v>
      </c>
      <c r="G8" s="10">
        <f t="shared" si="0"/>
        <v>6.3059099749688388</v>
      </c>
    </row>
    <row r="9" spans="1:10" ht="14.4">
      <c r="A9" s="51" t="s">
        <v>18</v>
      </c>
      <c r="B9" s="50">
        <v>50.915700000000001</v>
      </c>
      <c r="C9" s="50">
        <v>-3.0087999999999999</v>
      </c>
      <c r="E9" s="1">
        <v>9</v>
      </c>
      <c r="F9" s="10">
        <f t="shared" si="0"/>
        <v>2.0725022624196666E-2</v>
      </c>
      <c r="G9" s="10">
        <f>10^(C$5+C$6*LOG10($E9)+C$7*LOG10($E9)^2+C$8*LOG10($E9)^3+C$9*LOG10($E9)^4+C$10*LOG10($E9)^5+C$11*LOG10($E9)^6+C$12*LOG10($E9)^7+C$13*LOG10($E9)^8)</f>
        <v>8.7765936621024014</v>
      </c>
    </row>
    <row r="10" spans="1:10" ht="14.4">
      <c r="A10" s="51" t="s">
        <v>19</v>
      </c>
      <c r="B10" s="50">
        <v>-17.983499999999999</v>
      </c>
      <c r="C10" s="50">
        <v>1.9558</v>
      </c>
      <c r="E10" s="1">
        <v>10</v>
      </c>
      <c r="F10" s="10">
        <f t="shared" si="0"/>
        <v>2.3453626245486324E-2</v>
      </c>
      <c r="G10" s="10">
        <f t="shared" si="0"/>
        <v>11.682182862058195</v>
      </c>
    </row>
    <row r="11" spans="1:10" ht="14.4">
      <c r="A11" s="51" t="s">
        <v>20</v>
      </c>
      <c r="B11" s="50">
        <v>3.4241299999999999</v>
      </c>
      <c r="C11" s="50">
        <v>-0.51998</v>
      </c>
      <c r="E11" s="1">
        <v>11</v>
      </c>
      <c r="F11" s="10">
        <f t="shared" si="0"/>
        <v>2.6163370226782504E-2</v>
      </c>
      <c r="G11" s="10">
        <f t="shared" si="0"/>
        <v>14.999141369764441</v>
      </c>
    </row>
    <row r="12" spans="1:10" ht="14.4">
      <c r="A12" s="51" t="s">
        <v>21</v>
      </c>
      <c r="B12" s="50">
        <v>-0.27133000000000002</v>
      </c>
      <c r="C12" s="50">
        <v>5.1574000000000002E-2</v>
      </c>
      <c r="E12" s="1">
        <v>12</v>
      </c>
      <c r="F12" s="10">
        <f t="shared" si="0"/>
        <v>2.8827404276713556E-2</v>
      </c>
      <c r="G12" s="10">
        <f t="shared" si="0"/>
        <v>18.697313627252953</v>
      </c>
    </row>
    <row r="13" spans="1:10" ht="14.4">
      <c r="A13" s="51" t="s">
        <v>22</v>
      </c>
      <c r="B13" s="50">
        <v>0</v>
      </c>
      <c r="C13" s="50">
        <v>0</v>
      </c>
      <c r="E13" s="1">
        <v>13</v>
      </c>
      <c r="F13" s="10">
        <f t="shared" si="0"/>
        <v>3.143134280802444E-2</v>
      </c>
      <c r="G13" s="10">
        <f t="shared" si="0"/>
        <v>22.742826391828775</v>
      </c>
    </row>
    <row r="14" spans="1:10" ht="28.8">
      <c r="A14" s="51" t="s">
        <v>23</v>
      </c>
      <c r="B14" s="50" t="s">
        <v>24</v>
      </c>
      <c r="C14" s="50" t="s">
        <v>24</v>
      </c>
      <c r="E14" s="1">
        <v>14</v>
      </c>
      <c r="F14" s="10">
        <f t="shared" si="0"/>
        <v>3.3968519786886406E-2</v>
      </c>
      <c r="G14" s="10">
        <f t="shared" si="0"/>
        <v>27.100264407004786</v>
      </c>
    </row>
    <row r="15" spans="1:10" ht="28.8">
      <c r="A15" s="51" t="s">
        <v>25</v>
      </c>
      <c r="B15" s="50" t="s">
        <v>24</v>
      </c>
      <c r="C15" s="50" t="s">
        <v>24</v>
      </c>
      <c r="E15" s="1">
        <v>15</v>
      </c>
      <c r="F15" s="10">
        <f t="shared" si="0"/>
        <v>3.6436986878578388E-2</v>
      </c>
      <c r="G15" s="10">
        <f t="shared" si="0"/>
        <v>31.73422984472321</v>
      </c>
    </row>
    <row r="16" spans="1:10">
      <c r="E16" s="1">
        <v>16</v>
      </c>
      <c r="F16" s="10">
        <f t="shared" si="0"/>
        <v>3.8837598973237089E-2</v>
      </c>
      <c r="G16" s="10">
        <f t="shared" si="0"/>
        <v>36.610409594245638</v>
      </c>
    </row>
    <row r="17" spans="5:10" ht="14.4">
      <c r="E17" s="1">
        <v>17</v>
      </c>
      <c r="F17" s="10">
        <f t="shared" si="0"/>
        <v>4.1172795587275358E-2</v>
      </c>
      <c r="G17" s="10">
        <f t="shared" si="0"/>
        <v>41.69626539979182</v>
      </c>
      <c r="J17"/>
    </row>
    <row r="18" spans="5:10">
      <c r="E18" s="1">
        <v>18</v>
      </c>
      <c r="F18" s="10">
        <f t="shared" si="0"/>
        <v>4.3445831657023488E-2</v>
      </c>
      <c r="G18" s="10">
        <f t="shared" si="0"/>
        <v>46.961444016167221</v>
      </c>
    </row>
    <row r="19" spans="5:10">
      <c r="E19" s="1">
        <v>19</v>
      </c>
      <c r="F19" s="10">
        <f t="shared" si="0"/>
        <v>4.5660299066090912E-2</v>
      </c>
      <c r="G19" s="10">
        <f t="shared" si="0"/>
        <v>52.377985203741432</v>
      </c>
    </row>
    <row r="20" spans="5:10">
      <c r="E20" s="1">
        <v>20</v>
      </c>
      <c r="F20" s="10">
        <f t="shared" si="0"/>
        <v>4.7819835898460103E-2</v>
      </c>
      <c r="G20" s="10">
        <f t="shared" si="0"/>
        <v>57.920387734099364</v>
      </c>
    </row>
    <row r="21" spans="5:10">
      <c r="E21" s="1">
        <v>21</v>
      </c>
      <c r="F21" s="10">
        <f t="shared" si="0"/>
        <v>4.9927956341011472E-2</v>
      </c>
      <c r="G21" s="10">
        <f t="shared" si="0"/>
        <v>63.565578756799489</v>
      </c>
    </row>
    <row r="22" spans="5:10">
      <c r="E22" s="1">
        <v>22</v>
      </c>
      <c r="F22" s="10">
        <f t="shared" si="0"/>
        <v>5.1987957533825943E-2</v>
      </c>
      <c r="G22" s="10">
        <f t="shared" si="0"/>
        <v>69.292820015629175</v>
      </c>
    </row>
    <row r="23" spans="5:10">
      <c r="E23" s="1">
        <v>23</v>
      </c>
      <c r="F23" s="10">
        <f t="shared" si="0"/>
        <v>5.4002874919453728E-2</v>
      </c>
      <c r="G23" s="10">
        <f t="shared" si="0"/>
        <v>75.083575199432573</v>
      </c>
    </row>
    <row r="24" spans="5:10">
      <c r="E24" s="1">
        <v>24</v>
      </c>
      <c r="F24" s="10">
        <f t="shared" si="0"/>
        <v>5.5975467609861766E-2</v>
      </c>
      <c r="G24" s="10">
        <f t="shared" si="0"/>
        <v>80.921355726714339</v>
      </c>
    </row>
    <row r="25" spans="5:10">
      <c r="E25" s="1">
        <v>25</v>
      </c>
      <c r="F25" s="10">
        <f t="shared" ref="F25:G40" si="1">10^(B$5+B$6*LOG10($E25)+B$7*LOG10($E25)^2+B$8*LOG10($E25)^3+B$9*LOG10($E25)^4+B$10*LOG10($E25)^5+B$11*LOG10($E25)^6+B$12*LOG10($E25)^7+B$13*LOG10($E25)^8)</f>
        <v>5.7908221808325236E-2</v>
      </c>
      <c r="G25" s="10">
        <f t="shared" si="1"/>
        <v>86.79155704794681</v>
      </c>
    </row>
    <row r="26" spans="5:10">
      <c r="E26" s="1">
        <v>26</v>
      </c>
      <c r="F26" s="10">
        <f t="shared" si="1"/>
        <v>5.9803364588182611E-2</v>
      </c>
      <c r="G26" s="10">
        <f t="shared" si="1"/>
        <v>92.681293708996932</v>
      </c>
    </row>
    <row r="27" spans="5:10">
      <c r="E27" s="1">
        <v>27</v>
      </c>
      <c r="F27" s="10">
        <f t="shared" si="1"/>
        <v>6.1662883119343571E-2</v>
      </c>
      <c r="G27" s="10">
        <f t="shared" si="1"/>
        <v>98.579238625391497</v>
      </c>
    </row>
    <row r="28" spans="5:10">
      <c r="E28" s="1">
        <v>28</v>
      </c>
      <c r="F28" s="10">
        <f t="shared" si="1"/>
        <v>6.3488546255916253E-2</v>
      </c>
      <c r="G28" s="10">
        <f t="shared" si="1"/>
        <v>104.47547000932502</v>
      </c>
    </row>
    <row r="29" spans="5:10">
      <c r="E29" s="1">
        <v>29</v>
      </c>
      <c r="F29" s="10">
        <f t="shared" si="1"/>
        <v>6.528192658560536E-2</v>
      </c>
      <c r="G29" s="10">
        <f t="shared" si="1"/>
        <v>110.36132796686631</v>
      </c>
    </row>
    <row r="30" spans="5:10">
      <c r="E30" s="1">
        <v>30</v>
      </c>
      <c r="F30" s="10">
        <f t="shared" si="1"/>
        <v>6.7044421812441912E-2</v>
      </c>
      <c r="G30" s="10">
        <f t="shared" si="1"/>
        <v>116.22928178737017</v>
      </c>
    </row>
    <row r="31" spans="5:10">
      <c r="E31" s="1">
        <v>31</v>
      </c>
      <c r="F31" s="10">
        <f t="shared" si="1"/>
        <v>6.8777274840790908E-2</v>
      </c>
      <c r="G31" s="10">
        <f t="shared" si="1"/>
        <v>122.07280826453687</v>
      </c>
    </row>
    <row r="32" spans="5:10">
      <c r="E32" s="1">
        <v>32</v>
      </c>
      <c r="F32" s="10">
        <f t="shared" si="1"/>
        <v>7.0481592245210861E-2</v>
      </c>
      <c r="G32" s="10">
        <f t="shared" si="1"/>
        <v>127.88628093216106</v>
      </c>
    </row>
    <row r="33" spans="5:7">
      <c r="E33" s="1">
        <v>33</v>
      </c>
      <c r="F33" s="10">
        <f t="shared" si="1"/>
        <v>7.2158361009194885E-2</v>
      </c>
      <c r="G33" s="10">
        <f t="shared" si="1"/>
        <v>133.6648698034063</v>
      </c>
    </row>
    <row r="34" spans="5:7">
      <c r="E34" s="1">
        <v>34</v>
      </c>
      <c r="F34" s="10">
        <f t="shared" si="1"/>
        <v>7.3808463536799984E-2</v>
      </c>
      <c r="G34" s="10">
        <f t="shared" si="1"/>
        <v>139.40445102324941</v>
      </c>
    </row>
    <row r="35" spans="5:7">
      <c r="E35" s="1">
        <v>35</v>
      </c>
      <c r="F35" s="10">
        <f t="shared" si="1"/>
        <v>7.5432691012308692E-2</v>
      </c>
      <c r="G35" s="10">
        <f t="shared" si="1"/>
        <v>145.10152574519356</v>
      </c>
    </row>
    <row r="36" spans="5:7">
      <c r="E36" s="1">
        <v>36</v>
      </c>
      <c r="F36" s="10">
        <f t="shared" si="1"/>
        <v>7.7031755221169854E-2</v>
      </c>
      <c r="G36" s="10">
        <f t="shared" si="1"/>
        <v>150.75314750040579</v>
      </c>
    </row>
    <row r="37" spans="5:7">
      <c r="E37" s="1">
        <v>37</v>
      </c>
      <c r="F37" s="10">
        <f t="shared" si="1"/>
        <v>7.8606298963734209E-2</v>
      </c>
      <c r="G37" s="10">
        <f t="shared" si="1"/>
        <v>156.35685732213946</v>
      </c>
    </row>
    <row r="38" spans="5:7">
      <c r="E38" s="1">
        <v>38</v>
      </c>
      <c r="F38" s="10">
        <f t="shared" si="1"/>
        <v>8.0156905198103368E-2</v>
      </c>
      <c r="G38" s="10">
        <f t="shared" si="1"/>
        <v>161.91062590755621</v>
      </c>
    </row>
    <row r="39" spans="5:7">
      <c r="E39" s="1">
        <v>39</v>
      </c>
      <c r="F39" s="10">
        <f t="shared" si="1"/>
        <v>8.1684105045342389E-2</v>
      </c>
      <c r="G39" s="10">
        <f t="shared" si="1"/>
        <v>167.41280213385494</v>
      </c>
    </row>
    <row r="40" spans="5:7">
      <c r="E40" s="1">
        <v>40</v>
      </c>
      <c r="F40" s="10">
        <f t="shared" si="1"/>
        <v>8.3188384783802166E-2</v>
      </c>
      <c r="G40" s="10">
        <f t="shared" si="1"/>
        <v>172.86206728934818</v>
      </c>
    </row>
    <row r="41" spans="5:7">
      <c r="E41" s="1">
        <v>41</v>
      </c>
      <c r="F41" s="10">
        <f t="shared" ref="F41:G104" si="2">10^(B$5+B$6*LOG10($E41)+B$7*LOG10($E41)^2+B$8*LOG10($E41)^3+B$9*LOG10($E41)^4+B$10*LOG10($E41)^5+B$11*LOG10($E41)^6+B$12*LOG10($E41)^7+B$13*LOG10($E41)^8)</f>
        <v>8.4670191948613679E-2</v>
      </c>
      <c r="G41" s="10">
        <f t="shared" si="2"/>
        <v>178.25739442833179</v>
      </c>
    </row>
    <row r="42" spans="5:7">
      <c r="E42" s="1">
        <v>42</v>
      </c>
      <c r="F42" s="10">
        <f t="shared" si="2"/>
        <v>8.6129940643261557E-2</v>
      </c>
      <c r="G42" s="10">
        <f t="shared" si="2"/>
        <v>183.59801230820383</v>
      </c>
    </row>
    <row r="43" spans="5:7">
      <c r="E43" s="1">
        <v>43</v>
      </c>
      <c r="F43" s="10">
        <f t="shared" si="2"/>
        <v>8.7568016158117309E-2</v>
      </c>
      <c r="G43" s="10">
        <f t="shared" si="2"/>
        <v>188.88337341633076</v>
      </c>
    </row>
    <row r="44" spans="5:7">
      <c r="E44" s="1">
        <v>44</v>
      </c>
      <c r="F44" s="10">
        <f t="shared" si="2"/>
        <v>8.8984778981579263E-2</v>
      </c>
      <c r="G44" s="10">
        <f t="shared" si="2"/>
        <v>194.11312564123023</v>
      </c>
    </row>
    <row r="45" spans="5:7">
      <c r="E45" s="1">
        <v>45</v>
      </c>
      <c r="F45" s="10">
        <f t="shared" si="2"/>
        <v>9.0380568279225332E-2</v>
      </c>
      <c r="G45" s="10">
        <f t="shared" si="2"/>
        <v>199.2870871869722</v>
      </c>
    </row>
    <row r="46" spans="5:7">
      <c r="E46" s="1">
        <v>46</v>
      </c>
      <c r="F46" s="10">
        <f t="shared" si="2"/>
        <v>9.1755704907838562E-2</v>
      </c>
      <c r="G46" s="10">
        <f t="shared" si="2"/>
        <v>204.40522437093554</v>
      </c>
    </row>
    <row r="47" spans="5:7">
      <c r="E47" s="1">
        <v>47</v>
      </c>
      <c r="F47" s="10">
        <f t="shared" si="2"/>
        <v>9.3110494023114526E-2</v>
      </c>
      <c r="G47" s="10">
        <f t="shared" si="2"/>
        <v>209.4676319829218</v>
      </c>
    </row>
    <row r="48" spans="5:7">
      <c r="E48" s="1">
        <v>48</v>
      </c>
      <c r="F48" s="10">
        <f t="shared" si="2"/>
        <v>9.4445227332575848E-2</v>
      </c>
      <c r="G48" s="10">
        <f t="shared" si="2"/>
        <v>214.47451591816088</v>
      </c>
    </row>
    <row r="49" spans="5:7">
      <c r="E49" s="1">
        <v>49</v>
      </c>
      <c r="F49" s="10">
        <f t="shared" si="2"/>
        <v>9.576018503907574E-2</v>
      </c>
      <c r="G49" s="10">
        <f t="shared" si="2"/>
        <v>219.42617782802685</v>
      </c>
    </row>
    <row r="50" spans="5:7">
      <c r="E50" s="1">
        <v>50</v>
      </c>
      <c r="F50" s="10">
        <f t="shared" si="2"/>
        <v>9.7055637514526991E-2</v>
      </c>
      <c r="G50" s="10">
        <f t="shared" si="2"/>
        <v>224.32300156049425</v>
      </c>
    </row>
    <row r="51" spans="5:7">
      <c r="E51" s="1">
        <v>51</v>
      </c>
      <c r="F51" s="10">
        <f t="shared" si="2"/>
        <v>9.8331846738406656E-2</v>
      </c>
      <c r="G51" s="10">
        <f t="shared" si="2"/>
        <v>229.16544118768635</v>
      </c>
    </row>
    <row r="52" spans="5:7">
      <c r="E52" s="1">
        <v>52</v>
      </c>
      <c r="F52" s="10">
        <f t="shared" si="2"/>
        <v>9.9589067531419689E-2</v>
      </c>
      <c r="G52" s="10">
        <f t="shared" si="2"/>
        <v>233.95401044051439</v>
      </c>
    </row>
    <row r="53" spans="5:7">
      <c r="E53" s="1">
        <v>53</v>
      </c>
      <c r="F53" s="10">
        <f t="shared" si="2"/>
        <v>0.10082754861088199</v>
      </c>
      <c r="G53" s="10">
        <f t="shared" si="2"/>
        <v>238.68927339063478</v>
      </c>
    </row>
    <row r="54" spans="5:7">
      <c r="E54" s="1">
        <v>54</v>
      </c>
      <c r="F54" s="10">
        <f t="shared" si="2"/>
        <v>0.102047533490884</v>
      </c>
      <c r="G54" s="10">
        <f t="shared" si="2"/>
        <v>243.37183623806402</v>
      </c>
    </row>
    <row r="55" spans="5:7">
      <c r="E55" s="1">
        <v>55</v>
      </c>
      <c r="F55" s="10">
        <f t="shared" si="2"/>
        <v>0.10324926124745734</v>
      </c>
      <c r="G55" s="10">
        <f t="shared" si="2"/>
        <v>248.00234007866166</v>
      </c>
    </row>
    <row r="56" spans="5:7">
      <c r="E56" s="1">
        <v>56</v>
      </c>
      <c r="F56" s="10">
        <f t="shared" si="2"/>
        <v>0.10443296716649918</v>
      </c>
      <c r="G56" s="10">
        <f t="shared" si="2"/>
        <v>252.58145454012418</v>
      </c>
    </row>
    <row r="57" spans="5:7">
      <c r="E57" s="1">
        <v>57</v>
      </c>
      <c r="F57" s="10">
        <f t="shared" si="2"/>
        <v>0.10559888328983666</v>
      </c>
      <c r="G57" s="10">
        <f t="shared" si="2"/>
        <v>257.10987218765803</v>
      </c>
    </row>
    <row r="58" spans="5:7">
      <c r="E58" s="1">
        <v>58</v>
      </c>
      <c r="F58" s="10">
        <f t="shared" si="2"/>
        <v>0.10674723887282762</v>
      </c>
      <c r="G58" s="10">
        <f t="shared" si="2"/>
        <v>261.58830361176081</v>
      </c>
    </row>
    <row r="59" spans="5:7">
      <c r="E59" s="1">
        <v>59</v>
      </c>
      <c r="F59" s="10">
        <f t="shared" si="2"/>
        <v>0.1078782607656362</v>
      </c>
      <c r="G59" s="10">
        <f t="shared" si="2"/>
        <v>266.0174731204275</v>
      </c>
    </row>
    <row r="60" spans="5:7">
      <c r="E60" s="1">
        <v>60</v>
      </c>
      <c r="F60" s="10">
        <f t="shared" si="2"/>
        <v>0.10899217372789011</v>
      </c>
      <c r="G60" s="10">
        <f t="shared" si="2"/>
        <v>270.39811496709638</v>
      </c>
    </row>
    <row r="61" spans="5:7">
      <c r="E61" s="1">
        <v>61</v>
      </c>
      <c r="F61" s="10">
        <f t="shared" si="2"/>
        <v>0.11008920068632719</v>
      </c>
      <c r="G61" s="10">
        <f t="shared" si="2"/>
        <v>274.730970053112</v>
      </c>
    </row>
    <row r="62" spans="5:7">
      <c r="E62" s="1">
        <v>62</v>
      </c>
      <c r="F62" s="10">
        <f t="shared" si="2"/>
        <v>0.11116956294316903</v>
      </c>
      <c r="G62" s="10">
        <f t="shared" si="2"/>
        <v>279.01678305071397</v>
      </c>
    </row>
    <row r="63" spans="5:7">
      <c r="E63" s="1">
        <v>63</v>
      </c>
      <c r="F63" s="10">
        <f t="shared" si="2"/>
        <v>0.11223348034148019</v>
      </c>
      <c r="G63" s="10">
        <f t="shared" si="2"/>
        <v>283.25629989861574</v>
      </c>
    </row>
    <row r="64" spans="5:7">
      <c r="E64" s="1">
        <v>64</v>
      </c>
      <c r="F64" s="10">
        <f t="shared" si="2"/>
        <v>0.11328117139461005</v>
      </c>
      <c r="G64" s="10">
        <f t="shared" si="2"/>
        <v>287.45026562741793</v>
      </c>
    </row>
    <row r="65" spans="5:7">
      <c r="E65" s="1">
        <v>65</v>
      </c>
      <c r="F65" s="10">
        <f t="shared" si="2"/>
        <v>0.11431285338412174</v>
      </c>
      <c r="G65" s="10">
        <f t="shared" si="2"/>
        <v>291.59942247726906</v>
      </c>
    </row>
    <row r="66" spans="5:7">
      <c r="E66" s="1">
        <v>66</v>
      </c>
      <c r="F66" s="10">
        <f t="shared" si="2"/>
        <v>0.11532874243086826</v>
      </c>
      <c r="G66" s="10">
        <f t="shared" si="2"/>
        <v>295.7045082741808</v>
      </c>
    </row>
    <row r="67" spans="5:7">
      <c r="E67" s="1">
        <v>67</v>
      </c>
      <c r="F67" s="10">
        <f t="shared" si="2"/>
        <v>0.11632905354388968</v>
      </c>
      <c r="G67" s="10">
        <f t="shared" si="2"/>
        <v>299.76625503521461</v>
      </c>
    </row>
    <row r="68" spans="5:7">
      <c r="E68" s="1">
        <v>68</v>
      </c>
      <c r="F68" s="10">
        <f t="shared" si="2"/>
        <v>0.11731400064959255</v>
      </c>
      <c r="G68" s="10">
        <f t="shared" si="2"/>
        <v>303.78538777623589</v>
      </c>
    </row>
    <row r="69" spans="5:7">
      <c r="E69" s="1">
        <v>69</v>
      </c>
      <c r="F69" s="10">
        <f t="shared" si="2"/>
        <v>0.11828379660537755</v>
      </c>
      <c r="G69" s="10">
        <f t="shared" si="2"/>
        <v>307.76262349864913</v>
      </c>
    </row>
    <row r="70" spans="5:7">
      <c r="E70" s="1">
        <v>70</v>
      </c>
      <c r="F70" s="10">
        <f t="shared" si="2"/>
        <v>0.11923865319935695</v>
      </c>
      <c r="G70" s="10">
        <f t="shared" si="2"/>
        <v>311.6986703344844</v>
      </c>
    </row>
    <row r="71" spans="5:7">
      <c r="E71" s="1">
        <v>71</v>
      </c>
      <c r="F71" s="10">
        <f t="shared" si="2"/>
        <v>0.1201787811390734</v>
      </c>
      <c r="G71" s="10">
        <f t="shared" si="2"/>
        <v>315.59422683108932</v>
      </c>
    </row>
    <row r="72" spans="5:7">
      <c r="E72" s="1">
        <v>72</v>
      </c>
      <c r="F72" s="10">
        <f t="shared" si="2"/>
        <v>0.12110439003134672</v>
      </c>
      <c r="G72" s="10">
        <f t="shared" si="2"/>
        <v>319.44998135927324</v>
      </c>
    </row>
    <row r="73" spans="5:7">
      <c r="E73" s="1">
        <v>73</v>
      </c>
      <c r="F73" s="10">
        <f t="shared" si="2"/>
        <v>0.12201568835431977</v>
      </c>
      <c r="G73" s="10">
        <f t="shared" si="2"/>
        <v>323.26661163007333</v>
      </c>
    </row>
    <row r="74" spans="5:7">
      <c r="E74" s="1">
        <v>74</v>
      </c>
      <c r="F74" s="10">
        <f t="shared" si="2"/>
        <v>0.12291288342381822</v>
      </c>
      <c r="G74" s="10">
        <f t="shared" si="2"/>
        <v>327.04478430735929</v>
      </c>
    </row>
    <row r="75" spans="5:7">
      <c r="E75" s="1">
        <v>75</v>
      </c>
      <c r="F75" s="10">
        <f t="shared" si="2"/>
        <v>0.12379618135530045</v>
      </c>
      <c r="G75" s="10">
        <f t="shared" si="2"/>
        <v>330.78515470457887</v>
      </c>
    </row>
    <row r="76" spans="5:7">
      <c r="E76" s="1">
        <v>76</v>
      </c>
      <c r="F76" s="10">
        <f t="shared" si="2"/>
        <v>0.12466578702204281</v>
      </c>
      <c r="G76" s="10">
        <f t="shared" si="2"/>
        <v>334.48836655560899</v>
      </c>
    </row>
    <row r="77" spans="5:7">
      <c r="E77" s="1">
        <v>77</v>
      </c>
      <c r="F77" s="10">
        <f t="shared" si="2"/>
        <v>0.12552190401115521</v>
      </c>
      <c r="G77" s="10">
        <f t="shared" si="2"/>
        <v>338.15505185039825</v>
      </c>
    </row>
    <row r="78" spans="5:7">
      <c r="E78" s="1">
        <v>78</v>
      </c>
      <c r="F78" s="10">
        <f t="shared" si="2"/>
        <v>0.12636473457795039</v>
      </c>
      <c r="G78" s="10">
        <f t="shared" si="2"/>
        <v>341.78583072751633</v>
      </c>
    </row>
    <row r="79" spans="5:7">
      <c r="E79" s="1">
        <v>79</v>
      </c>
      <c r="F79" s="10">
        <f t="shared" si="2"/>
        <v>0.1271944795990998</v>
      </c>
      <c r="G79" s="10">
        <f t="shared" si="2"/>
        <v>345.38131141629884</v>
      </c>
    </row>
    <row r="80" spans="5:7">
      <c r="E80" s="1">
        <v>80</v>
      </c>
      <c r="F80" s="10">
        <f t="shared" si="2"/>
        <v>0.12801133852609983</v>
      </c>
      <c r="G80" s="10">
        <f t="shared" si="2"/>
        <v>348.94209022222702</v>
      </c>
    </row>
    <row r="81" spans="5:7">
      <c r="E81" s="1">
        <v>81</v>
      </c>
      <c r="F81" s="10">
        <f t="shared" si="2"/>
        <v>0.12881550933789551</v>
      </c>
      <c r="G81" s="10">
        <f t="shared" si="2"/>
        <v>352.46875154999509</v>
      </c>
    </row>
    <row r="82" spans="5:7">
      <c r="E82" s="1">
        <v>82</v>
      </c>
      <c r="F82" s="10">
        <f t="shared" si="2"/>
        <v>0.12960718849581765</v>
      </c>
      <c r="G82" s="10">
        <f t="shared" si="2"/>
        <v>355.96186795899564</v>
      </c>
    </row>
    <row r="83" spans="5:7">
      <c r="E83" s="1">
        <v>83</v>
      </c>
      <c r="F83" s="10">
        <f t="shared" si="2"/>
        <v>0.13038657089770866</v>
      </c>
      <c r="G83" s="10">
        <f t="shared" si="2"/>
        <v>359.42200024707404</v>
      </c>
    </row>
    <row r="84" spans="5:7">
      <c r="E84" s="1">
        <v>84</v>
      </c>
      <c r="F84" s="10">
        <f t="shared" si="2"/>
        <v>0.13115384983467782</v>
      </c>
      <c r="G84" s="10">
        <f t="shared" si="2"/>
        <v>362.84969755826188</v>
      </c>
    </row>
    <row r="85" spans="5:7">
      <c r="E85" s="1">
        <v>85</v>
      </c>
      <c r="F85" s="10">
        <f t="shared" si="2"/>
        <v>0.13190921694881277</v>
      </c>
      <c r="G85" s="10">
        <f t="shared" si="2"/>
        <v>366.24549751128166</v>
      </c>
    </row>
    <row r="86" spans="5:7">
      <c r="E86" s="1">
        <v>86</v>
      </c>
      <c r="F86" s="10">
        <f t="shared" si="2"/>
        <v>0.13265286219290184</v>
      </c>
      <c r="G86" s="10">
        <f t="shared" si="2"/>
        <v>369.60992634545994</v>
      </c>
    </row>
    <row r="87" spans="5:7">
      <c r="E87" s="1">
        <v>87</v>
      </c>
      <c r="F87" s="10">
        <f t="shared" si="2"/>
        <v>0.1333849737918146</v>
      </c>
      <c r="G87" s="10">
        <f t="shared" si="2"/>
        <v>372.94349908148064</v>
      </c>
    </row>
    <row r="88" spans="5:7">
      <c r="E88" s="1">
        <v>88</v>
      </c>
      <c r="F88" s="10">
        <f t="shared" si="2"/>
        <v>0.13410573820646868</v>
      </c>
      <c r="G88" s="10">
        <f t="shared" si="2"/>
        <v>376.24671969435536</v>
      </c>
    </row>
    <row r="89" spans="5:7">
      <c r="E89" s="1">
        <v>89</v>
      </c>
      <c r="F89" s="10">
        <f t="shared" si="2"/>
        <v>0.13481534009924487</v>
      </c>
      <c r="G89" s="10">
        <f t="shared" si="2"/>
        <v>379.52008129667286</v>
      </c>
    </row>
    <row r="90" spans="5:7">
      <c r="E90" s="1">
        <v>90</v>
      </c>
      <c r="F90" s="10">
        <f t="shared" si="2"/>
        <v>0.13551396230209362</v>
      </c>
      <c r="G90" s="10">
        <f t="shared" si="2"/>
        <v>382.76406633004189</v>
      </c>
    </row>
    <row r="91" spans="5:7">
      <c r="E91" s="1">
        <v>91</v>
      </c>
      <c r="F91" s="10">
        <f t="shared" si="2"/>
        <v>0.13620178578650702</v>
      </c>
      <c r="G91" s="10">
        <f t="shared" si="2"/>
        <v>385.97914676310671</v>
      </c>
    </row>
    <row r="92" spans="5:7">
      <c r="E92" s="1">
        <v>92</v>
      </c>
      <c r="F92" s="10">
        <f t="shared" si="2"/>
        <v>0.13687898963651801</v>
      </c>
      <c r="G92" s="10">
        <f t="shared" si="2"/>
        <v>389.16578429461953</v>
      </c>
    </row>
    <row r="93" spans="5:7">
      <c r="E93" s="1">
        <v>93</v>
      </c>
      <c r="F93" s="10">
        <f t="shared" si="2"/>
        <v>0.13754575102269098</v>
      </c>
      <c r="G93" s="10">
        <f t="shared" si="2"/>
        <v>392.32443056045247</v>
      </c>
    </row>
    <row r="94" spans="5:7">
      <c r="E94" s="1">
        <v>94</v>
      </c>
      <c r="F94" s="10">
        <f t="shared" si="2"/>
        <v>0.13820224517970048</v>
      </c>
      <c r="G94" s="10">
        <f t="shared" si="2"/>
        <v>395.45552734304192</v>
      </c>
    </row>
    <row r="95" spans="5:7">
      <c r="E95" s="1">
        <v>95</v>
      </c>
      <c r="F95" s="10">
        <f t="shared" si="2"/>
        <v>0.13884864538549457</v>
      </c>
      <c r="G95" s="10">
        <f t="shared" si="2"/>
        <v>398.5595067826178</v>
      </c>
    </row>
    <row r="96" spans="5:7">
      <c r="E96" s="1">
        <v>96</v>
      </c>
      <c r="F96" s="10">
        <f t="shared" si="2"/>
        <v>0.13948512294209317</v>
      </c>
      <c r="G96" s="10">
        <f t="shared" si="2"/>
        <v>401.6367915892157</v>
      </c>
    </row>
    <row r="97" spans="5:7">
      <c r="E97" s="1">
        <v>97</v>
      </c>
      <c r="F97" s="10">
        <f t="shared" si="2"/>
        <v>0.14011184716017813</v>
      </c>
      <c r="G97" s="10">
        <f t="shared" si="2"/>
        <v>404.68779525451254</v>
      </c>
    </row>
    <row r="98" spans="5:7">
      <c r="E98" s="1">
        <v>98</v>
      </c>
      <c r="F98" s="10">
        <f t="shared" si="2"/>
        <v>0.1407289853438306</v>
      </c>
      <c r="G98" s="10">
        <f t="shared" si="2"/>
        <v>407.71292226321805</v>
      </c>
    </row>
    <row r="99" spans="5:7">
      <c r="E99" s="1">
        <v>99</v>
      </c>
      <c r="F99" s="10">
        <f t="shared" si="2"/>
        <v>0.14133670277894014</v>
      </c>
      <c r="G99" s="10">
        <f t="shared" si="2"/>
        <v>410.71256830310341</v>
      </c>
    </row>
    <row r="100" spans="5:7">
      <c r="E100" s="1">
        <v>100</v>
      </c>
      <c r="F100" s="10">
        <f t="shared" si="2"/>
        <v>0.1419351627224662</v>
      </c>
      <c r="G100" s="10">
        <f t="shared" si="2"/>
        <v>413.68712047324021</v>
      </c>
    </row>
    <row r="101" spans="5:7">
      <c r="E101" s="1">
        <v>101</v>
      </c>
      <c r="F101" s="10">
        <f t="shared" si="2"/>
        <v>0.14252452639441815</v>
      </c>
      <c r="G101" s="10">
        <f t="shared" si="2"/>
        <v>416.63695749026357</v>
      </c>
    </row>
    <row r="102" spans="5:7">
      <c r="E102" s="1">
        <v>102</v>
      </c>
      <c r="F102" s="10">
        <f t="shared" si="2"/>
        <v>0.14310495297127795</v>
      </c>
      <c r="G102" s="10">
        <f t="shared" si="2"/>
        <v>419.56244989188019</v>
      </c>
    </row>
    <row r="103" spans="5:7">
      <c r="E103" s="1">
        <v>103</v>
      </c>
      <c r="F103" s="10">
        <f t="shared" si="2"/>
        <v>0.14367659958120618</v>
      </c>
      <c r="G103" s="10">
        <f t="shared" si="2"/>
        <v>422.46396023765959</v>
      </c>
    </row>
    <row r="104" spans="5:7">
      <c r="E104" s="1">
        <v>104</v>
      </c>
      <c r="F104" s="10">
        <f t="shared" si="2"/>
        <v>0.1442396213011802</v>
      </c>
      <c r="G104" s="10">
        <f t="shared" si="2"/>
        <v>425.34184330679329</v>
      </c>
    </row>
    <row r="105" spans="5:7">
      <c r="E105" s="1">
        <v>105</v>
      </c>
      <c r="F105" s="10">
        <f t="shared" ref="F105:G168" si="3">10^(B$5+B$6*LOG10($E105)+B$7*LOG10($E105)^2+B$8*LOG10($E105)^3+B$9*LOG10($E105)^4+B$10*LOG10($E105)^5+B$11*LOG10($E105)^6+B$12*LOG10($E105)^7+B$13*LOG10($E105)^8)</f>
        <v>0.14479417115567605</v>
      </c>
      <c r="G105" s="10">
        <f t="shared" si="3"/>
        <v>428.19644629232425</v>
      </c>
    </row>
    <row r="106" spans="5:7">
      <c r="E106" s="1">
        <v>106</v>
      </c>
      <c r="F106" s="10">
        <f t="shared" si="3"/>
        <v>0.1453404001167358</v>
      </c>
      <c r="G106" s="10">
        <f t="shared" si="3"/>
        <v>431.02810899211295</v>
      </c>
    </row>
    <row r="107" spans="5:7">
      <c r="E107" s="1">
        <v>107</v>
      </c>
      <c r="F107" s="10">
        <f t="shared" si="3"/>
        <v>0.14587845710626615</v>
      </c>
      <c r="G107" s="10">
        <f t="shared" si="3"/>
        <v>433.83716399607039</v>
      </c>
    </row>
    <row r="108" spans="5:7">
      <c r="E108" s="1">
        <v>108</v>
      </c>
      <c r="F108" s="10">
        <f t="shared" si="3"/>
        <v>0.14640848899843872</v>
      </c>
      <c r="G108" s="10">
        <f t="shared" si="3"/>
        <v>436.62393686955971</v>
      </c>
    </row>
    <row r="109" spans="5:7">
      <c r="E109" s="1">
        <v>109</v>
      </c>
      <c r="F109" s="10">
        <f t="shared" si="3"/>
        <v>0.14693064062496128</v>
      </c>
      <c r="G109" s="10">
        <f t="shared" si="3"/>
        <v>439.38874633316078</v>
      </c>
    </row>
    <row r="110" spans="5:7">
      <c r="E110" s="1">
        <v>110</v>
      </c>
      <c r="F110" s="10">
        <f t="shared" si="3"/>
        <v>0.14744505478039041</v>
      </c>
      <c r="G110" s="10">
        <f t="shared" si="3"/>
        <v>442.13190443838994</v>
      </c>
    </row>
    <row r="111" spans="5:7">
      <c r="E111" s="1">
        <v>111</v>
      </c>
      <c r="F111" s="10">
        <f t="shared" si="3"/>
        <v>0.14795187222974437</v>
      </c>
      <c r="G111" s="10">
        <f t="shared" si="3"/>
        <v>444.85371673947321</v>
      </c>
    </row>
    <row r="112" spans="5:7">
      <c r="E112" s="1">
        <v>112</v>
      </c>
      <c r="F112" s="10">
        <f t="shared" si="3"/>
        <v>0.14845123171617391</v>
      </c>
      <c r="G112" s="10">
        <f t="shared" si="3"/>
        <v>447.55448246128645</v>
      </c>
    </row>
    <row r="113" spans="5:7">
      <c r="E113" s="1">
        <v>113</v>
      </c>
      <c r="F113" s="10">
        <f t="shared" si="3"/>
        <v>0.14894326997083196</v>
      </c>
      <c r="G113" s="10">
        <f t="shared" si="3"/>
        <v>450.23449466318976</v>
      </c>
    </row>
    <row r="114" spans="5:7">
      <c r="E114" s="1">
        <v>114</v>
      </c>
      <c r="F114" s="10">
        <f t="shared" si="3"/>
        <v>0.14942812172287359</v>
      </c>
      <c r="G114" s="10">
        <f t="shared" si="3"/>
        <v>452.89404039895555</v>
      </c>
    </row>
    <row r="115" spans="5:7">
      <c r="E115" s="1">
        <v>115</v>
      </c>
      <c r="F115" s="10">
        <f t="shared" si="3"/>
        <v>0.14990591971079223</v>
      </c>
      <c r="G115" s="10">
        <f t="shared" si="3"/>
        <v>455.53340087284425</v>
      </c>
    </row>
    <row r="116" spans="5:7">
      <c r="E116" s="1">
        <v>116</v>
      </c>
      <c r="F116" s="10">
        <f t="shared" si="3"/>
        <v>0.15037679469486889</v>
      </c>
      <c r="G116" s="10">
        <f t="shared" si="3"/>
        <v>458.1528515915378</v>
      </c>
    </row>
    <row r="117" spans="5:7">
      <c r="E117" s="1">
        <v>117</v>
      </c>
      <c r="F117" s="10">
        <f t="shared" si="3"/>
        <v>0.15084087547009864</v>
      </c>
      <c r="G117" s="10">
        <f t="shared" si="3"/>
        <v>460.75266251239015</v>
      </c>
    </row>
    <row r="118" spans="5:7">
      <c r="E118" s="1">
        <v>118</v>
      </c>
      <c r="F118" s="10">
        <f t="shared" si="3"/>
        <v>0.15129828888012367</v>
      </c>
      <c r="G118" s="10">
        <f t="shared" si="3"/>
        <v>463.33309818776269</v>
      </c>
    </row>
    <row r="119" spans="5:7">
      <c r="E119" s="1">
        <v>119</v>
      </c>
      <c r="F119" s="10">
        <f t="shared" si="3"/>
        <v>0.1517491598319059</v>
      </c>
      <c r="G119" s="10">
        <f t="shared" si="3"/>
        <v>465.89441790562802</v>
      </c>
    </row>
    <row r="120" spans="5:7">
      <c r="E120" s="1">
        <v>120</v>
      </c>
      <c r="F120" s="10">
        <f t="shared" si="3"/>
        <v>0.15219361131076323</v>
      </c>
      <c r="G120" s="10">
        <f t="shared" si="3"/>
        <v>468.43687582635084</v>
      </c>
    </row>
    <row r="121" spans="5:7">
      <c r="E121" s="1">
        <v>121</v>
      </c>
      <c r="F121" s="10">
        <f t="shared" si="3"/>
        <v>0.15263176439667986</v>
      </c>
      <c r="G121" s="10">
        <f t="shared" si="3"/>
        <v>470.96072111588859</v>
      </c>
    </row>
    <row r="122" spans="5:7">
      <c r="E122" s="1">
        <v>122</v>
      </c>
      <c r="F122" s="10">
        <f t="shared" si="3"/>
        <v>0.15306373828069467</v>
      </c>
      <c r="G122" s="10">
        <f t="shared" si="3"/>
        <v>473.46619807535598</v>
      </c>
    </row>
    <row r="123" spans="5:7">
      <c r="E123" s="1">
        <v>123</v>
      </c>
      <c r="F123" s="10">
        <f t="shared" si="3"/>
        <v>0.1534896502816071</v>
      </c>
      <c r="G123" s="10">
        <f t="shared" si="3"/>
        <v>475.95354626707297</v>
      </c>
    </row>
    <row r="124" spans="5:7">
      <c r="E124" s="1">
        <v>124</v>
      </c>
      <c r="F124" s="10">
        <f t="shared" si="3"/>
        <v>0.15390961586413951</v>
      </c>
      <c r="G124" s="10">
        <f t="shared" si="3"/>
        <v>478.4230006371132</v>
      </c>
    </row>
    <row r="125" spans="5:7">
      <c r="E125" s="1">
        <v>125</v>
      </c>
      <c r="F125" s="10">
        <f t="shared" si="3"/>
        <v>0.15432374865674903</v>
      </c>
      <c r="G125" s="10">
        <f t="shared" si="3"/>
        <v>480.87479163453582</v>
      </c>
    </row>
    <row r="126" spans="5:7">
      <c r="E126" s="1">
        <v>126</v>
      </c>
      <c r="F126" s="10">
        <f t="shared" si="3"/>
        <v>0.15473216046980492</v>
      </c>
      <c r="G126" s="10">
        <f t="shared" si="3"/>
        <v>483.3091453272408</v>
      </c>
    </row>
    <row r="127" spans="5:7">
      <c r="E127" s="1">
        <v>127</v>
      </c>
      <c r="F127" s="10">
        <f t="shared" si="3"/>
        <v>0.15513496131439591</v>
      </c>
      <c r="G127" s="10">
        <f t="shared" si="3"/>
        <v>485.72628351463658</v>
      </c>
    </row>
    <row r="128" spans="5:7">
      <c r="E128" s="1">
        <v>128</v>
      </c>
      <c r="F128" s="10">
        <f t="shared" si="3"/>
        <v>0.15553225942211152</v>
      </c>
      <c r="G128" s="10">
        <f t="shared" si="3"/>
        <v>488.12642383705924</v>
      </c>
    </row>
    <row r="129" spans="5:7">
      <c r="E129" s="1">
        <v>129</v>
      </c>
      <c r="F129" s="10">
        <f t="shared" si="3"/>
        <v>0.15592416126358766</v>
      </c>
      <c r="G129" s="10">
        <f t="shared" si="3"/>
        <v>490.50977988222883</v>
      </c>
    </row>
    <row r="130" spans="5:7">
      <c r="E130" s="1">
        <v>130</v>
      </c>
      <c r="F130" s="10">
        <f t="shared" si="3"/>
        <v>0.15631077156879999</v>
      </c>
      <c r="G130" s="10">
        <f t="shared" si="3"/>
        <v>492.87656128857287</v>
      </c>
    </row>
    <row r="131" spans="5:7">
      <c r="E131" s="1">
        <v>131</v>
      </c>
      <c r="F131" s="10">
        <f t="shared" si="3"/>
        <v>0.1566921933467719</v>
      </c>
      <c r="G131" s="10">
        <f t="shared" si="3"/>
        <v>495.226973845754</v>
      </c>
    </row>
    <row r="132" spans="5:7">
      <c r="E132" s="1">
        <v>132</v>
      </c>
      <c r="F132" s="10">
        <f t="shared" si="3"/>
        <v>0.15706852790609563</v>
      </c>
      <c r="G132" s="10">
        <f t="shared" si="3"/>
        <v>497.56121959220184</v>
      </c>
    </row>
    <row r="133" spans="5:7">
      <c r="E133" s="1">
        <v>133</v>
      </c>
      <c r="F133" s="10">
        <f t="shared" si="3"/>
        <v>0.15743987487445527</v>
      </c>
      <c r="G133" s="10">
        <f t="shared" si="3"/>
        <v>499.87949690994446</v>
      </c>
    </row>
    <row r="134" spans="5:7">
      <c r="E134" s="1">
        <v>134</v>
      </c>
      <c r="F134" s="10">
        <f t="shared" si="3"/>
        <v>0.15780633222001406</v>
      </c>
      <c r="G134" s="10">
        <f t="shared" si="3"/>
        <v>502.18200061670899</v>
      </c>
    </row>
    <row r="135" spans="5:7">
      <c r="E135" s="1">
        <v>135</v>
      </c>
      <c r="F135" s="10">
        <f t="shared" si="3"/>
        <v>0.15816799627166883</v>
      </c>
      <c r="G135" s="10">
        <f t="shared" si="3"/>
        <v>504.46892205542775</v>
      </c>
    </row>
    <row r="136" spans="5:7">
      <c r="E136" s="1">
        <v>136</v>
      </c>
      <c r="F136" s="10">
        <f t="shared" si="3"/>
        <v>0.15852496173934605</v>
      </c>
      <c r="G136" s="10">
        <f t="shared" si="3"/>
        <v>506.74044918108569</v>
      </c>
    </row>
    <row r="137" spans="5:7">
      <c r="E137" s="1">
        <v>137</v>
      </c>
      <c r="F137" s="10">
        <f t="shared" si="3"/>
        <v>0.15887732173525243</v>
      </c>
      <c r="G137" s="10">
        <f t="shared" si="3"/>
        <v>508.9967666452236</v>
      </c>
    </row>
    <row r="138" spans="5:7">
      <c r="E138" s="1">
        <v>138</v>
      </c>
      <c r="F138" s="10">
        <f t="shared" si="3"/>
        <v>0.15922516779466306</v>
      </c>
      <c r="G138" s="10">
        <f t="shared" si="3"/>
        <v>511.23805587788394</v>
      </c>
    </row>
    <row r="139" spans="5:7">
      <c r="E139" s="1">
        <v>139</v>
      </c>
      <c r="F139" s="10">
        <f t="shared" si="3"/>
        <v>0.15956858989676853</v>
      </c>
      <c r="G139" s="10">
        <f t="shared" si="3"/>
        <v>513.46449516722828</v>
      </c>
    </row>
    <row r="140" spans="5:7">
      <c r="E140" s="1">
        <v>140</v>
      </c>
      <c r="F140" s="10">
        <f t="shared" si="3"/>
        <v>0.15990767648492052</v>
      </c>
      <c r="G140" s="10">
        <f t="shared" si="3"/>
        <v>515.67625973703923</v>
      </c>
    </row>
    <row r="141" spans="5:7">
      <c r="E141" s="1">
        <v>141</v>
      </c>
      <c r="F141" s="10">
        <f t="shared" si="3"/>
        <v>0.1602425144887758</v>
      </c>
      <c r="G141" s="10">
        <f t="shared" si="3"/>
        <v>517.87352182167842</v>
      </c>
    </row>
    <row r="142" spans="5:7">
      <c r="E142" s="1">
        <v>142</v>
      </c>
      <c r="F142" s="10">
        <f t="shared" si="3"/>
        <v>0.16057318934380524</v>
      </c>
      <c r="G142" s="10">
        <f t="shared" si="3"/>
        <v>520.0564507392404</v>
      </c>
    </row>
    <row r="143" spans="5:7">
      <c r="E143" s="1">
        <v>143</v>
      </c>
      <c r="F143" s="10">
        <f t="shared" si="3"/>
        <v>0.16089978501281341</v>
      </c>
      <c r="G143" s="10">
        <f t="shared" si="3"/>
        <v>522.22521296237551</v>
      </c>
    </row>
    <row r="144" spans="5:7">
      <c r="E144" s="1">
        <v>144</v>
      </c>
      <c r="F144" s="10">
        <f t="shared" si="3"/>
        <v>0.16122238400703134</v>
      </c>
      <c r="G144" s="10">
        <f t="shared" si="3"/>
        <v>524.37997218713497</v>
      </c>
    </row>
    <row r="145" spans="5:7">
      <c r="E145" s="1">
        <v>145</v>
      </c>
      <c r="F145" s="10">
        <f t="shared" si="3"/>
        <v>0.16154106740546098</v>
      </c>
      <c r="G145" s="10">
        <f t="shared" si="3"/>
        <v>526.52088939997429</v>
      </c>
    </row>
    <row r="146" spans="5:7">
      <c r="E146" s="1">
        <v>146</v>
      </c>
      <c r="F146" s="10">
        <f t="shared" si="3"/>
        <v>0.16185591487686785</v>
      </c>
      <c r="G146" s="10">
        <f t="shared" si="3"/>
        <v>528.64812294267529</v>
      </c>
    </row>
    <row r="147" spans="5:7">
      <c r="E147" s="1">
        <v>147</v>
      </c>
      <c r="F147" s="10">
        <f t="shared" si="3"/>
        <v>0.16216700469971995</v>
      </c>
      <c r="G147" s="10">
        <f t="shared" si="3"/>
        <v>530.76182857546007</v>
      </c>
    </row>
    <row r="148" spans="5:7">
      <c r="E148" s="1">
        <v>148</v>
      </c>
      <c r="F148" s="10">
        <f t="shared" si="3"/>
        <v>0.16247441378223745</v>
      </c>
      <c r="G148" s="10">
        <f t="shared" si="3"/>
        <v>532.86215953845681</v>
      </c>
    </row>
    <row r="149" spans="5:7">
      <c r="E149" s="1">
        <v>149</v>
      </c>
      <c r="F149" s="10">
        <f t="shared" si="3"/>
        <v>0.16277821768340339</v>
      </c>
      <c r="G149" s="10">
        <f t="shared" si="3"/>
        <v>534.94926661111072</v>
      </c>
    </row>
    <row r="150" spans="5:7">
      <c r="E150" s="1">
        <v>150</v>
      </c>
      <c r="F150" s="10">
        <f t="shared" si="3"/>
        <v>0.16307849063249913</v>
      </c>
      <c r="G150" s="10">
        <f t="shared" si="3"/>
        <v>537.02329817020211</v>
      </c>
    </row>
    <row r="151" spans="5:7">
      <c r="E151" s="1">
        <v>151</v>
      </c>
      <c r="F151" s="10">
        <f t="shared" si="3"/>
        <v>0.16337530554942728</v>
      </c>
      <c r="G151" s="10">
        <f t="shared" si="3"/>
        <v>539.08440024609592</v>
      </c>
    </row>
    <row r="152" spans="5:7">
      <c r="E152" s="1">
        <v>152</v>
      </c>
      <c r="F152" s="10">
        <f t="shared" si="3"/>
        <v>0.16366873406437493</v>
      </c>
      <c r="G152" s="10">
        <f t="shared" si="3"/>
        <v>541.13271657745599</v>
      </c>
    </row>
    <row r="153" spans="5:7">
      <c r="E153" s="1">
        <v>153</v>
      </c>
      <c r="F153" s="10">
        <f t="shared" si="3"/>
        <v>0.16395884653763476</v>
      </c>
      <c r="G153" s="10">
        <f t="shared" si="3"/>
        <v>543.16838866420903</v>
      </c>
    </row>
    <row r="154" spans="5:7">
      <c r="E154" s="1">
        <v>154</v>
      </c>
      <c r="F154" s="10">
        <f t="shared" si="3"/>
        <v>0.16424571207914621</v>
      </c>
      <c r="G154" s="10">
        <f t="shared" si="3"/>
        <v>545.19155581934876</v>
      </c>
    </row>
    <row r="155" spans="5:7">
      <c r="E155" s="1">
        <v>155</v>
      </c>
      <c r="F155" s="10">
        <f t="shared" si="3"/>
        <v>0.1645293985679257</v>
      </c>
      <c r="G155" s="10">
        <f t="shared" si="3"/>
        <v>547.20235521908921</v>
      </c>
    </row>
    <row r="156" spans="5:7">
      <c r="E156" s="1">
        <v>156</v>
      </c>
      <c r="F156" s="10">
        <f t="shared" si="3"/>
        <v>0.16480997267106923</v>
      </c>
      <c r="G156" s="10">
        <f t="shared" si="3"/>
        <v>549.20092195152927</v>
      </c>
    </row>
    <row r="157" spans="5:7">
      <c r="E157" s="1">
        <v>157</v>
      </c>
      <c r="F157" s="10">
        <f t="shared" si="3"/>
        <v>0.16508749986318433</v>
      </c>
      <c r="G157" s="10">
        <f t="shared" si="3"/>
        <v>551.18738906412455</v>
      </c>
    </row>
    <row r="158" spans="5:7">
      <c r="E158" s="1">
        <v>158</v>
      </c>
      <c r="F158" s="10">
        <f t="shared" si="3"/>
        <v>0.16536204444455813</v>
      </c>
      <c r="G158" s="10">
        <f t="shared" si="3"/>
        <v>553.16188760983084</v>
      </c>
    </row>
    <row r="159" spans="5:7">
      <c r="E159" s="1">
        <v>159</v>
      </c>
      <c r="F159" s="10">
        <f t="shared" si="3"/>
        <v>0.16563366956055309</v>
      </c>
      <c r="G159" s="10">
        <f t="shared" si="3"/>
        <v>555.12454669183614</v>
      </c>
    </row>
    <row r="160" spans="5:7">
      <c r="E160" s="1">
        <v>160</v>
      </c>
      <c r="F160" s="10">
        <f t="shared" si="3"/>
        <v>0.16590243721950801</v>
      </c>
      <c r="G160" s="10">
        <f t="shared" si="3"/>
        <v>557.07549350711622</v>
      </c>
    </row>
    <row r="161" spans="5:7">
      <c r="E161" s="1">
        <v>161</v>
      </c>
      <c r="F161" s="10">
        <f t="shared" si="3"/>
        <v>0.16616840831125657</v>
      </c>
      <c r="G161" s="10">
        <f t="shared" si="3"/>
        <v>559.01485338883481</v>
      </c>
    </row>
    <row r="162" spans="5:7">
      <c r="E162" s="1">
        <v>162</v>
      </c>
      <c r="F162" s="10">
        <f t="shared" si="3"/>
        <v>0.16643164262507104</v>
      </c>
      <c r="G162" s="10">
        <f t="shared" si="3"/>
        <v>560.94274984749006</v>
      </c>
    </row>
    <row r="163" spans="5:7">
      <c r="E163" s="1">
        <v>163</v>
      </c>
      <c r="F163" s="10">
        <f t="shared" si="3"/>
        <v>0.16669219886759534</v>
      </c>
      <c r="G163" s="10">
        <f t="shared" si="3"/>
        <v>562.85930461101577</v>
      </c>
    </row>
    <row r="164" spans="5:7">
      <c r="E164" s="1">
        <v>164</v>
      </c>
      <c r="F164" s="10">
        <f t="shared" si="3"/>
        <v>0.16695013468028308</v>
      </c>
      <c r="G164" s="10">
        <f t="shared" si="3"/>
        <v>564.76463766373331</v>
      </c>
    </row>
    <row r="165" spans="5:7">
      <c r="E165" s="1">
        <v>165</v>
      </c>
      <c r="F165" s="10">
        <f t="shared" si="3"/>
        <v>0.16720550665722989</v>
      </c>
      <c r="G165" s="10">
        <f t="shared" si="3"/>
        <v>566.65886728409157</v>
      </c>
    </row>
    <row r="166" spans="5:7">
      <c r="E166" s="1">
        <v>166</v>
      </c>
      <c r="F166" s="10">
        <f t="shared" si="3"/>
        <v>0.16745837036208894</v>
      </c>
      <c r="G166" s="10">
        <f t="shared" si="3"/>
        <v>568.54211008175582</v>
      </c>
    </row>
    <row r="167" spans="5:7">
      <c r="E167" s="1">
        <v>167</v>
      </c>
      <c r="F167" s="10">
        <f t="shared" si="3"/>
        <v>0.16770878034497735</v>
      </c>
      <c r="G167" s="10">
        <f t="shared" si="3"/>
        <v>570.41448103336518</v>
      </c>
    </row>
    <row r="168" spans="5:7">
      <c r="E168" s="1">
        <v>168</v>
      </c>
      <c r="F168" s="10">
        <f t="shared" si="3"/>
        <v>0.16795679015943793</v>
      </c>
      <c r="G168" s="10">
        <f t="shared" si="3"/>
        <v>572.27609351737601</v>
      </c>
    </row>
    <row r="169" spans="5:7">
      <c r="E169" s="1">
        <v>169</v>
      </c>
      <c r="F169" s="10">
        <f t="shared" ref="F169:G232" si="4">10^(B$5+B$6*LOG10($E169)+B$7*LOG10($E169)^2+B$8*LOG10($E169)^3+B$9*LOG10($E169)^4+B$10*LOG10($E169)^5+B$11*LOG10($E169)^6+B$12*LOG10($E169)^7+B$13*LOG10($E169)^8)</f>
        <v>0.1682024523791798</v>
      </c>
      <c r="G169" s="10">
        <f t="shared" si="4"/>
        <v>574.12705934802784</v>
      </c>
    </row>
    <row r="170" spans="5:7">
      <c r="E170" s="1">
        <v>170</v>
      </c>
      <c r="F170" s="10">
        <f t="shared" si="4"/>
        <v>0.16844581861411767</v>
      </c>
      <c r="G170" s="10">
        <f t="shared" si="4"/>
        <v>575.96748880842858</v>
      </c>
    </row>
    <row r="171" spans="5:7">
      <c r="E171" s="1">
        <v>171</v>
      </c>
      <c r="F171" s="10">
        <f t="shared" si="4"/>
        <v>0.16868693952661556</v>
      </c>
      <c r="G171" s="10">
        <f t="shared" si="4"/>
        <v>577.79749068262709</v>
      </c>
    </row>
    <row r="172" spans="5:7">
      <c r="E172" s="1">
        <v>172</v>
      </c>
      <c r="F172" s="10">
        <f t="shared" si="4"/>
        <v>0.16892586484740998</v>
      </c>
      <c r="G172" s="10">
        <f t="shared" si="4"/>
        <v>579.61717228691782</v>
      </c>
    </row>
    <row r="173" spans="5:7">
      <c r="E173" s="1">
        <v>173</v>
      </c>
      <c r="F173" s="10">
        <f t="shared" si="4"/>
        <v>0.16916264339155226</v>
      </c>
      <c r="G173" s="10">
        <f t="shared" si="4"/>
        <v>581.42663950040628</v>
      </c>
    </row>
    <row r="174" spans="5:7">
      <c r="E174" s="1">
        <v>174</v>
      </c>
      <c r="F174" s="10">
        <f t="shared" si="4"/>
        <v>0.16939732307355596</v>
      </c>
      <c r="G174" s="10">
        <f t="shared" si="4"/>
        <v>583.22599679444966</v>
      </c>
    </row>
    <row r="175" spans="5:7">
      <c r="E175" s="1">
        <v>175</v>
      </c>
      <c r="F175" s="10">
        <f t="shared" si="4"/>
        <v>0.16962995092257163</v>
      </c>
      <c r="G175" s="10">
        <f t="shared" si="4"/>
        <v>585.0153472617186</v>
      </c>
    </row>
    <row r="176" spans="5:7">
      <c r="E176" s="1">
        <v>176</v>
      </c>
      <c r="F176" s="10">
        <f t="shared" si="4"/>
        <v>0.16986057309816913</v>
      </c>
      <c r="G176" s="10">
        <f t="shared" si="4"/>
        <v>586.79479264410236</v>
      </c>
    </row>
    <row r="177" spans="5:7">
      <c r="E177" s="1">
        <v>177</v>
      </c>
      <c r="F177" s="10">
        <f t="shared" si="4"/>
        <v>0.17008923490436784</v>
      </c>
      <c r="G177" s="10">
        <f t="shared" si="4"/>
        <v>588.56443336036421</v>
      </c>
    </row>
    <row r="178" spans="5:7">
      <c r="E178" s="1">
        <v>178</v>
      </c>
      <c r="F178" s="10">
        <f t="shared" si="4"/>
        <v>0.17031598080424395</v>
      </c>
      <c r="G178" s="10">
        <f t="shared" si="4"/>
        <v>590.32436853248475</v>
      </c>
    </row>
    <row r="179" spans="5:7">
      <c r="E179" s="1">
        <v>179</v>
      </c>
      <c r="F179" s="10">
        <f t="shared" si="4"/>
        <v>0.17054085443538886</v>
      </c>
      <c r="G179" s="10">
        <f t="shared" si="4"/>
        <v>592.07469601177877</v>
      </c>
    </row>
    <row r="180" spans="5:7">
      <c r="E180" s="1">
        <v>180</v>
      </c>
      <c r="F180" s="10">
        <f t="shared" si="4"/>
        <v>0.17076389862276964</v>
      </c>
      <c r="G180" s="10">
        <f t="shared" si="4"/>
        <v>593.81551240417946</v>
      </c>
    </row>
    <row r="181" spans="5:7">
      <c r="E181" s="1">
        <v>181</v>
      </c>
      <c r="F181" s="10">
        <f t="shared" si="4"/>
        <v>0.17098515539340783</v>
      </c>
      <c r="G181" s="10">
        <f t="shared" si="4"/>
        <v>595.54691309496752</v>
      </c>
    </row>
    <row r="182" spans="5:7">
      <c r="E182" s="1">
        <v>182</v>
      </c>
      <c r="F182" s="10">
        <f t="shared" si="4"/>
        <v>0.17120466599036943</v>
      </c>
      <c r="G182" s="10">
        <f t="shared" si="4"/>
        <v>597.26899227238209</v>
      </c>
    </row>
    <row r="183" spans="5:7">
      <c r="E183" s="1">
        <v>183</v>
      </c>
      <c r="F183" s="10">
        <f t="shared" si="4"/>
        <v>0.17142247088565535</v>
      </c>
      <c r="G183" s="10">
        <f t="shared" si="4"/>
        <v>598.9818429515127</v>
      </c>
    </row>
    <row r="184" spans="5:7">
      <c r="E184" s="1">
        <v>184</v>
      </c>
      <c r="F184" s="10">
        <f t="shared" si="4"/>
        <v>0.17163860979400433</v>
      </c>
      <c r="G184" s="10">
        <f t="shared" si="4"/>
        <v>600.68555699675164</v>
      </c>
    </row>
    <row r="185" spans="5:7">
      <c r="E185" s="1">
        <v>185</v>
      </c>
      <c r="F185" s="10">
        <f t="shared" si="4"/>
        <v>0.17185312168587866</v>
      </c>
      <c r="G185" s="10">
        <f t="shared" si="4"/>
        <v>602.38022514413569</v>
      </c>
    </row>
    <row r="186" spans="5:7">
      <c r="E186" s="1">
        <v>186</v>
      </c>
      <c r="F186" s="10">
        <f t="shared" si="4"/>
        <v>0.17206604480062387</v>
      </c>
      <c r="G186" s="10">
        <f t="shared" si="4"/>
        <v>604.06593702294674</v>
      </c>
    </row>
    <row r="187" spans="5:7">
      <c r="E187" s="1">
        <v>187</v>
      </c>
      <c r="F187" s="10">
        <f t="shared" si="4"/>
        <v>0.17227741665889812</v>
      </c>
      <c r="G187" s="10">
        <f t="shared" si="4"/>
        <v>605.74278117681899</v>
      </c>
    </row>
    <row r="188" spans="5:7">
      <c r="E188" s="1">
        <v>188</v>
      </c>
      <c r="F188" s="10">
        <f t="shared" si="4"/>
        <v>0.17248727407517997</v>
      </c>
      <c r="G188" s="10">
        <f t="shared" si="4"/>
        <v>607.41084508435449</v>
      </c>
    </row>
    <row r="189" spans="5:7">
      <c r="E189" s="1">
        <v>189</v>
      </c>
      <c r="F189" s="10">
        <f t="shared" si="4"/>
        <v>0.17269565317074878</v>
      </c>
      <c r="G189" s="10">
        <f t="shared" si="4"/>
        <v>609.07021517905571</v>
      </c>
    </row>
    <row r="190" spans="5:7">
      <c r="E190" s="1">
        <v>190</v>
      </c>
      <c r="F190" s="10">
        <f t="shared" si="4"/>
        <v>0.17290258938478062</v>
      </c>
      <c r="G190" s="10">
        <f t="shared" si="4"/>
        <v>610.72097686919278</v>
      </c>
    </row>
    <row r="191" spans="5:7">
      <c r="E191" s="1">
        <v>191</v>
      </c>
      <c r="F191" s="10">
        <f t="shared" si="4"/>
        <v>0.17310811748720162</v>
      </c>
      <c r="G191" s="10">
        <f t="shared" si="4"/>
        <v>612.36321455631378</v>
      </c>
    </row>
    <row r="192" spans="5:7">
      <c r="E192" s="1">
        <v>192</v>
      </c>
      <c r="F192" s="10">
        <f t="shared" si="4"/>
        <v>0.1733122715899045</v>
      </c>
      <c r="G192" s="10">
        <f t="shared" si="4"/>
        <v>613.99701165448107</v>
      </c>
    </row>
    <row r="193" spans="5:7">
      <c r="E193" s="1">
        <v>193</v>
      </c>
      <c r="F193" s="10">
        <f t="shared" si="4"/>
        <v>0.17351508515866551</v>
      </c>
      <c r="G193" s="10">
        <f t="shared" si="4"/>
        <v>615.62245060797238</v>
      </c>
    </row>
    <row r="194" spans="5:7">
      <c r="E194" s="1">
        <v>194</v>
      </c>
      <c r="F194" s="10">
        <f t="shared" si="4"/>
        <v>0.17371659102381737</v>
      </c>
      <c r="G194" s="10">
        <f t="shared" si="4"/>
        <v>617.23961290923853</v>
      </c>
    </row>
    <row r="195" spans="5:7">
      <c r="E195" s="1">
        <v>195</v>
      </c>
      <c r="F195" s="10">
        <f t="shared" si="4"/>
        <v>0.17391682139249265</v>
      </c>
      <c r="G195" s="10">
        <f t="shared" si="4"/>
        <v>618.84857911600488</v>
      </c>
    </row>
    <row r="196" spans="5:7">
      <c r="E196" s="1">
        <v>196</v>
      </c>
      <c r="F196" s="10">
        <f t="shared" si="4"/>
        <v>0.17411580785915767</v>
      </c>
      <c r="G196" s="10">
        <f t="shared" si="4"/>
        <v>620.44942886814613</v>
      </c>
    </row>
    <row r="197" spans="5:7">
      <c r="E197" s="1">
        <v>197</v>
      </c>
      <c r="F197" s="10">
        <f t="shared" si="4"/>
        <v>0.17431358141556044</v>
      </c>
      <c r="G197" s="10">
        <f t="shared" si="4"/>
        <v>622.04224090432785</v>
      </c>
    </row>
    <row r="198" spans="5:7">
      <c r="E198" s="1">
        <v>198</v>
      </c>
      <c r="F198" s="10">
        <f t="shared" si="4"/>
        <v>0.17451017246272824</v>
      </c>
      <c r="G198" s="10">
        <f t="shared" si="4"/>
        <v>623.6270930777207</v>
      </c>
    </row>
    <row r="199" spans="5:7">
      <c r="E199" s="1">
        <v>199</v>
      </c>
      <c r="F199" s="10">
        <f t="shared" si="4"/>
        <v>0.1747056108206945</v>
      </c>
      <c r="G199" s="10">
        <f t="shared" si="4"/>
        <v>625.20406237202712</v>
      </c>
    </row>
    <row r="200" spans="5:7">
      <c r="E200" s="1">
        <v>200</v>
      </c>
      <c r="F200" s="10">
        <f t="shared" si="4"/>
        <v>0.17489992573863053</v>
      </c>
      <c r="G200" s="10">
        <f t="shared" si="4"/>
        <v>626.77322491639313</v>
      </c>
    </row>
    <row r="201" spans="5:7">
      <c r="E201" s="1">
        <v>201</v>
      </c>
      <c r="F201" s="10">
        <f t="shared" si="4"/>
        <v>0.17509314590551947</v>
      </c>
      <c r="G201" s="10">
        <f t="shared" si="4"/>
        <v>628.3346560007609</v>
      </c>
    </row>
    <row r="202" spans="5:7">
      <c r="E202" s="1">
        <v>202</v>
      </c>
      <c r="F202" s="10">
        <f t="shared" si="4"/>
        <v>0.1752852994598271</v>
      </c>
      <c r="G202" s="10">
        <f t="shared" si="4"/>
        <v>629.88843009008383</v>
      </c>
    </row>
    <row r="203" spans="5:7">
      <c r="E203" s="1">
        <v>203</v>
      </c>
      <c r="F203" s="10">
        <f t="shared" si="4"/>
        <v>0.17547641399860697</v>
      </c>
      <c r="G203" s="10">
        <f t="shared" si="4"/>
        <v>631.43462083875386</v>
      </c>
    </row>
    <row r="204" spans="5:7">
      <c r="E204" s="1">
        <v>204</v>
      </c>
      <c r="F204" s="10">
        <f t="shared" si="4"/>
        <v>0.17566651658806404</v>
      </c>
      <c r="G204" s="10">
        <f t="shared" si="4"/>
        <v>632.97330110444773</v>
      </c>
    </row>
    <row r="205" spans="5:7">
      <c r="E205" s="1">
        <v>205</v>
      </c>
      <c r="F205" s="10">
        <f t="shared" si="4"/>
        <v>0.17585563377310606</v>
      </c>
      <c r="G205" s="10">
        <f t="shared" si="4"/>
        <v>634.50454296166299</v>
      </c>
    </row>
    <row r="206" spans="5:7">
      <c r="E206" s="1">
        <v>206</v>
      </c>
      <c r="F206" s="10">
        <f t="shared" si="4"/>
        <v>0.17604379158514374</v>
      </c>
      <c r="G206" s="10">
        <f t="shared" si="4"/>
        <v>636.02841771517046</v>
      </c>
    </row>
    <row r="207" spans="5:7">
      <c r="E207" s="1">
        <v>207</v>
      </c>
      <c r="F207" s="10">
        <f t="shared" si="4"/>
        <v>0.17623101555249568</v>
      </c>
      <c r="G207" s="10">
        <f t="shared" si="4"/>
        <v>637.54499591269234</v>
      </c>
    </row>
    <row r="208" spans="5:7">
      <c r="E208" s="1">
        <v>208</v>
      </c>
      <c r="F208" s="10">
        <f t="shared" si="4"/>
        <v>0.17641733070958585</v>
      </c>
      <c r="G208" s="10">
        <f t="shared" si="4"/>
        <v>639.05434735769438</v>
      </c>
    </row>
    <row r="209" spans="5:7">
      <c r="E209" s="1">
        <v>209</v>
      </c>
      <c r="F209" s="10">
        <f t="shared" si="4"/>
        <v>0.17660276160416058</v>
      </c>
      <c r="G209" s="10">
        <f t="shared" si="4"/>
        <v>640.55654112196567</v>
      </c>
    </row>
    <row r="210" spans="5:7">
      <c r="E210" s="1">
        <v>210</v>
      </c>
      <c r="F210" s="10">
        <f t="shared" si="4"/>
        <v>0.17678733230779331</v>
      </c>
      <c r="G210" s="10">
        <f t="shared" si="4"/>
        <v>642.05164555722206</v>
      </c>
    </row>
    <row r="211" spans="5:7">
      <c r="E211" s="1">
        <v>211</v>
      </c>
      <c r="F211" s="10">
        <f t="shared" si="4"/>
        <v>0.17697106642263591</v>
      </c>
      <c r="G211" s="10">
        <f t="shared" si="4"/>
        <v>643.53972830751809</v>
      </c>
    </row>
    <row r="212" spans="5:7">
      <c r="E212" s="1">
        <v>212</v>
      </c>
      <c r="F212" s="10">
        <f t="shared" si="4"/>
        <v>0.17715398709148097</v>
      </c>
      <c r="G212" s="10">
        <f t="shared" si="4"/>
        <v>645.02085632018816</v>
      </c>
    </row>
    <row r="213" spans="5:7">
      <c r="E213" s="1">
        <v>213</v>
      </c>
      <c r="F213" s="10">
        <f t="shared" si="4"/>
        <v>0.1773361170043864</v>
      </c>
      <c r="G213" s="10">
        <f t="shared" si="4"/>
        <v>646.49509585774388</v>
      </c>
    </row>
    <row r="214" spans="5:7">
      <c r="E214" s="1">
        <v>214</v>
      </c>
      <c r="F214" s="10">
        <f t="shared" si="4"/>
        <v>0.17751747840764309</v>
      </c>
      <c r="G214" s="10">
        <f t="shared" si="4"/>
        <v>647.96251250838657</v>
      </c>
    </row>
    <row r="215" spans="5:7">
      <c r="E215" s="1">
        <v>215</v>
      </c>
      <c r="F215" s="10">
        <f t="shared" si="4"/>
        <v>0.17769809311152163</v>
      </c>
      <c r="G215" s="10">
        <f t="shared" si="4"/>
        <v>649.42317119716347</v>
      </c>
    </row>
    <row r="216" spans="5:7">
      <c r="E216" s="1">
        <v>216</v>
      </c>
      <c r="F216" s="10">
        <f t="shared" si="4"/>
        <v>0.17787798249786713</v>
      </c>
      <c r="G216" s="10">
        <f t="shared" si="4"/>
        <v>650.87713619621456</v>
      </c>
    </row>
    <row r="217" spans="5:7">
      <c r="E217" s="1">
        <v>217</v>
      </c>
      <c r="F217" s="10">
        <f t="shared" si="4"/>
        <v>0.17805716752789946</v>
      </c>
      <c r="G217" s="10">
        <f t="shared" si="4"/>
        <v>652.32447113546868</v>
      </c>
    </row>
    <row r="218" spans="5:7">
      <c r="E218" s="1">
        <v>218</v>
      </c>
      <c r="F218" s="10">
        <f t="shared" si="4"/>
        <v>0.17823566874945695</v>
      </c>
      <c r="G218" s="10">
        <f t="shared" si="4"/>
        <v>653.76523901253051</v>
      </c>
    </row>
    <row r="219" spans="5:7">
      <c r="E219" s="1">
        <v>219</v>
      </c>
      <c r="F219" s="10">
        <f t="shared" si="4"/>
        <v>0.17841350630500236</v>
      </c>
      <c r="G219" s="10">
        <f t="shared" si="4"/>
        <v>655.19950220238286</v>
      </c>
    </row>
    <row r="220" spans="5:7">
      <c r="E220" s="1">
        <v>220</v>
      </c>
      <c r="F220" s="10">
        <f t="shared" si="4"/>
        <v>0.17859069993748197</v>
      </c>
      <c r="G220" s="10">
        <f t="shared" si="4"/>
        <v>656.62732246756468</v>
      </c>
    </row>
    <row r="221" spans="5:7">
      <c r="E221" s="1">
        <v>221</v>
      </c>
      <c r="F221" s="10">
        <f t="shared" si="4"/>
        <v>0.17876726899926063</v>
      </c>
      <c r="G221" s="10">
        <f t="shared" si="4"/>
        <v>658.04876096697024</v>
      </c>
    </row>
    <row r="222" spans="5:7">
      <c r="E222" s="1">
        <v>222</v>
      </c>
      <c r="F222" s="10">
        <f t="shared" si="4"/>
        <v>0.17894323245772212</v>
      </c>
      <c r="G222" s="10">
        <f t="shared" si="4"/>
        <v>659.46387826567127</v>
      </c>
    </row>
    <row r="223" spans="5:7">
      <c r="E223" s="1">
        <v>223</v>
      </c>
      <c r="F223" s="10">
        <f t="shared" si="4"/>
        <v>0.17911860890225587</v>
      </c>
      <c r="G223" s="10">
        <f t="shared" si="4"/>
        <v>660.87273434368944</v>
      </c>
    </row>
    <row r="224" spans="5:7">
      <c r="E224" s="1">
        <v>224</v>
      </c>
      <c r="F224" s="10">
        <f t="shared" si="4"/>
        <v>0.17929341655202641</v>
      </c>
      <c r="G224" s="10">
        <f t="shared" si="4"/>
        <v>662.27538860484094</v>
      </c>
    </row>
    <row r="225" spans="5:7">
      <c r="E225" s="1">
        <v>225</v>
      </c>
      <c r="F225" s="10">
        <f t="shared" si="4"/>
        <v>0.17946767326092236</v>
      </c>
      <c r="G225" s="10">
        <f t="shared" si="4"/>
        <v>663.67189988563018</v>
      </c>
    </row>
    <row r="226" spans="5:7">
      <c r="E226" s="1">
        <v>226</v>
      </c>
      <c r="F226" s="10">
        <f t="shared" si="4"/>
        <v>0.17964139652547648</v>
      </c>
      <c r="G226" s="10">
        <f t="shared" si="4"/>
        <v>665.06232646357228</v>
      </c>
    </row>
    <row r="227" spans="5:7">
      <c r="E227" s="1">
        <v>227</v>
      </c>
      <c r="F227" s="10">
        <f t="shared" si="4"/>
        <v>0.1798146034908735</v>
      </c>
      <c r="G227" s="10">
        <f t="shared" si="4"/>
        <v>666.44672606535789</v>
      </c>
    </row>
    <row r="228" spans="5:7">
      <c r="E228" s="1">
        <v>228</v>
      </c>
      <c r="F228" s="10">
        <f t="shared" si="4"/>
        <v>0.17998731095628362</v>
      </c>
      <c r="G228" s="10">
        <f t="shared" si="4"/>
        <v>667.82515587551825</v>
      </c>
    </row>
    <row r="229" spans="5:7">
      <c r="E229" s="1">
        <v>229</v>
      </c>
      <c r="F229" s="10">
        <f t="shared" si="4"/>
        <v>0.18015953538251689</v>
      </c>
      <c r="G229" s="10">
        <f t="shared" si="4"/>
        <v>669.19767254379258</v>
      </c>
    </row>
    <row r="230" spans="5:7">
      <c r="E230" s="1">
        <v>230</v>
      </c>
      <c r="F230" s="10">
        <f t="shared" si="4"/>
        <v>0.18033129289683539</v>
      </c>
      <c r="G230" s="10">
        <f t="shared" si="4"/>
        <v>670.56433219344535</v>
      </c>
    </row>
    <row r="231" spans="5:7">
      <c r="E231" s="1">
        <v>231</v>
      </c>
      <c r="F231" s="10">
        <f t="shared" si="4"/>
        <v>0.18050259929935039</v>
      </c>
      <c r="G231" s="10">
        <f t="shared" si="4"/>
        <v>671.92519042849347</v>
      </c>
    </row>
    <row r="232" spans="5:7">
      <c r="E232" s="1">
        <v>232</v>
      </c>
      <c r="F232" s="10">
        <f t="shared" si="4"/>
        <v>0.18067347006915013</v>
      </c>
      <c r="G232" s="10">
        <f t="shared" si="4"/>
        <v>673.28030234146502</v>
      </c>
    </row>
    <row r="233" spans="5:7">
      <c r="E233" s="1">
        <v>233</v>
      </c>
      <c r="F233" s="10">
        <f t="shared" ref="F233:G296" si="5">10^(B$5+B$6*LOG10($E233)+B$7*LOG10($E233)^2+B$8*LOG10($E233)^3+B$9*LOG10($E233)^4+B$10*LOG10($E233)^5+B$11*LOG10($E233)^6+B$12*LOG10($E233)^7+B$13*LOG10($E233)^8)</f>
        <v>0.18084392036892388</v>
      </c>
      <c r="G233" s="10">
        <f t="shared" si="5"/>
        <v>674.62972252086183</v>
      </c>
    </row>
    <row r="234" spans="5:7">
      <c r="E234" s="1">
        <v>234</v>
      </c>
      <c r="F234" s="10">
        <f t="shared" si="5"/>
        <v>0.18101396505207412</v>
      </c>
      <c r="G234" s="10">
        <f t="shared" si="5"/>
        <v>675.97350505790428</v>
      </c>
    </row>
    <row r="235" spans="5:7">
      <c r="E235" s="1">
        <v>235</v>
      </c>
      <c r="F235" s="10">
        <f t="shared" si="5"/>
        <v>0.18118361866702573</v>
      </c>
      <c r="G235" s="10">
        <f t="shared" si="5"/>
        <v>677.31170355401048</v>
      </c>
    </row>
    <row r="236" spans="5:7">
      <c r="E236" s="1">
        <v>236</v>
      </c>
      <c r="F236" s="10">
        <f t="shared" si="5"/>
        <v>0.18135289546288869</v>
      </c>
      <c r="G236" s="10">
        <f t="shared" si="5"/>
        <v>678.64437112761516</v>
      </c>
    </row>
    <row r="237" spans="5:7">
      <c r="E237" s="1">
        <v>237</v>
      </c>
      <c r="F237" s="10">
        <f t="shared" si="5"/>
        <v>0.18152180939541362</v>
      </c>
      <c r="G237" s="10">
        <f t="shared" si="5"/>
        <v>679.97156042073379</v>
      </c>
    </row>
    <row r="238" spans="5:7">
      <c r="E238" s="1">
        <v>238</v>
      </c>
      <c r="F238" s="10">
        <f t="shared" si="5"/>
        <v>0.1816903741313308</v>
      </c>
      <c r="G238" s="10">
        <f t="shared" si="5"/>
        <v>681.29332360593071</v>
      </c>
    </row>
    <row r="239" spans="5:7">
      <c r="E239" s="1">
        <v>239</v>
      </c>
      <c r="F239" s="10">
        <f t="shared" si="5"/>
        <v>0.18185860305376883</v>
      </c>
      <c r="G239" s="10">
        <f t="shared" si="5"/>
        <v>682.60971239255502</v>
      </c>
    </row>
    <row r="240" spans="5:7">
      <c r="E240" s="1">
        <v>240</v>
      </c>
      <c r="F240" s="10">
        <f t="shared" si="5"/>
        <v>0.18202650926754327</v>
      </c>
      <c r="G240" s="10">
        <f t="shared" si="5"/>
        <v>683.92077803323241</v>
      </c>
    </row>
    <row r="241" spans="5:7">
      <c r="E241" s="1">
        <v>241</v>
      </c>
      <c r="F241" s="10">
        <f t="shared" si="5"/>
        <v>0.18219410560407426</v>
      </c>
      <c r="G241" s="10">
        <f t="shared" si="5"/>
        <v>685.22657133007078</v>
      </c>
    </row>
    <row r="242" spans="5:7">
      <c r="E242" s="1">
        <v>242</v>
      </c>
      <c r="F242" s="10">
        <f t="shared" si="5"/>
        <v>0.1823614046254165</v>
      </c>
      <c r="G242" s="10">
        <f t="shared" si="5"/>
        <v>686.52714264102201</v>
      </c>
    </row>
    <row r="243" spans="5:7">
      <c r="E243" s="1">
        <v>243</v>
      </c>
      <c r="F243" s="10">
        <f t="shared" si="5"/>
        <v>0.18252841863017169</v>
      </c>
      <c r="G243" s="10">
        <f t="shared" si="5"/>
        <v>687.82254188565844</v>
      </c>
    </row>
    <row r="244" spans="5:7">
      <c r="E244" s="1">
        <v>244</v>
      </c>
      <c r="F244" s="10">
        <f t="shared" si="5"/>
        <v>0.18269515965715713</v>
      </c>
      <c r="G244" s="10">
        <f t="shared" si="5"/>
        <v>689.11281855118295</v>
      </c>
    </row>
    <row r="245" spans="5:7">
      <c r="E245" s="1">
        <v>245</v>
      </c>
      <c r="F245" s="10">
        <f t="shared" si="5"/>
        <v>0.18286163949089027</v>
      </c>
      <c r="G245" s="10">
        <f t="shared" si="5"/>
        <v>690.39802169797792</v>
      </c>
    </row>
    <row r="246" spans="5:7">
      <c r="E246" s="1">
        <v>246</v>
      </c>
      <c r="F246" s="10">
        <f t="shared" si="5"/>
        <v>0.18302786966516199</v>
      </c>
      <c r="G246" s="10">
        <f t="shared" si="5"/>
        <v>691.67819996587207</v>
      </c>
    </row>
    <row r="247" spans="5:7">
      <c r="E247" s="1">
        <v>247</v>
      </c>
      <c r="F247" s="10">
        <f t="shared" si="5"/>
        <v>0.18319386146834829</v>
      </c>
      <c r="G247" s="10">
        <f t="shared" si="5"/>
        <v>692.95340157911517</v>
      </c>
    </row>
    <row r="248" spans="5:7">
      <c r="E248" s="1">
        <v>248</v>
      </c>
      <c r="F248" s="10">
        <f t="shared" si="5"/>
        <v>0.18335962594661195</v>
      </c>
      <c r="G248" s="10">
        <f t="shared" si="5"/>
        <v>694.2236743521172</v>
      </c>
    </row>
    <row r="249" spans="5:7">
      <c r="E249" s="1">
        <v>249</v>
      </c>
      <c r="F249" s="10">
        <f t="shared" si="5"/>
        <v>0.18352517390959883</v>
      </c>
      <c r="G249" s="10">
        <f t="shared" si="5"/>
        <v>695.48906569491328</v>
      </c>
    </row>
    <row r="250" spans="5:7">
      <c r="E250" s="1">
        <v>250</v>
      </c>
      <c r="F250" s="10">
        <f t="shared" si="5"/>
        <v>0.18369051593359306</v>
      </c>
      <c r="G250" s="10">
        <f t="shared" si="5"/>
        <v>696.74962261816097</v>
      </c>
    </row>
    <row r="251" spans="5:7">
      <c r="E251" s="1">
        <v>251</v>
      </c>
      <c r="F251" s="10">
        <f t="shared" si="5"/>
        <v>0.18385566236537668</v>
      </c>
      <c r="G251" s="10">
        <f t="shared" si="5"/>
        <v>698.00539173862956</v>
      </c>
    </row>
    <row r="252" spans="5:7">
      <c r="E252" s="1">
        <v>252</v>
      </c>
      <c r="F252" s="10">
        <f t="shared" si="5"/>
        <v>0.18402062332779537</v>
      </c>
      <c r="G252" s="10">
        <f t="shared" si="5"/>
        <v>699.25641928403729</v>
      </c>
    </row>
    <row r="253" spans="5:7">
      <c r="E253" s="1">
        <v>253</v>
      </c>
      <c r="F253" s="10">
        <f t="shared" si="5"/>
        <v>0.18418540872130307</v>
      </c>
      <c r="G253" s="10">
        <f t="shared" si="5"/>
        <v>700.502751098153</v>
      </c>
    </row>
    <row r="254" spans="5:7">
      <c r="E254" s="1">
        <v>254</v>
      </c>
      <c r="F254" s="10">
        <f t="shared" si="5"/>
        <v>0.18435002823033339</v>
      </c>
      <c r="G254" s="10">
        <f t="shared" si="5"/>
        <v>701.74443264570948</v>
      </c>
    </row>
    <row r="255" spans="5:7">
      <c r="E255" s="1">
        <v>255</v>
      </c>
      <c r="F255" s="10">
        <f t="shared" si="5"/>
        <v>0.18451449132531902</v>
      </c>
      <c r="G255" s="10">
        <f t="shared" si="5"/>
        <v>702.98150901702218</v>
      </c>
    </row>
    <row r="256" spans="5:7">
      <c r="E256" s="1">
        <v>256</v>
      </c>
      <c r="F256" s="10">
        <f t="shared" si="5"/>
        <v>0.18467880726738389</v>
      </c>
      <c r="G256" s="10">
        <f t="shared" si="5"/>
        <v>704.21402493322739</v>
      </c>
    </row>
    <row r="257" spans="5:7">
      <c r="E257" s="1">
        <v>257</v>
      </c>
      <c r="F257" s="10">
        <f t="shared" si="5"/>
        <v>0.18484298511158068</v>
      </c>
      <c r="G257" s="10">
        <f t="shared" si="5"/>
        <v>705.44202475012219</v>
      </c>
    </row>
    <row r="258" spans="5:7">
      <c r="E258" s="1">
        <v>258</v>
      </c>
      <c r="F258" s="10">
        <f t="shared" si="5"/>
        <v>0.18500703371071014</v>
      </c>
      <c r="G258" s="10">
        <f t="shared" si="5"/>
        <v>706.66555246339033</v>
      </c>
    </row>
    <row r="259" spans="5:7">
      <c r="E259" s="1">
        <v>259</v>
      </c>
      <c r="F259" s="10">
        <f t="shared" si="5"/>
        <v>0.18517096171832595</v>
      </c>
      <c r="G259" s="10">
        <f t="shared" si="5"/>
        <v>707.8846517130105</v>
      </c>
    </row>
    <row r="260" spans="5:7">
      <c r="E260" s="1">
        <v>260</v>
      </c>
      <c r="F260" s="10">
        <f t="shared" si="5"/>
        <v>0.18533477759342892</v>
      </c>
      <c r="G260" s="10">
        <f t="shared" si="5"/>
        <v>709.09936578714769</v>
      </c>
    </row>
    <row r="261" spans="5:7">
      <c r="E261" s="1">
        <v>261</v>
      </c>
      <c r="F261" s="10">
        <f t="shared" si="5"/>
        <v>0.1854984896019273</v>
      </c>
      <c r="G261" s="10">
        <f t="shared" si="5"/>
        <v>710.30973762714973</v>
      </c>
    </row>
    <row r="262" spans="5:7">
      <c r="E262" s="1">
        <v>262</v>
      </c>
      <c r="F262" s="10">
        <f t="shared" si="5"/>
        <v>0.18566210582253245</v>
      </c>
      <c r="G262" s="10">
        <f t="shared" si="5"/>
        <v>711.51580983130634</v>
      </c>
    </row>
    <row r="263" spans="5:7">
      <c r="E263" s="1">
        <v>263</v>
      </c>
      <c r="F263" s="10">
        <f t="shared" si="5"/>
        <v>0.18582563414751588</v>
      </c>
      <c r="G263" s="10">
        <f t="shared" si="5"/>
        <v>712.71762465915424</v>
      </c>
    </row>
    <row r="264" spans="5:7">
      <c r="E264" s="1">
        <v>264</v>
      </c>
      <c r="F264" s="10">
        <f t="shared" si="5"/>
        <v>0.18598908228751015</v>
      </c>
      <c r="G264" s="10">
        <f t="shared" si="5"/>
        <v>713.91522403582769</v>
      </c>
    </row>
    <row r="265" spans="5:7">
      <c r="E265" s="1">
        <v>265</v>
      </c>
      <c r="F265" s="10">
        <f t="shared" si="5"/>
        <v>0.18615245777423692</v>
      </c>
      <c r="G265" s="10">
        <f t="shared" si="5"/>
        <v>715.10864955567774</v>
      </c>
    </row>
    <row r="266" spans="5:7">
      <c r="E266" s="1">
        <v>266</v>
      </c>
      <c r="F266" s="10">
        <f t="shared" si="5"/>
        <v>0.18631576796322261</v>
      </c>
      <c r="G266" s="10">
        <f t="shared" si="5"/>
        <v>716.29794248663609</v>
      </c>
    </row>
    <row r="267" spans="5:7">
      <c r="E267" s="1">
        <v>267</v>
      </c>
      <c r="F267" s="10">
        <f t="shared" si="5"/>
        <v>0.18647902003783137</v>
      </c>
      <c r="G267" s="10">
        <f t="shared" si="5"/>
        <v>717.48314377372583</v>
      </c>
    </row>
    <row r="268" spans="5:7">
      <c r="E268" s="1">
        <v>268</v>
      </c>
      <c r="F268" s="10">
        <f t="shared" si="5"/>
        <v>0.18664222101132419</v>
      </c>
      <c r="G268" s="10">
        <f t="shared" si="5"/>
        <v>718.66429404323117</v>
      </c>
    </row>
    <row r="269" spans="5:7">
      <c r="E269" s="1">
        <v>269</v>
      </c>
      <c r="F269" s="10">
        <f t="shared" si="5"/>
        <v>0.18680537772973216</v>
      </c>
      <c r="G269" s="10">
        <f t="shared" si="5"/>
        <v>719.84143360632004</v>
      </c>
    </row>
    <row r="270" spans="5:7">
      <c r="E270" s="1">
        <v>270</v>
      </c>
      <c r="F270" s="10">
        <f t="shared" si="5"/>
        <v>0.18696849687556036</v>
      </c>
      <c r="G270" s="10">
        <f t="shared" si="5"/>
        <v>721.01460246278134</v>
      </c>
    </row>
    <row r="271" spans="5:7">
      <c r="E271" s="1">
        <v>271</v>
      </c>
      <c r="F271" s="10">
        <f t="shared" si="5"/>
        <v>0.18713158497040416</v>
      </c>
      <c r="G271" s="10">
        <f t="shared" si="5"/>
        <v>722.18384030447965</v>
      </c>
    </row>
    <row r="272" spans="5:7">
      <c r="E272" s="1">
        <v>272</v>
      </c>
      <c r="F272" s="10">
        <f t="shared" si="5"/>
        <v>0.18729464837712087</v>
      </c>
      <c r="G272" s="10">
        <f t="shared" si="5"/>
        <v>723.34918651944531</v>
      </c>
    </row>
    <row r="273" spans="5:7">
      <c r="E273" s="1">
        <v>273</v>
      </c>
      <c r="F273" s="10">
        <f t="shared" si="5"/>
        <v>0.18745769330279236</v>
      </c>
      <c r="G273" s="10">
        <f t="shared" si="5"/>
        <v>724.51068019470745</v>
      </c>
    </row>
    <row r="274" spans="5:7">
      <c r="E274" s="1">
        <v>274</v>
      </c>
      <c r="F274" s="10">
        <f t="shared" si="5"/>
        <v>0.1876207258018327</v>
      </c>
      <c r="G274" s="10">
        <f t="shared" si="5"/>
        <v>725.66836012050589</v>
      </c>
    </row>
    <row r="275" spans="5:7">
      <c r="E275" s="1">
        <v>275</v>
      </c>
      <c r="F275" s="10">
        <f t="shared" si="5"/>
        <v>0.18778375177868845</v>
      </c>
      <c r="G275" s="10">
        <f t="shared" si="5"/>
        <v>726.82226479295514</v>
      </c>
    </row>
    <row r="276" spans="5:7">
      <c r="E276" s="1">
        <v>276</v>
      </c>
      <c r="F276" s="10">
        <f t="shared" si="5"/>
        <v>0.18794677698921797</v>
      </c>
      <c r="G276" s="10">
        <f t="shared" si="5"/>
        <v>727.972432418111</v>
      </c>
    </row>
    <row r="277" spans="5:7">
      <c r="E277" s="1">
        <v>277</v>
      </c>
      <c r="F277" s="10">
        <f t="shared" si="5"/>
        <v>0.18810980704482919</v>
      </c>
      <c r="G277" s="10">
        <f t="shared" si="5"/>
        <v>729.11890091477767</v>
      </c>
    </row>
    <row r="278" spans="5:7">
      <c r="E278" s="1">
        <v>278</v>
      </c>
      <c r="F278" s="10">
        <f t="shared" si="5"/>
        <v>0.18827284741404465</v>
      </c>
      <c r="G278" s="10">
        <f t="shared" si="5"/>
        <v>730.26170791796767</v>
      </c>
    </row>
    <row r="279" spans="5:7">
      <c r="E279" s="1">
        <v>279</v>
      </c>
      <c r="F279" s="10">
        <f t="shared" si="5"/>
        <v>0.18843590342456124</v>
      </c>
      <c r="G279" s="10">
        <f t="shared" si="5"/>
        <v>731.4008907821019</v>
      </c>
    </row>
    <row r="280" spans="5:7">
      <c r="E280" s="1">
        <v>280</v>
      </c>
      <c r="F280" s="10">
        <f t="shared" si="5"/>
        <v>0.18859898026739835</v>
      </c>
      <c r="G280" s="10">
        <f t="shared" si="5"/>
        <v>732.53648658414204</v>
      </c>
    </row>
    <row r="281" spans="5:7">
      <c r="E281" s="1">
        <v>281</v>
      </c>
      <c r="F281" s="10">
        <f t="shared" si="5"/>
        <v>0.18876208299704619</v>
      </c>
      <c r="G281" s="10">
        <f t="shared" si="5"/>
        <v>733.66853212662579</v>
      </c>
    </row>
    <row r="282" spans="5:7">
      <c r="E282" s="1">
        <v>282</v>
      </c>
      <c r="F282" s="10">
        <f t="shared" si="5"/>
        <v>0.18892521653499447</v>
      </c>
      <c r="G282" s="10">
        <f t="shared" si="5"/>
        <v>734.7970639409416</v>
      </c>
    </row>
    <row r="283" spans="5:7">
      <c r="E283" s="1">
        <v>283</v>
      </c>
      <c r="F283" s="10">
        <f t="shared" si="5"/>
        <v>0.18908838567231823</v>
      </c>
      <c r="G283" s="10">
        <f t="shared" si="5"/>
        <v>735.92211828996722</v>
      </c>
    </row>
    <row r="284" spans="5:7">
      <c r="E284" s="1">
        <v>284</v>
      </c>
      <c r="F284" s="10">
        <f t="shared" si="5"/>
        <v>0.18925159507073377</v>
      </c>
      <c r="G284" s="10">
        <f t="shared" si="5"/>
        <v>737.04373117152022</v>
      </c>
    </row>
    <row r="285" spans="5:7">
      <c r="E285" s="1">
        <v>285</v>
      </c>
      <c r="F285" s="10">
        <f t="shared" si="5"/>
        <v>0.18941484926563443</v>
      </c>
      <c r="G285" s="10">
        <f t="shared" si="5"/>
        <v>738.16193832083343</v>
      </c>
    </row>
    <row r="286" spans="5:7">
      <c r="E286" s="1">
        <v>286</v>
      </c>
      <c r="F286" s="10">
        <f t="shared" si="5"/>
        <v>0.18957815266850128</v>
      </c>
      <c r="G286" s="10">
        <f t="shared" si="5"/>
        <v>739.27677521361738</v>
      </c>
    </row>
    <row r="287" spans="5:7">
      <c r="E287" s="1">
        <v>287</v>
      </c>
      <c r="F287" s="10">
        <f t="shared" si="5"/>
        <v>0.18974150956807534</v>
      </c>
      <c r="G287" s="10">
        <f t="shared" si="5"/>
        <v>740.38827706896848</v>
      </c>
    </row>
    <row r="288" spans="5:7">
      <c r="E288" s="1">
        <v>288</v>
      </c>
      <c r="F288" s="10">
        <f t="shared" si="5"/>
        <v>0.1899049241334784</v>
      </c>
      <c r="G288" s="10">
        <f t="shared" si="5"/>
        <v>741.49647885190222</v>
      </c>
    </row>
    <row r="289" spans="5:9">
      <c r="E289" s="1">
        <v>289</v>
      </c>
      <c r="F289" s="10">
        <f t="shared" si="5"/>
        <v>0.19006840041480358</v>
      </c>
      <c r="G289" s="10">
        <f t="shared" si="5"/>
        <v>742.60141527641133</v>
      </c>
    </row>
    <row r="290" spans="5:9">
      <c r="E290" s="1">
        <v>290</v>
      </c>
      <c r="F290" s="10">
        <f t="shared" si="5"/>
        <v>0.19023194234696092</v>
      </c>
      <c r="G290" s="10">
        <f t="shared" si="5"/>
        <v>743.70312080808992</v>
      </c>
    </row>
    <row r="291" spans="5:9">
      <c r="E291" s="1">
        <v>291</v>
      </c>
      <c r="F291" s="10">
        <f t="shared" si="5"/>
        <v>0.1903955537500325</v>
      </c>
      <c r="G291" s="10">
        <f t="shared" si="5"/>
        <v>744.80162966669388</v>
      </c>
    </row>
    <row r="292" spans="5:9">
      <c r="E292" s="1">
        <v>292</v>
      </c>
      <c r="F292" s="10">
        <f t="shared" si="5"/>
        <v>0.19055923833235108</v>
      </c>
      <c r="G292" s="10">
        <f t="shared" si="5"/>
        <v>745.89697582873168</v>
      </c>
    </row>
    <row r="293" spans="5:9">
      <c r="E293" s="1">
        <v>293</v>
      </c>
      <c r="F293" s="10">
        <f t="shared" si="5"/>
        <v>0.19072299969148757</v>
      </c>
      <c r="G293" s="10">
        <f t="shared" si="5"/>
        <v>746.98919303005903</v>
      </c>
    </row>
    <row r="294" spans="5:9">
      <c r="E294" s="1">
        <v>294</v>
      </c>
      <c r="F294" s="10">
        <f t="shared" si="5"/>
        <v>0.19088684131660841</v>
      </c>
      <c r="G294" s="10">
        <f t="shared" si="5"/>
        <v>748.07831476884519</v>
      </c>
    </row>
    <row r="295" spans="5:9">
      <c r="E295" s="1">
        <v>295</v>
      </c>
      <c r="F295" s="10">
        <f t="shared" si="5"/>
        <v>0.19105076659018466</v>
      </c>
      <c r="G295" s="10">
        <f t="shared" si="5"/>
        <v>749.16437430759879</v>
      </c>
    </row>
    <row r="296" spans="5:9">
      <c r="E296" s="1">
        <v>296</v>
      </c>
      <c r="F296" s="10">
        <f t="shared" si="5"/>
        <v>0.19121477879022572</v>
      </c>
      <c r="G296" s="10">
        <f t="shared" si="5"/>
        <v>750.24740467560309</v>
      </c>
    </row>
    <row r="297" spans="5:9">
      <c r="E297" s="1">
        <v>297</v>
      </c>
      <c r="F297" s="10">
        <f t="shared" ref="F297:G300" si="6">10^(B$5+B$6*LOG10($E297)+B$7*LOG10($E297)^2+B$8*LOG10($E297)^3+B$9*LOG10($E297)^4+B$10*LOG10($E297)^5+B$11*LOG10($E297)^6+B$12*LOG10($E297)^7+B$13*LOG10($E297)^8)</f>
        <v>0.1913788810912867</v>
      </c>
      <c r="G297" s="10">
        <f t="shared" si="6"/>
        <v>751.32743867185195</v>
      </c>
    </row>
    <row r="298" spans="5:9">
      <c r="E298" s="1">
        <v>298</v>
      </c>
      <c r="F298" s="10">
        <f t="shared" si="6"/>
        <v>0.19154307656607239</v>
      </c>
      <c r="G298" s="10">
        <f t="shared" si="6"/>
        <v>752.40450886694521</v>
      </c>
    </row>
    <row r="299" spans="5:9">
      <c r="E299" s="1">
        <v>299</v>
      </c>
      <c r="F299" s="10">
        <f t="shared" si="6"/>
        <v>0.19170736818834413</v>
      </c>
      <c r="G299" s="10">
        <f t="shared" si="6"/>
        <v>753.47864760598168</v>
      </c>
    </row>
    <row r="300" spans="5:9">
      <c r="E300" s="1">
        <v>300</v>
      </c>
      <c r="F300" s="10">
        <f t="shared" si="6"/>
        <v>0.19187175883370883</v>
      </c>
      <c r="G300" s="10">
        <f t="shared" si="6"/>
        <v>754.54988701021307</v>
      </c>
    </row>
    <row r="302" spans="5:9">
      <c r="I302" s="1" t="s">
        <v>64</v>
      </c>
    </row>
    <row r="303" spans="5:9">
      <c r="I303" s="1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0"/>
  <sheetViews>
    <sheetView tabSelected="1" workbookViewId="0">
      <selection activeCell="J11" sqref="J11"/>
    </sheetView>
  </sheetViews>
  <sheetFormatPr defaultColWidth="9.109375" defaultRowHeight="13.2"/>
  <cols>
    <col min="1" max="1" width="5.5546875" style="23" bestFit="1" customWidth="1"/>
    <col min="2" max="2" width="6.33203125" style="23" bestFit="1" customWidth="1"/>
    <col min="3" max="3" width="8.44140625" style="23" bestFit="1" customWidth="1"/>
    <col min="4" max="9" width="9.109375" style="23"/>
    <col min="10" max="10" width="10.109375" style="23" customWidth="1"/>
    <col min="11" max="11" width="9.88671875" style="23" customWidth="1"/>
    <col min="12" max="13" width="9.109375" style="23"/>
    <col min="14" max="15" width="9.5546875" style="23" bestFit="1" customWidth="1"/>
    <col min="16" max="22" width="9.109375" style="23"/>
    <col min="23" max="23" width="10" style="23" customWidth="1"/>
    <col min="24" max="25" width="9.109375" style="23"/>
    <col min="26" max="26" width="9.5546875" style="23" bestFit="1" customWidth="1"/>
    <col min="27" max="16384" width="9.109375" style="23"/>
  </cols>
  <sheetData>
    <row r="1" spans="1:28">
      <c r="A1" s="2" t="s">
        <v>242</v>
      </c>
      <c r="D1" s="24"/>
    </row>
    <row r="2" spans="1:28" ht="16.2">
      <c r="A2" s="23" t="s">
        <v>27</v>
      </c>
      <c r="B2" s="23" t="s">
        <v>28</v>
      </c>
      <c r="C2" s="23" t="s">
        <v>29</v>
      </c>
      <c r="I2" s="25" t="s">
        <v>48</v>
      </c>
      <c r="J2" s="26"/>
      <c r="N2" s="24" t="s">
        <v>49</v>
      </c>
      <c r="O2" s="24" t="s">
        <v>50</v>
      </c>
      <c r="S2" t="s">
        <v>57</v>
      </c>
      <c r="T2" s="1"/>
      <c r="U2" s="1"/>
      <c r="V2" s="4" t="s">
        <v>4</v>
      </c>
      <c r="W2" s="5"/>
      <c r="X2" s="1"/>
      <c r="Y2" s="1"/>
      <c r="Z2" s="1"/>
      <c r="AA2" s="1"/>
      <c r="AB2" s="1"/>
    </row>
    <row r="3" spans="1:28" ht="16.8">
      <c r="A3" s="23" t="s">
        <v>30</v>
      </c>
      <c r="B3" s="23" t="s">
        <v>31</v>
      </c>
      <c r="C3" s="23" t="s">
        <v>32</v>
      </c>
      <c r="I3" s="27" t="s">
        <v>8</v>
      </c>
      <c r="J3" s="24" t="s">
        <v>49</v>
      </c>
      <c r="K3" s="24" t="s">
        <v>50</v>
      </c>
      <c r="M3" s="24" t="s">
        <v>7</v>
      </c>
      <c r="N3" s="28" t="s">
        <v>9</v>
      </c>
      <c r="S3" t="s">
        <v>58</v>
      </c>
      <c r="T3" s="1"/>
      <c r="U3" s="1"/>
      <c r="V3" s="6" t="s">
        <v>8</v>
      </c>
      <c r="W3" s="1"/>
      <c r="X3" s="1"/>
      <c r="Y3" s="7" t="s">
        <v>7</v>
      </c>
      <c r="Z3" s="8" t="s">
        <v>9</v>
      </c>
      <c r="AA3" s="1"/>
      <c r="AB3" s="1"/>
    </row>
    <row r="4" spans="1:28" ht="14.4">
      <c r="A4" s="23">
        <v>4</v>
      </c>
      <c r="B4" s="23">
        <v>0.53800000000000003</v>
      </c>
      <c r="C4" s="14">
        <v>6.3100000000000003E-2</v>
      </c>
      <c r="I4" s="29" t="s">
        <v>13</v>
      </c>
      <c r="J4" s="30">
        <v>-719.8</v>
      </c>
      <c r="K4" s="30">
        <v>-246.9</v>
      </c>
      <c r="M4" s="23">
        <f>A4</f>
        <v>4</v>
      </c>
      <c r="N4" s="31">
        <f>$J$4+$J$5*M4+$J$6*M4^2+$J$7*M4^3+$J$8*M4^4</f>
        <v>-717.89806201599993</v>
      </c>
      <c r="O4" s="31">
        <f>$K$4+$K$5*M4+$K$6*M4^2+$K$7*M4^3+$K$8*M4^4</f>
        <v>-246.02545446400001</v>
      </c>
      <c r="S4" s="1"/>
      <c r="T4" s="1"/>
      <c r="U4" s="1"/>
      <c r="V4" s="6" t="s">
        <v>13</v>
      </c>
      <c r="W4" s="34">
        <v>-719.8</v>
      </c>
      <c r="X4" s="1"/>
      <c r="Y4" s="1">
        <f>A4</f>
        <v>4</v>
      </c>
      <c r="Z4" s="12">
        <f>$W$4+$W$5*Y4+$W$6*Y4^2+$W$7*Y4^3+$W$8*Y4^4</f>
        <v>-717.89806201599993</v>
      </c>
      <c r="AA4" s="1"/>
      <c r="AB4" s="1"/>
    </row>
    <row r="5" spans="1:28" ht="14.4">
      <c r="A5" s="23">
        <v>5</v>
      </c>
      <c r="B5" s="23">
        <v>1.17</v>
      </c>
      <c r="C5" s="14">
        <v>7.4399999999999994E-2</v>
      </c>
      <c r="I5" s="29" t="s">
        <v>15</v>
      </c>
      <c r="J5" s="30">
        <v>0.44550000000000001</v>
      </c>
      <c r="K5" s="30">
        <v>0.2064</v>
      </c>
      <c r="M5" s="23">
        <f t="shared" ref="M5:M68" si="0">A5</f>
        <v>5</v>
      </c>
      <c r="N5" s="31">
        <f t="shared" ref="N5:N68" si="1">$J$4+$J$5*M5+$J$6*M5^2+$J$7*M5^3+$J$8*M5^4</f>
        <v>-717.38515237499996</v>
      </c>
      <c r="O5" s="31">
        <f t="shared" ref="O5:O68" si="2">$K$4+$K$5*M5+$K$6*M5^2+$K$7*M5^3+$K$8*M5^4</f>
        <v>-245.79160325000001</v>
      </c>
      <c r="S5" s="1"/>
      <c r="T5" s="1"/>
      <c r="U5" s="1"/>
      <c r="V5" s="6" t="s">
        <v>15</v>
      </c>
      <c r="W5" s="34">
        <v>0.44550000000000001</v>
      </c>
      <c r="X5" s="1"/>
      <c r="Y5" s="1">
        <f t="shared" ref="Y5:Y23" si="3">A5</f>
        <v>5</v>
      </c>
      <c r="Z5" s="12">
        <f t="shared" ref="Z5:Z68" si="4">$W$4+$W$5*Y5+$W$6*Y5^2+$W$7*Y5^3+$W$8*Y5^4</f>
        <v>-717.38515237499996</v>
      </c>
      <c r="AA5" s="1"/>
      <c r="AB5" s="1"/>
    </row>
    <row r="6" spans="1:28" ht="14.4">
      <c r="A6" s="23">
        <v>6</v>
      </c>
      <c r="B6" s="23">
        <v>2.09</v>
      </c>
      <c r="C6" s="14">
        <v>8.5199999999999998E-2</v>
      </c>
      <c r="I6" s="29" t="s">
        <v>16</v>
      </c>
      <c r="J6" s="30">
        <v>7.5050000000000004E-3</v>
      </c>
      <c r="K6" s="30">
        <v>3.0720000000000001E-3</v>
      </c>
      <c r="M6" s="23">
        <f t="shared" si="0"/>
        <v>6</v>
      </c>
      <c r="N6" s="31">
        <f t="shared" si="1"/>
        <v>-716.85729930399998</v>
      </c>
      <c r="O6" s="31">
        <f t="shared" si="2"/>
        <v>-245.55170481599998</v>
      </c>
      <c r="S6" s="1"/>
      <c r="T6" s="1"/>
      <c r="U6" s="1"/>
      <c r="V6" s="6" t="s">
        <v>16</v>
      </c>
      <c r="W6" s="34">
        <v>7.5050000000000004E-3</v>
      </c>
      <c r="X6" s="1"/>
      <c r="Y6" s="1">
        <f t="shared" si="3"/>
        <v>6</v>
      </c>
      <c r="Z6" s="12">
        <f t="shared" si="4"/>
        <v>-716.85729930399998</v>
      </c>
      <c r="AA6" s="1"/>
      <c r="AB6" s="1"/>
    </row>
    <row r="7" spans="1:28" ht="14.4">
      <c r="A7" s="23">
        <v>7</v>
      </c>
      <c r="B7" s="23">
        <v>3.29</v>
      </c>
      <c r="C7" s="14">
        <v>9.5100000000000004E-2</v>
      </c>
      <c r="I7" s="29" t="s">
        <v>17</v>
      </c>
      <c r="J7" s="30">
        <v>-2.2189999999999998E-6</v>
      </c>
      <c r="K7" s="30">
        <v>-3.2260000000000001E-6</v>
      </c>
      <c r="M7" s="23">
        <f t="shared" si="0"/>
        <v>7</v>
      </c>
      <c r="N7" s="31">
        <f t="shared" si="1"/>
        <v>-716.31451611699993</v>
      </c>
      <c r="O7" s="31">
        <f t="shared" si="2"/>
        <v>-245.30577851800001</v>
      </c>
      <c r="S7" s="1"/>
      <c r="T7" s="1"/>
      <c r="U7" s="1"/>
      <c r="V7" s="6" t="s">
        <v>17</v>
      </c>
      <c r="W7" s="34">
        <v>-2.2189999999999998E-6</v>
      </c>
      <c r="X7" s="1"/>
      <c r="Y7" s="1">
        <f t="shared" si="3"/>
        <v>7</v>
      </c>
      <c r="Z7" s="12">
        <f t="shared" si="4"/>
        <v>-716.31451611699993</v>
      </c>
      <c r="AA7" s="1"/>
      <c r="AB7" s="1"/>
    </row>
    <row r="8" spans="1:28" ht="14.4">
      <c r="A8" s="23">
        <v>8</v>
      </c>
      <c r="B8" s="23">
        <v>4.76</v>
      </c>
      <c r="C8" s="14">
        <v>0.104</v>
      </c>
      <c r="I8" s="29" t="s">
        <v>18</v>
      </c>
      <c r="J8" s="29">
        <v>0</v>
      </c>
      <c r="K8" s="29">
        <v>0</v>
      </c>
      <c r="M8" s="23">
        <f t="shared" si="0"/>
        <v>8</v>
      </c>
      <c r="N8" s="31">
        <f t="shared" si="1"/>
        <v>-715.75681612799997</v>
      </c>
      <c r="O8" s="31">
        <f t="shared" si="2"/>
        <v>-245.05384371200003</v>
      </c>
      <c r="S8" s="1"/>
      <c r="T8" s="1"/>
      <c r="U8" s="1"/>
      <c r="V8" s="6" t="s">
        <v>18</v>
      </c>
      <c r="W8" s="33">
        <v>0</v>
      </c>
      <c r="X8" s="1"/>
      <c r="Y8" s="1">
        <f t="shared" si="3"/>
        <v>8</v>
      </c>
      <c r="Z8" s="12">
        <f t="shared" si="4"/>
        <v>-715.75681612799997</v>
      </c>
      <c r="AA8" s="1"/>
      <c r="AB8" s="1"/>
    </row>
    <row r="9" spans="1:28">
      <c r="A9" s="23">
        <v>9</v>
      </c>
      <c r="B9" s="23">
        <v>6.48</v>
      </c>
      <c r="C9" s="14">
        <v>0.112</v>
      </c>
      <c r="M9" s="23">
        <f t="shared" si="0"/>
        <v>9</v>
      </c>
      <c r="N9" s="31">
        <f t="shared" si="1"/>
        <v>-715.18421265099994</v>
      </c>
      <c r="O9" s="31">
        <f t="shared" si="2"/>
        <v>-244.79591975400001</v>
      </c>
      <c r="S9" s="1"/>
      <c r="T9" s="1"/>
      <c r="U9" s="1"/>
      <c r="V9" s="1"/>
      <c r="W9" s="1"/>
      <c r="X9" s="1"/>
      <c r="Y9" s="1">
        <f t="shared" si="3"/>
        <v>9</v>
      </c>
      <c r="Z9" s="12">
        <f t="shared" si="4"/>
        <v>-715.18421265099994</v>
      </c>
      <c r="AA9" s="1"/>
      <c r="AB9" s="1"/>
    </row>
    <row r="10" spans="1:28">
      <c r="A10" s="23">
        <v>10</v>
      </c>
      <c r="B10" s="23">
        <v>8.4700000000000006</v>
      </c>
      <c r="C10" s="14">
        <v>0.12</v>
      </c>
      <c r="M10" s="23">
        <f t="shared" si="0"/>
        <v>10</v>
      </c>
      <c r="N10" s="31">
        <f t="shared" si="1"/>
        <v>-714.59671899999989</v>
      </c>
      <c r="O10" s="31">
        <f t="shared" si="2"/>
        <v>-244.53202600000003</v>
      </c>
      <c r="S10" s="1"/>
      <c r="T10" s="1"/>
      <c r="U10" s="1"/>
      <c r="V10" s="1"/>
      <c r="W10" s="1"/>
      <c r="X10" s="1"/>
      <c r="Y10" s="1">
        <f t="shared" si="3"/>
        <v>10</v>
      </c>
      <c r="Z10" s="12">
        <f t="shared" si="4"/>
        <v>-714.59671899999989</v>
      </c>
      <c r="AA10" s="1"/>
      <c r="AB10" s="1"/>
    </row>
    <row r="11" spans="1:28">
      <c r="A11" s="23">
        <v>11</v>
      </c>
      <c r="B11" s="23">
        <v>10.8</v>
      </c>
      <c r="C11" s="14">
        <v>0.128</v>
      </c>
      <c r="M11" s="23">
        <f t="shared" si="0"/>
        <v>11</v>
      </c>
      <c r="N11" s="31">
        <f t="shared" si="1"/>
        <v>-713.994348489</v>
      </c>
      <c r="O11" s="31">
        <f t="shared" si="2"/>
        <v>-244.262181806</v>
      </c>
      <c r="S11" s="1"/>
      <c r="T11" s="1"/>
      <c r="U11" s="1"/>
      <c r="V11" s="1"/>
      <c r="W11" s="1"/>
      <c r="X11" s="1"/>
      <c r="Y11" s="1">
        <f t="shared" si="3"/>
        <v>11</v>
      </c>
      <c r="Z11" s="12">
        <f t="shared" si="4"/>
        <v>-713.994348489</v>
      </c>
      <c r="AA11" s="1"/>
      <c r="AB11" s="1"/>
    </row>
    <row r="12" spans="1:28">
      <c r="A12" s="23">
        <v>12</v>
      </c>
      <c r="B12" s="23">
        <v>13.5</v>
      </c>
      <c r="C12" s="14">
        <v>0.13600000000000001</v>
      </c>
      <c r="M12" s="23">
        <f t="shared" si="0"/>
        <v>12</v>
      </c>
      <c r="N12" s="31">
        <f t="shared" si="1"/>
        <v>-713.37711443199987</v>
      </c>
      <c r="O12" s="31">
        <f t="shared" si="2"/>
        <v>-243.98640652800003</v>
      </c>
      <c r="S12" s="1"/>
      <c r="T12" s="1"/>
      <c r="U12" s="1"/>
      <c r="V12" s="1"/>
      <c r="W12" s="1"/>
      <c r="X12" s="1"/>
      <c r="Y12" s="1">
        <f t="shared" si="3"/>
        <v>12</v>
      </c>
      <c r="Z12" s="12">
        <f t="shared" si="4"/>
        <v>-713.37711443199987</v>
      </c>
      <c r="AA12" s="1"/>
      <c r="AB12" s="1"/>
    </row>
    <row r="13" spans="1:28">
      <c r="A13" s="23">
        <v>13</v>
      </c>
      <c r="B13" s="23">
        <v>16.3</v>
      </c>
      <c r="C13" s="14">
        <v>0.14399999999999999</v>
      </c>
      <c r="M13" s="23">
        <f t="shared" si="0"/>
        <v>13</v>
      </c>
      <c r="N13" s="31">
        <f t="shared" si="1"/>
        <v>-712.74503014300001</v>
      </c>
      <c r="O13" s="31">
        <f t="shared" si="2"/>
        <v>-243.704719522</v>
      </c>
      <c r="S13" s="1"/>
      <c r="T13" s="1"/>
      <c r="U13" s="1"/>
      <c r="V13" s="1"/>
      <c r="W13" s="1"/>
      <c r="X13" s="1"/>
      <c r="Y13" s="1">
        <f t="shared" si="3"/>
        <v>13</v>
      </c>
      <c r="Z13" s="12">
        <f t="shared" si="4"/>
        <v>-712.74503014300001</v>
      </c>
      <c r="AA13" s="1"/>
      <c r="AB13" s="1"/>
    </row>
    <row r="14" spans="1:28">
      <c r="A14" s="23">
        <v>14</v>
      </c>
      <c r="B14" s="23">
        <v>19.399999999999999</v>
      </c>
      <c r="C14" s="14">
        <v>0.151</v>
      </c>
      <c r="M14" s="23">
        <f t="shared" si="0"/>
        <v>14</v>
      </c>
      <c r="N14" s="31">
        <f t="shared" si="1"/>
        <v>-712.0981089359999</v>
      </c>
      <c r="O14" s="31">
        <f t="shared" si="2"/>
        <v>-243.417140144</v>
      </c>
      <c r="S14" s="1"/>
      <c r="T14" s="1"/>
      <c r="U14" s="1"/>
      <c r="V14" s="1"/>
      <c r="W14" s="1"/>
      <c r="X14" s="1"/>
      <c r="Y14" s="1">
        <f t="shared" si="3"/>
        <v>14</v>
      </c>
      <c r="Z14" s="12">
        <f t="shared" si="4"/>
        <v>-712.0981089359999</v>
      </c>
      <c r="AA14" s="1"/>
      <c r="AB14" s="1"/>
    </row>
    <row r="15" spans="1:28">
      <c r="A15" s="23">
        <v>15</v>
      </c>
      <c r="B15" s="23">
        <v>22.7</v>
      </c>
      <c r="C15" s="14">
        <v>0.159</v>
      </c>
      <c r="M15" s="23">
        <f t="shared" si="0"/>
        <v>15</v>
      </c>
      <c r="N15" s="31">
        <f t="shared" si="1"/>
        <v>-711.43636412499995</v>
      </c>
      <c r="O15" s="31">
        <f t="shared" si="2"/>
        <v>-243.12368774999999</v>
      </c>
      <c r="S15" s="1"/>
      <c r="T15" s="1"/>
      <c r="U15" s="1"/>
      <c r="V15" s="1"/>
      <c r="W15" s="1"/>
      <c r="X15" s="1"/>
      <c r="Y15" s="1">
        <f t="shared" si="3"/>
        <v>15</v>
      </c>
      <c r="Z15" s="12">
        <f t="shared" si="4"/>
        <v>-711.43636412499995</v>
      </c>
      <c r="AA15" s="1"/>
      <c r="AB15" s="1"/>
    </row>
    <row r="16" spans="1:28">
      <c r="A16" s="23">
        <v>16</v>
      </c>
      <c r="B16" s="23">
        <v>26.2</v>
      </c>
      <c r="C16" s="14">
        <v>0.16500000000000001</v>
      </c>
      <c r="M16" s="23">
        <f t="shared" si="0"/>
        <v>16</v>
      </c>
      <c r="N16" s="31">
        <f t="shared" si="1"/>
        <v>-710.75980902399988</v>
      </c>
      <c r="O16" s="31">
        <f t="shared" si="2"/>
        <v>-242.82438169600002</v>
      </c>
      <c r="S16" s="1"/>
      <c r="T16" s="1"/>
      <c r="U16" s="1"/>
      <c r="V16" s="1"/>
      <c r="W16" s="1"/>
      <c r="X16" s="1"/>
      <c r="Y16" s="1">
        <f t="shared" si="3"/>
        <v>16</v>
      </c>
      <c r="Z16" s="12">
        <f t="shared" si="4"/>
        <v>-710.75980902399988</v>
      </c>
      <c r="AA16" s="1"/>
      <c r="AB16" s="1"/>
    </row>
    <row r="17" spans="1:28">
      <c r="A17" s="23">
        <v>17</v>
      </c>
      <c r="B17" s="23">
        <v>29.8</v>
      </c>
      <c r="C17" s="14">
        <v>0.17199999999999999</v>
      </c>
      <c r="M17" s="23">
        <f t="shared" si="0"/>
        <v>17</v>
      </c>
      <c r="N17" s="31">
        <f t="shared" si="1"/>
        <v>-710.06845694699996</v>
      </c>
      <c r="O17" s="31">
        <f t="shared" si="2"/>
        <v>-242.519241338</v>
      </c>
      <c r="S17" s="1"/>
      <c r="T17" s="1"/>
      <c r="U17" s="1"/>
      <c r="V17" s="1"/>
      <c r="W17" s="1"/>
      <c r="X17" s="1"/>
      <c r="Y17" s="1">
        <f t="shared" si="3"/>
        <v>17</v>
      </c>
      <c r="Z17" s="12">
        <f t="shared" si="4"/>
        <v>-710.06845694699996</v>
      </c>
      <c r="AA17" s="1"/>
      <c r="AB17" s="1"/>
    </row>
    <row r="18" spans="1:28">
      <c r="A18" s="23">
        <v>18</v>
      </c>
      <c r="B18" s="23">
        <v>33.6</v>
      </c>
      <c r="C18" s="14">
        <v>0.17799999999999999</v>
      </c>
      <c r="M18" s="23">
        <f t="shared" si="0"/>
        <v>18</v>
      </c>
      <c r="N18" s="31">
        <f t="shared" si="1"/>
        <v>-709.36232120800003</v>
      </c>
      <c r="O18" s="31">
        <f t="shared" si="2"/>
        <v>-242.20828603199999</v>
      </c>
      <c r="S18" s="1"/>
      <c r="T18" s="1"/>
      <c r="U18" s="1"/>
      <c r="V18" s="1"/>
      <c r="W18" s="1"/>
      <c r="X18" s="1"/>
      <c r="Y18" s="1">
        <f t="shared" si="3"/>
        <v>18</v>
      </c>
      <c r="Z18" s="12">
        <f t="shared" si="4"/>
        <v>-709.36232120800003</v>
      </c>
      <c r="AA18" s="1"/>
      <c r="AB18" s="1"/>
    </row>
    <row r="19" spans="1:28">
      <c r="A19" s="23">
        <v>19</v>
      </c>
      <c r="B19" s="23">
        <v>37.5</v>
      </c>
      <c r="C19" s="14">
        <v>0.184</v>
      </c>
      <c r="M19" s="23">
        <f t="shared" si="0"/>
        <v>19</v>
      </c>
      <c r="N19" s="31">
        <f t="shared" si="1"/>
        <v>-708.64141512099991</v>
      </c>
      <c r="O19" s="31">
        <f t="shared" si="2"/>
        <v>-241.89153513399998</v>
      </c>
      <c r="S19" s="1"/>
      <c r="T19" s="1"/>
      <c r="U19" s="1"/>
      <c r="V19" s="1"/>
      <c r="W19" s="1"/>
      <c r="X19" s="1"/>
      <c r="Y19" s="1">
        <f t="shared" si="3"/>
        <v>19</v>
      </c>
      <c r="Z19" s="12">
        <f t="shared" si="4"/>
        <v>-708.64141512099991</v>
      </c>
      <c r="AA19" s="1"/>
      <c r="AB19" s="1"/>
    </row>
    <row r="20" spans="1:28">
      <c r="A20" s="23">
        <v>20</v>
      </c>
      <c r="B20" s="23">
        <v>41.5</v>
      </c>
      <c r="C20" s="14">
        <v>0.19</v>
      </c>
      <c r="M20" s="23">
        <f t="shared" si="0"/>
        <v>20</v>
      </c>
      <c r="N20" s="31">
        <f t="shared" si="1"/>
        <v>-707.90575200000001</v>
      </c>
      <c r="O20" s="31">
        <f t="shared" si="2"/>
        <v>-241.569008</v>
      </c>
      <c r="S20" s="1"/>
      <c r="T20" s="1"/>
      <c r="U20" s="1"/>
      <c r="V20" s="1"/>
      <c r="W20" s="1"/>
      <c r="X20" s="1"/>
      <c r="Y20" s="1">
        <f t="shared" si="3"/>
        <v>20</v>
      </c>
      <c r="Z20" s="12">
        <f t="shared" si="4"/>
        <v>-707.90575200000001</v>
      </c>
      <c r="AA20" s="1"/>
      <c r="AB20" s="1"/>
    </row>
    <row r="21" spans="1:28" ht="14.4">
      <c r="A21" s="23">
        <v>21</v>
      </c>
      <c r="B21" s="23">
        <v>45.6</v>
      </c>
      <c r="C21" s="14">
        <v>0.19500000000000001</v>
      </c>
      <c r="M21" s="23">
        <f t="shared" si="0"/>
        <v>21</v>
      </c>
      <c r="N21" s="31">
        <f t="shared" si="1"/>
        <v>-707.15534515899992</v>
      </c>
      <c r="O21" s="31">
        <f t="shared" si="2"/>
        <v>-241.24072398600003</v>
      </c>
      <c r="S21" s="33"/>
      <c r="T21" s="34"/>
      <c r="U21" s="34"/>
      <c r="V21" s="1"/>
      <c r="W21" s="1"/>
      <c r="X21" s="1"/>
      <c r="Y21" s="1">
        <f t="shared" si="3"/>
        <v>21</v>
      </c>
      <c r="Z21" s="12">
        <f t="shared" si="4"/>
        <v>-707.15534515899992</v>
      </c>
      <c r="AA21" s="1"/>
      <c r="AB21" s="1"/>
    </row>
    <row r="22" spans="1:28" ht="14.4">
      <c r="A22" s="23">
        <v>22</v>
      </c>
      <c r="B22" s="23">
        <v>49.7</v>
      </c>
      <c r="C22" s="14">
        <v>0.2</v>
      </c>
      <c r="M22" s="23">
        <f t="shared" si="0"/>
        <v>22</v>
      </c>
      <c r="N22" s="31">
        <f t="shared" si="1"/>
        <v>-706.39020791199994</v>
      </c>
      <c r="O22" s="31">
        <f t="shared" si="2"/>
        <v>-240.906702448</v>
      </c>
      <c r="S22" s="33"/>
      <c r="T22" s="34"/>
      <c r="U22" s="34"/>
      <c r="V22" s="1"/>
      <c r="W22" s="1"/>
      <c r="X22" s="1"/>
      <c r="Y22" s="1">
        <f t="shared" si="3"/>
        <v>22</v>
      </c>
      <c r="Z22" s="12">
        <f t="shared" si="4"/>
        <v>-706.39020791199994</v>
      </c>
      <c r="AA22" s="1"/>
      <c r="AB22" s="1"/>
    </row>
    <row r="23" spans="1:28" ht="14.4">
      <c r="A23" s="23">
        <v>23</v>
      </c>
      <c r="B23" s="23">
        <v>53.9</v>
      </c>
      <c r="C23" s="14">
        <v>0.20499999999999999</v>
      </c>
      <c r="M23" s="23">
        <f t="shared" si="0"/>
        <v>23</v>
      </c>
      <c r="N23" s="31">
        <f t="shared" si="1"/>
        <v>-705.610353573</v>
      </c>
      <c r="O23" s="31">
        <f t="shared" si="2"/>
        <v>-240.56696274200002</v>
      </c>
      <c r="S23" s="33"/>
      <c r="T23" s="34"/>
      <c r="U23" s="34"/>
      <c r="V23" s="1"/>
      <c r="W23" s="1"/>
      <c r="X23" s="1"/>
      <c r="Y23" s="1">
        <f t="shared" si="3"/>
        <v>23</v>
      </c>
      <c r="Z23" s="12">
        <f t="shared" si="4"/>
        <v>-705.610353573</v>
      </c>
      <c r="AA23" s="1"/>
      <c r="AB23" s="1"/>
    </row>
    <row r="24" spans="1:28" ht="14.4">
      <c r="A24" s="23">
        <v>24</v>
      </c>
      <c r="B24" s="23">
        <v>58.2</v>
      </c>
      <c r="C24" s="14">
        <v>0.21</v>
      </c>
      <c r="M24" s="23">
        <f t="shared" si="0"/>
        <v>24</v>
      </c>
      <c r="N24" s="31">
        <f t="shared" si="1"/>
        <v>-704.81579545599993</v>
      </c>
      <c r="O24" s="31">
        <f t="shared" si="2"/>
        <v>-240.22152422400001</v>
      </c>
      <c r="S24" s="33"/>
      <c r="T24" s="34"/>
      <c r="U24" s="34"/>
      <c r="Y24" s="1">
        <f t="shared" ref="Y24:Y87" si="5">A24</f>
        <v>24</v>
      </c>
      <c r="Z24" s="12">
        <f t="shared" si="4"/>
        <v>-704.81579545599993</v>
      </c>
    </row>
    <row r="25" spans="1:28" ht="14.4">
      <c r="A25" s="23">
        <v>25</v>
      </c>
      <c r="B25" s="23">
        <v>62.5</v>
      </c>
      <c r="C25" s="14">
        <v>0.214</v>
      </c>
      <c r="M25" s="23">
        <f t="shared" si="0"/>
        <v>25</v>
      </c>
      <c r="N25" s="31">
        <f t="shared" si="1"/>
        <v>-704.00654687499991</v>
      </c>
      <c r="O25" s="31">
        <f t="shared" si="2"/>
        <v>-239.87040625000003</v>
      </c>
      <c r="S25" s="33"/>
      <c r="T25" s="33"/>
      <c r="U25" s="33"/>
      <c r="Y25" s="1">
        <f t="shared" si="5"/>
        <v>25</v>
      </c>
      <c r="Z25" s="12">
        <f t="shared" si="4"/>
        <v>-704.00654687499991</v>
      </c>
    </row>
    <row r="26" spans="1:28">
      <c r="A26" s="23">
        <v>26</v>
      </c>
      <c r="B26" s="23">
        <v>66.900000000000006</v>
      </c>
      <c r="C26" s="14">
        <v>0.218</v>
      </c>
      <c r="M26" s="23">
        <f t="shared" si="0"/>
        <v>26</v>
      </c>
      <c r="N26" s="31">
        <f t="shared" si="1"/>
        <v>-703.182621144</v>
      </c>
      <c r="O26" s="31">
        <f t="shared" si="2"/>
        <v>-239.513628176</v>
      </c>
      <c r="Y26" s="1">
        <f t="shared" si="5"/>
        <v>26</v>
      </c>
      <c r="Z26" s="12">
        <f t="shared" si="4"/>
        <v>-703.182621144</v>
      </c>
    </row>
    <row r="27" spans="1:28">
      <c r="A27" s="23">
        <v>27</v>
      </c>
      <c r="B27" s="23">
        <v>71.3</v>
      </c>
      <c r="C27" s="14">
        <v>0.223</v>
      </c>
      <c r="M27" s="23">
        <f t="shared" si="0"/>
        <v>27</v>
      </c>
      <c r="N27" s="31">
        <f t="shared" si="1"/>
        <v>-702.34403157700001</v>
      </c>
      <c r="O27" s="31">
        <f t="shared" si="2"/>
        <v>-239.15120935800002</v>
      </c>
      <c r="Y27" s="1">
        <f t="shared" si="5"/>
        <v>27</v>
      </c>
      <c r="Z27" s="12">
        <f t="shared" si="4"/>
        <v>-702.34403157700001</v>
      </c>
    </row>
    <row r="28" spans="1:28">
      <c r="A28" s="23">
        <v>28</v>
      </c>
      <c r="B28" s="23">
        <v>75.7</v>
      </c>
      <c r="C28" s="14">
        <v>0.22700000000000001</v>
      </c>
      <c r="M28" s="23">
        <f t="shared" si="0"/>
        <v>28</v>
      </c>
      <c r="N28" s="31">
        <f t="shared" si="1"/>
        <v>-701.4907914879999</v>
      </c>
      <c r="O28" s="31">
        <f t="shared" si="2"/>
        <v>-238.783169152</v>
      </c>
      <c r="Y28" s="1">
        <f t="shared" si="5"/>
        <v>28</v>
      </c>
      <c r="Z28" s="12">
        <f t="shared" si="4"/>
        <v>-701.4907914879999</v>
      </c>
    </row>
    <row r="29" spans="1:28">
      <c r="A29" s="23">
        <v>29</v>
      </c>
      <c r="B29" s="23">
        <v>80.2</v>
      </c>
      <c r="C29" s="14">
        <v>0.23100000000000001</v>
      </c>
      <c r="M29" s="23">
        <f t="shared" si="0"/>
        <v>29</v>
      </c>
      <c r="N29" s="31">
        <f t="shared" si="1"/>
        <v>-700.62291419100006</v>
      </c>
      <c r="O29" s="31">
        <f t="shared" si="2"/>
        <v>-238.409526914</v>
      </c>
      <c r="Y29" s="1">
        <f t="shared" si="5"/>
        <v>29</v>
      </c>
      <c r="Z29" s="12">
        <f t="shared" si="4"/>
        <v>-700.62291419100006</v>
      </c>
    </row>
    <row r="30" spans="1:28">
      <c r="A30" s="23">
        <v>30</v>
      </c>
      <c r="B30" s="23">
        <v>84.6</v>
      </c>
      <c r="C30" s="14">
        <v>0.23499999999999999</v>
      </c>
      <c r="M30" s="23">
        <f t="shared" si="0"/>
        <v>30</v>
      </c>
      <c r="N30" s="31">
        <f t="shared" si="1"/>
        <v>-699.74041299999999</v>
      </c>
      <c r="O30" s="31">
        <f t="shared" si="2"/>
        <v>-238.03030199999998</v>
      </c>
      <c r="Y30" s="1">
        <f t="shared" si="5"/>
        <v>30</v>
      </c>
      <c r="Z30" s="12">
        <f t="shared" si="4"/>
        <v>-699.74041299999999</v>
      </c>
    </row>
    <row r="31" spans="1:28">
      <c r="A31" s="23">
        <v>31</v>
      </c>
      <c r="B31" s="23">
        <v>88.8</v>
      </c>
      <c r="C31" s="14">
        <v>0.24</v>
      </c>
      <c r="M31" s="23">
        <f t="shared" si="0"/>
        <v>31</v>
      </c>
      <c r="N31" s="31">
        <f t="shared" si="1"/>
        <v>-698.84330122899985</v>
      </c>
      <c r="O31" s="31">
        <f t="shared" si="2"/>
        <v>-237.64551376599999</v>
      </c>
      <c r="Y31" s="1">
        <f t="shared" si="5"/>
        <v>31</v>
      </c>
      <c r="Z31" s="12">
        <f t="shared" si="4"/>
        <v>-698.84330122899985</v>
      </c>
    </row>
    <row r="32" spans="1:28">
      <c r="A32" s="23">
        <v>32</v>
      </c>
      <c r="B32" s="23">
        <v>92.9</v>
      </c>
      <c r="C32" s="14">
        <v>0.24399999999999999</v>
      </c>
      <c r="M32" s="23">
        <f t="shared" si="0"/>
        <v>32</v>
      </c>
      <c r="N32" s="31">
        <f t="shared" si="1"/>
        <v>-697.93159219200004</v>
      </c>
      <c r="O32" s="31">
        <f t="shared" si="2"/>
        <v>-237.25518156800001</v>
      </c>
      <c r="Y32" s="1">
        <f t="shared" si="5"/>
        <v>32</v>
      </c>
      <c r="Z32" s="12">
        <f t="shared" si="4"/>
        <v>-697.93159219200004</v>
      </c>
    </row>
    <row r="33" spans="1:26">
      <c r="A33" s="23">
        <v>33</v>
      </c>
      <c r="B33" s="23">
        <v>97.1</v>
      </c>
      <c r="C33" s="14">
        <v>0.249</v>
      </c>
      <c r="M33" s="23">
        <f t="shared" si="0"/>
        <v>33</v>
      </c>
      <c r="N33" s="31">
        <f t="shared" si="1"/>
        <v>-697.00529920299994</v>
      </c>
      <c r="O33" s="31">
        <f t="shared" si="2"/>
        <v>-236.859324762</v>
      </c>
      <c r="Y33" s="1">
        <f t="shared" si="5"/>
        <v>33</v>
      </c>
      <c r="Z33" s="12">
        <f t="shared" si="4"/>
        <v>-697.00529920299994</v>
      </c>
    </row>
    <row r="34" spans="1:26">
      <c r="A34" s="23">
        <v>34</v>
      </c>
      <c r="B34" s="23">
        <v>101</v>
      </c>
      <c r="C34" s="14">
        <v>0.254</v>
      </c>
      <c r="M34" s="23">
        <f t="shared" si="0"/>
        <v>34</v>
      </c>
      <c r="N34" s="31">
        <f t="shared" si="1"/>
        <v>-696.06443557599982</v>
      </c>
      <c r="O34" s="31">
        <f t="shared" si="2"/>
        <v>-236.45796270400001</v>
      </c>
      <c r="Y34" s="1">
        <f t="shared" si="5"/>
        <v>34</v>
      </c>
      <c r="Z34" s="12">
        <f t="shared" si="4"/>
        <v>-696.06443557599982</v>
      </c>
    </row>
    <row r="35" spans="1:26">
      <c r="A35" s="23">
        <v>35</v>
      </c>
      <c r="B35" s="23">
        <v>105</v>
      </c>
      <c r="C35" s="14">
        <v>0.25800000000000001</v>
      </c>
      <c r="M35" s="23">
        <f t="shared" si="0"/>
        <v>35</v>
      </c>
      <c r="N35" s="31">
        <f t="shared" si="1"/>
        <v>-695.10901462499999</v>
      </c>
      <c r="O35" s="31">
        <f t="shared" si="2"/>
        <v>-236.05111475000001</v>
      </c>
      <c r="Y35" s="1">
        <f t="shared" si="5"/>
        <v>35</v>
      </c>
      <c r="Z35" s="12">
        <f t="shared" si="4"/>
        <v>-695.10901462499999</v>
      </c>
    </row>
    <row r="36" spans="1:26">
      <c r="A36" s="23">
        <v>36</v>
      </c>
      <c r="B36" s="23">
        <v>110</v>
      </c>
      <c r="C36" s="14">
        <v>0.26300000000000001</v>
      </c>
      <c r="M36" s="23">
        <f t="shared" si="0"/>
        <v>36</v>
      </c>
      <c r="N36" s="31">
        <f t="shared" si="1"/>
        <v>-694.13904966399991</v>
      </c>
      <c r="O36" s="31">
        <f t="shared" si="2"/>
        <v>-235.63880025600002</v>
      </c>
      <c r="Y36" s="1">
        <f t="shared" si="5"/>
        <v>36</v>
      </c>
      <c r="Z36" s="12">
        <f t="shared" si="4"/>
        <v>-694.13904966399991</v>
      </c>
    </row>
    <row r="37" spans="1:26">
      <c r="A37" s="23">
        <v>37</v>
      </c>
      <c r="B37" s="23">
        <v>114</v>
      </c>
      <c r="C37" s="14">
        <v>0.26700000000000002</v>
      </c>
      <c r="M37" s="23">
        <f t="shared" si="0"/>
        <v>37</v>
      </c>
      <c r="N37" s="31">
        <f t="shared" si="1"/>
        <v>-693.15455400699989</v>
      </c>
      <c r="O37" s="31">
        <f t="shared" si="2"/>
        <v>-235.22103857800002</v>
      </c>
      <c r="Y37" s="1">
        <f t="shared" si="5"/>
        <v>37</v>
      </c>
      <c r="Z37" s="12">
        <f t="shared" si="4"/>
        <v>-693.15455400699989</v>
      </c>
    </row>
    <row r="38" spans="1:26">
      <c r="A38" s="23">
        <v>38</v>
      </c>
      <c r="B38" s="23">
        <v>118</v>
      </c>
      <c r="C38" s="14">
        <v>0.27200000000000002</v>
      </c>
      <c r="M38" s="23">
        <f t="shared" si="0"/>
        <v>38</v>
      </c>
      <c r="N38" s="31">
        <f t="shared" si="1"/>
        <v>-692.15554096799997</v>
      </c>
      <c r="O38" s="31">
        <f t="shared" si="2"/>
        <v>-234.79784907200002</v>
      </c>
      <c r="Y38" s="1">
        <f t="shared" si="5"/>
        <v>38</v>
      </c>
      <c r="Z38" s="12">
        <f t="shared" si="4"/>
        <v>-692.15554096799997</v>
      </c>
    </row>
    <row r="39" spans="1:26">
      <c r="A39" s="23">
        <v>39</v>
      </c>
      <c r="B39" s="23">
        <v>122</v>
      </c>
      <c r="C39" s="14">
        <v>0.27600000000000002</v>
      </c>
      <c r="M39" s="23">
        <f t="shared" si="0"/>
        <v>39</v>
      </c>
      <c r="N39" s="31">
        <f t="shared" si="1"/>
        <v>-691.14202386099987</v>
      </c>
      <c r="O39" s="31">
        <f t="shared" si="2"/>
        <v>-234.36925109399999</v>
      </c>
      <c r="Y39" s="1">
        <f t="shared" si="5"/>
        <v>39</v>
      </c>
      <c r="Z39" s="12">
        <f t="shared" si="4"/>
        <v>-691.14202386099987</v>
      </c>
    </row>
    <row r="40" spans="1:26">
      <c r="A40" s="23">
        <v>40</v>
      </c>
      <c r="B40" s="23">
        <v>126</v>
      </c>
      <c r="C40" s="14">
        <v>0.28000000000000003</v>
      </c>
      <c r="M40" s="23">
        <f t="shared" si="0"/>
        <v>40</v>
      </c>
      <c r="N40" s="31">
        <f t="shared" si="1"/>
        <v>-690.11401599999988</v>
      </c>
      <c r="O40" s="31">
        <f t="shared" si="2"/>
        <v>-233.93526400000002</v>
      </c>
      <c r="Y40" s="1">
        <f t="shared" si="5"/>
        <v>40</v>
      </c>
      <c r="Z40" s="12">
        <f t="shared" si="4"/>
        <v>-690.11401599999988</v>
      </c>
    </row>
    <row r="41" spans="1:26">
      <c r="A41" s="23">
        <v>41</v>
      </c>
      <c r="B41" s="23">
        <v>131</v>
      </c>
      <c r="C41" s="14">
        <v>0.28299999999999997</v>
      </c>
      <c r="M41" s="23">
        <f t="shared" si="0"/>
        <v>41</v>
      </c>
      <c r="N41" s="31">
        <f t="shared" si="1"/>
        <v>-689.07153069899994</v>
      </c>
      <c r="O41" s="31">
        <f t="shared" si="2"/>
        <v>-233.49590714600001</v>
      </c>
      <c r="Y41" s="1">
        <f t="shared" si="5"/>
        <v>41</v>
      </c>
      <c r="Z41" s="12">
        <f t="shared" si="4"/>
        <v>-689.07153069899994</v>
      </c>
    </row>
    <row r="42" spans="1:26">
      <c r="A42" s="23">
        <v>42</v>
      </c>
      <c r="B42" s="23">
        <v>135</v>
      </c>
      <c r="C42" s="14">
        <v>0.28599999999999998</v>
      </c>
      <c r="M42" s="23">
        <f t="shared" si="0"/>
        <v>42</v>
      </c>
      <c r="N42" s="31">
        <f t="shared" si="1"/>
        <v>-688.01458127199987</v>
      </c>
      <c r="O42" s="31">
        <f t="shared" si="2"/>
        <v>-233.05119988800001</v>
      </c>
      <c r="Y42" s="1">
        <f t="shared" si="5"/>
        <v>42</v>
      </c>
      <c r="Z42" s="12">
        <f t="shared" si="4"/>
        <v>-688.01458127199987</v>
      </c>
    </row>
    <row r="43" spans="1:26">
      <c r="A43" s="23">
        <v>43</v>
      </c>
      <c r="B43" s="23">
        <v>139</v>
      </c>
      <c r="C43" s="14">
        <v>0.28899999999999998</v>
      </c>
      <c r="M43" s="23">
        <f t="shared" si="0"/>
        <v>43</v>
      </c>
      <c r="N43" s="31">
        <f t="shared" si="1"/>
        <v>-686.94318103299986</v>
      </c>
      <c r="O43" s="31">
        <f t="shared" si="2"/>
        <v>-232.601161582</v>
      </c>
      <c r="Y43" s="1">
        <f t="shared" si="5"/>
        <v>43</v>
      </c>
      <c r="Z43" s="12">
        <f t="shared" si="4"/>
        <v>-686.94318103299986</v>
      </c>
    </row>
    <row r="44" spans="1:26">
      <c r="A44" s="23">
        <v>44</v>
      </c>
      <c r="B44" s="23">
        <v>143</v>
      </c>
      <c r="C44" s="14">
        <v>0.29199999999999998</v>
      </c>
      <c r="M44" s="23">
        <f t="shared" si="0"/>
        <v>44</v>
      </c>
      <c r="N44" s="31">
        <f t="shared" si="1"/>
        <v>-685.85734329599995</v>
      </c>
      <c r="O44" s="31">
        <f t="shared" si="2"/>
        <v>-232.145811584</v>
      </c>
      <c r="Y44" s="1">
        <f t="shared" si="5"/>
        <v>44</v>
      </c>
      <c r="Z44" s="12">
        <f t="shared" si="4"/>
        <v>-685.85734329599995</v>
      </c>
    </row>
    <row r="45" spans="1:26">
      <c r="A45" s="23">
        <v>45</v>
      </c>
      <c r="B45" s="23">
        <v>148</v>
      </c>
      <c r="C45" s="14">
        <v>0.29499999999999998</v>
      </c>
      <c r="M45" s="23">
        <f t="shared" si="0"/>
        <v>45</v>
      </c>
      <c r="N45" s="31">
        <f t="shared" si="1"/>
        <v>-684.75708137499987</v>
      </c>
      <c r="O45" s="31">
        <f t="shared" si="2"/>
        <v>-231.68516925</v>
      </c>
      <c r="Y45" s="1">
        <f t="shared" si="5"/>
        <v>45</v>
      </c>
      <c r="Z45" s="12">
        <f t="shared" si="4"/>
        <v>-684.75708137499987</v>
      </c>
    </row>
    <row r="46" spans="1:26">
      <c r="A46" s="23">
        <v>46</v>
      </c>
      <c r="B46" s="23">
        <v>152</v>
      </c>
      <c r="C46" s="14">
        <v>0.29799999999999999</v>
      </c>
      <c r="M46" s="23">
        <f t="shared" si="0"/>
        <v>46</v>
      </c>
      <c r="N46" s="31">
        <f t="shared" si="1"/>
        <v>-683.6424085839999</v>
      </c>
      <c r="O46" s="31">
        <f t="shared" si="2"/>
        <v>-231.219253936</v>
      </c>
      <c r="Y46" s="1">
        <f t="shared" si="5"/>
        <v>46</v>
      </c>
      <c r="Z46" s="12">
        <f t="shared" si="4"/>
        <v>-683.6424085839999</v>
      </c>
    </row>
    <row r="47" spans="1:26">
      <c r="A47" s="23">
        <v>47</v>
      </c>
      <c r="B47" s="23">
        <v>156</v>
      </c>
      <c r="C47" s="14">
        <v>0.30099999999999999</v>
      </c>
      <c r="M47" s="23">
        <f t="shared" si="0"/>
        <v>47</v>
      </c>
      <c r="N47" s="31">
        <f t="shared" si="1"/>
        <v>-682.51333823699997</v>
      </c>
      <c r="O47" s="31">
        <f t="shared" si="2"/>
        <v>-230.74808499800002</v>
      </c>
      <c r="Y47" s="1">
        <f t="shared" si="5"/>
        <v>47</v>
      </c>
      <c r="Z47" s="12">
        <f t="shared" si="4"/>
        <v>-682.51333823699997</v>
      </c>
    </row>
    <row r="48" spans="1:26">
      <c r="A48" s="23">
        <v>48</v>
      </c>
      <c r="B48" s="23">
        <v>161</v>
      </c>
      <c r="C48" s="14">
        <v>0.30399999999999999</v>
      </c>
      <c r="M48" s="23">
        <f t="shared" si="0"/>
        <v>48</v>
      </c>
      <c r="N48" s="31">
        <f t="shared" si="1"/>
        <v>-681.36988364799993</v>
      </c>
      <c r="O48" s="31">
        <f t="shared" si="2"/>
        <v>-230.27168179200001</v>
      </c>
      <c r="Y48" s="1">
        <f t="shared" si="5"/>
        <v>48</v>
      </c>
      <c r="Z48" s="12">
        <f t="shared" si="4"/>
        <v>-681.36988364799993</v>
      </c>
    </row>
    <row r="49" spans="1:26">
      <c r="A49" s="23">
        <v>49</v>
      </c>
      <c r="B49" s="23">
        <v>165</v>
      </c>
      <c r="C49" s="14">
        <v>0.307</v>
      </c>
      <c r="M49" s="23">
        <f t="shared" si="0"/>
        <v>49</v>
      </c>
      <c r="N49" s="31">
        <f t="shared" si="1"/>
        <v>-680.21205813099994</v>
      </c>
      <c r="O49" s="31">
        <f t="shared" si="2"/>
        <v>-229.79006367400004</v>
      </c>
      <c r="Y49" s="1">
        <f t="shared" si="5"/>
        <v>49</v>
      </c>
      <c r="Z49" s="12">
        <f t="shared" si="4"/>
        <v>-680.21205813099994</v>
      </c>
    </row>
    <row r="50" spans="1:26">
      <c r="A50" s="23">
        <v>50</v>
      </c>
      <c r="B50" s="23">
        <v>170</v>
      </c>
      <c r="C50" s="14">
        <v>0.31</v>
      </c>
      <c r="M50" s="23">
        <f t="shared" si="0"/>
        <v>50</v>
      </c>
      <c r="N50" s="31">
        <f t="shared" si="1"/>
        <v>-679.03987499999994</v>
      </c>
      <c r="O50" s="31">
        <f t="shared" si="2"/>
        <v>-229.30325000000002</v>
      </c>
      <c r="Y50" s="1">
        <f t="shared" si="5"/>
        <v>50</v>
      </c>
      <c r="Z50" s="12">
        <f t="shared" si="4"/>
        <v>-679.03987499999994</v>
      </c>
    </row>
    <row r="51" spans="1:26">
      <c r="A51" s="23">
        <v>51</v>
      </c>
      <c r="B51" s="23">
        <v>174</v>
      </c>
      <c r="C51" s="14">
        <v>0.314</v>
      </c>
      <c r="M51" s="23">
        <f t="shared" si="0"/>
        <v>51</v>
      </c>
      <c r="N51" s="31">
        <f t="shared" si="1"/>
        <v>-677.85334756899999</v>
      </c>
      <c r="O51" s="31">
        <f t="shared" si="2"/>
        <v>-228.81126012600001</v>
      </c>
      <c r="Y51" s="1">
        <f t="shared" si="5"/>
        <v>51</v>
      </c>
      <c r="Z51" s="12">
        <f t="shared" si="4"/>
        <v>-677.85334756899999</v>
      </c>
    </row>
    <row r="52" spans="1:26">
      <c r="A52" s="23">
        <v>52</v>
      </c>
      <c r="B52" s="23">
        <v>178</v>
      </c>
      <c r="C52" s="14">
        <v>0.318</v>
      </c>
      <c r="M52" s="23">
        <f t="shared" si="0"/>
        <v>52</v>
      </c>
      <c r="N52" s="31">
        <f t="shared" si="1"/>
        <v>-676.65248915199982</v>
      </c>
      <c r="O52" s="31">
        <f t="shared" si="2"/>
        <v>-228.314113408</v>
      </c>
      <c r="Y52" s="1">
        <f t="shared" si="5"/>
        <v>52</v>
      </c>
      <c r="Z52" s="12">
        <f t="shared" si="4"/>
        <v>-676.65248915199982</v>
      </c>
    </row>
    <row r="53" spans="1:26">
      <c r="A53" s="23">
        <v>53</v>
      </c>
      <c r="B53" s="23">
        <v>183</v>
      </c>
      <c r="C53" s="14">
        <v>0.32100000000000001</v>
      </c>
      <c r="M53" s="23">
        <f t="shared" si="0"/>
        <v>53</v>
      </c>
      <c r="N53" s="31">
        <f t="shared" si="1"/>
        <v>-675.43731306299992</v>
      </c>
      <c r="O53" s="31">
        <f t="shared" si="2"/>
        <v>-227.81182920200001</v>
      </c>
      <c r="Y53" s="1">
        <f t="shared" si="5"/>
        <v>53</v>
      </c>
      <c r="Z53" s="12">
        <f t="shared" si="4"/>
        <v>-675.43731306299992</v>
      </c>
    </row>
    <row r="54" spans="1:26">
      <c r="A54" s="23">
        <v>54</v>
      </c>
      <c r="B54" s="23">
        <v>187</v>
      </c>
      <c r="C54" s="14">
        <v>0.32500000000000001</v>
      </c>
      <c r="M54" s="23">
        <f t="shared" si="0"/>
        <v>54</v>
      </c>
      <c r="N54" s="31">
        <f t="shared" si="1"/>
        <v>-674.20783261599991</v>
      </c>
      <c r="O54" s="31">
        <f t="shared" si="2"/>
        <v>-227.30442686399999</v>
      </c>
      <c r="Y54" s="1">
        <f t="shared" si="5"/>
        <v>54</v>
      </c>
      <c r="Z54" s="12">
        <f t="shared" si="4"/>
        <v>-674.20783261599991</v>
      </c>
    </row>
    <row r="55" spans="1:26">
      <c r="A55" s="23">
        <v>55</v>
      </c>
      <c r="B55" s="23">
        <v>191</v>
      </c>
      <c r="C55" s="14">
        <v>0.32900000000000001</v>
      </c>
      <c r="M55" s="23">
        <f t="shared" si="0"/>
        <v>55</v>
      </c>
      <c r="N55" s="31">
        <f t="shared" si="1"/>
        <v>-672.96406112499994</v>
      </c>
      <c r="O55" s="31">
        <f t="shared" si="2"/>
        <v>-226.79192574999999</v>
      </c>
      <c r="Y55" s="1">
        <f t="shared" si="5"/>
        <v>55</v>
      </c>
      <c r="Z55" s="12">
        <f t="shared" si="4"/>
        <v>-672.96406112499994</v>
      </c>
    </row>
    <row r="56" spans="1:26">
      <c r="A56" s="23">
        <v>56</v>
      </c>
      <c r="B56" s="23">
        <v>196</v>
      </c>
      <c r="C56" s="14">
        <v>0.33300000000000002</v>
      </c>
      <c r="M56" s="23">
        <f t="shared" si="0"/>
        <v>56</v>
      </c>
      <c r="N56" s="31">
        <f t="shared" si="1"/>
        <v>-671.70601190399998</v>
      </c>
      <c r="O56" s="31">
        <f t="shared" si="2"/>
        <v>-226.274345216</v>
      </c>
      <c r="Y56" s="1">
        <f t="shared" si="5"/>
        <v>56</v>
      </c>
      <c r="Z56" s="12">
        <f t="shared" si="4"/>
        <v>-671.70601190399998</v>
      </c>
    </row>
    <row r="57" spans="1:26">
      <c r="A57" s="23">
        <v>57</v>
      </c>
      <c r="B57" s="23">
        <v>200</v>
      </c>
      <c r="C57" s="14">
        <v>0.33800000000000002</v>
      </c>
      <c r="M57" s="23">
        <f t="shared" si="0"/>
        <v>57</v>
      </c>
      <c r="N57" s="31">
        <f t="shared" si="1"/>
        <v>-670.43369826699995</v>
      </c>
      <c r="O57" s="31">
        <f t="shared" si="2"/>
        <v>-225.75170461799999</v>
      </c>
      <c r="Y57" s="1">
        <f t="shared" si="5"/>
        <v>57</v>
      </c>
      <c r="Z57" s="12">
        <f t="shared" si="4"/>
        <v>-670.43369826699995</v>
      </c>
    </row>
    <row r="58" spans="1:26">
      <c r="A58" s="23">
        <v>58</v>
      </c>
      <c r="B58" s="23">
        <v>204</v>
      </c>
      <c r="C58" s="14">
        <v>0.34200000000000003</v>
      </c>
      <c r="M58" s="23">
        <f t="shared" si="0"/>
        <v>58</v>
      </c>
      <c r="N58" s="31">
        <f t="shared" si="1"/>
        <v>-669.14713352800004</v>
      </c>
      <c r="O58" s="31">
        <f t="shared" si="2"/>
        <v>-225.22402331200001</v>
      </c>
      <c r="Y58" s="1">
        <f t="shared" si="5"/>
        <v>58</v>
      </c>
      <c r="Z58" s="12">
        <f t="shared" si="4"/>
        <v>-669.14713352800004</v>
      </c>
    </row>
    <row r="59" spans="1:26">
      <c r="A59" s="23">
        <v>59</v>
      </c>
      <c r="B59" s="23">
        <v>208</v>
      </c>
      <c r="C59" s="14">
        <v>0.34599999999999997</v>
      </c>
      <c r="M59" s="23">
        <f t="shared" si="0"/>
        <v>59</v>
      </c>
      <c r="N59" s="31">
        <f t="shared" si="1"/>
        <v>-667.84633100099995</v>
      </c>
      <c r="O59" s="31">
        <f t="shared" si="2"/>
        <v>-224.69132065399998</v>
      </c>
      <c r="Y59" s="1">
        <f t="shared" si="5"/>
        <v>59</v>
      </c>
      <c r="Z59" s="12">
        <f t="shared" si="4"/>
        <v>-667.84633100099995</v>
      </c>
    </row>
    <row r="60" spans="1:26">
      <c r="A60" s="23">
        <v>60</v>
      </c>
      <c r="B60" s="23">
        <v>213</v>
      </c>
      <c r="C60" s="14">
        <v>0.35</v>
      </c>
      <c r="M60" s="23">
        <f t="shared" si="0"/>
        <v>60</v>
      </c>
      <c r="N60" s="31">
        <f t="shared" si="1"/>
        <v>-666.53130399999986</v>
      </c>
      <c r="O60" s="31">
        <f t="shared" si="2"/>
        <v>-224.15361600000003</v>
      </c>
      <c r="Y60" s="1">
        <f t="shared" si="5"/>
        <v>60</v>
      </c>
      <c r="Z60" s="12">
        <f t="shared" si="4"/>
        <v>-666.53130399999986</v>
      </c>
    </row>
    <row r="61" spans="1:26">
      <c r="A61" s="23">
        <v>61</v>
      </c>
      <c r="B61" s="23">
        <v>217</v>
      </c>
      <c r="C61" s="14">
        <v>0.35399999999999998</v>
      </c>
      <c r="M61" s="23">
        <f t="shared" si="0"/>
        <v>61</v>
      </c>
      <c r="N61" s="31">
        <f t="shared" si="1"/>
        <v>-665.20206583899994</v>
      </c>
      <c r="O61" s="31">
        <f t="shared" si="2"/>
        <v>-223.61092870600001</v>
      </c>
      <c r="Y61" s="1">
        <f t="shared" si="5"/>
        <v>61</v>
      </c>
      <c r="Z61" s="12">
        <f t="shared" si="4"/>
        <v>-665.20206583899994</v>
      </c>
    </row>
    <row r="62" spans="1:26">
      <c r="A62" s="23">
        <v>62</v>
      </c>
      <c r="B62" s="23">
        <v>221</v>
      </c>
      <c r="C62" s="14">
        <v>0.35799999999999998</v>
      </c>
      <c r="M62" s="23">
        <f t="shared" si="0"/>
        <v>62</v>
      </c>
      <c r="N62" s="31">
        <f t="shared" si="1"/>
        <v>-663.85862983200002</v>
      </c>
      <c r="O62" s="31">
        <f t="shared" si="2"/>
        <v>-223.06327812800004</v>
      </c>
      <c r="Y62" s="1">
        <f t="shared" si="5"/>
        <v>62</v>
      </c>
      <c r="Z62" s="12">
        <f t="shared" si="4"/>
        <v>-663.85862983200002</v>
      </c>
    </row>
    <row r="63" spans="1:26">
      <c r="A63" s="23">
        <v>63</v>
      </c>
      <c r="B63" s="23">
        <v>225</v>
      </c>
      <c r="C63" s="14">
        <v>0.36199999999999999</v>
      </c>
      <c r="M63" s="23">
        <f t="shared" si="0"/>
        <v>63</v>
      </c>
      <c r="N63" s="31">
        <f t="shared" si="1"/>
        <v>-662.50100929299992</v>
      </c>
      <c r="O63" s="31">
        <f t="shared" si="2"/>
        <v>-222.51068362200002</v>
      </c>
      <c r="Y63" s="1">
        <f t="shared" si="5"/>
        <v>63</v>
      </c>
      <c r="Z63" s="12">
        <f t="shared" si="4"/>
        <v>-662.50100929299992</v>
      </c>
    </row>
    <row r="64" spans="1:26">
      <c r="A64" s="23">
        <v>64</v>
      </c>
      <c r="B64" s="23">
        <v>229</v>
      </c>
      <c r="C64" s="14">
        <v>0.36599999999999999</v>
      </c>
      <c r="M64" s="23">
        <f t="shared" si="0"/>
        <v>64</v>
      </c>
      <c r="N64" s="31">
        <f t="shared" si="1"/>
        <v>-661.12921753599994</v>
      </c>
      <c r="O64" s="31">
        <f t="shared" si="2"/>
        <v>-221.95316454400003</v>
      </c>
      <c r="Y64" s="1">
        <f t="shared" si="5"/>
        <v>64</v>
      </c>
      <c r="Z64" s="12">
        <f t="shared" si="4"/>
        <v>-661.12921753599994</v>
      </c>
    </row>
    <row r="65" spans="1:26">
      <c r="A65" s="23">
        <v>65</v>
      </c>
      <c r="B65" s="23">
        <v>233</v>
      </c>
      <c r="C65" s="14">
        <v>0.37</v>
      </c>
      <c r="M65" s="23">
        <f t="shared" si="0"/>
        <v>65</v>
      </c>
      <c r="N65" s="31">
        <f t="shared" si="1"/>
        <v>-659.74326787500002</v>
      </c>
      <c r="O65" s="31">
        <f t="shared" si="2"/>
        <v>-221.39074025000002</v>
      </c>
      <c r="Y65" s="1">
        <f t="shared" si="5"/>
        <v>65</v>
      </c>
      <c r="Z65" s="12">
        <f t="shared" si="4"/>
        <v>-659.74326787500002</v>
      </c>
    </row>
    <row r="66" spans="1:26">
      <c r="A66" s="23">
        <v>66</v>
      </c>
      <c r="B66" s="23">
        <v>236</v>
      </c>
      <c r="C66" s="14">
        <v>0.374</v>
      </c>
      <c r="M66" s="23">
        <f t="shared" si="0"/>
        <v>66</v>
      </c>
      <c r="N66" s="31">
        <f t="shared" si="1"/>
        <v>-658.34317362399997</v>
      </c>
      <c r="O66" s="31">
        <f t="shared" si="2"/>
        <v>-220.82343009600001</v>
      </c>
      <c r="Y66" s="1">
        <f t="shared" si="5"/>
        <v>66</v>
      </c>
      <c r="Z66" s="12">
        <f t="shared" si="4"/>
        <v>-658.34317362399997</v>
      </c>
    </row>
    <row r="67" spans="1:26">
      <c r="A67" s="23">
        <v>67</v>
      </c>
      <c r="B67" s="23">
        <v>240</v>
      </c>
      <c r="C67" s="14">
        <v>0.378</v>
      </c>
      <c r="M67" s="23">
        <f t="shared" si="0"/>
        <v>67</v>
      </c>
      <c r="N67" s="31">
        <f t="shared" si="1"/>
        <v>-656.92894809699987</v>
      </c>
      <c r="O67" s="31">
        <f t="shared" si="2"/>
        <v>-220.25125343799999</v>
      </c>
      <c r="Y67" s="1">
        <f t="shared" si="5"/>
        <v>67</v>
      </c>
      <c r="Z67" s="12">
        <f t="shared" si="4"/>
        <v>-656.92894809699987</v>
      </c>
    </row>
    <row r="68" spans="1:26">
      <c r="A68" s="23">
        <v>68</v>
      </c>
      <c r="B68" s="23">
        <v>244</v>
      </c>
      <c r="C68" s="14">
        <v>0.38200000000000001</v>
      </c>
      <c r="M68" s="23">
        <f t="shared" si="0"/>
        <v>68</v>
      </c>
      <c r="N68" s="31">
        <f t="shared" si="1"/>
        <v>-655.500604608</v>
      </c>
      <c r="O68" s="31">
        <f t="shared" si="2"/>
        <v>-219.67422963200002</v>
      </c>
      <c r="Y68" s="1">
        <f t="shared" si="5"/>
        <v>68</v>
      </c>
      <c r="Z68" s="12">
        <f t="shared" si="4"/>
        <v>-655.500604608</v>
      </c>
    </row>
    <row r="69" spans="1:26">
      <c r="A69" s="23">
        <v>69</v>
      </c>
      <c r="B69" s="23">
        <v>248</v>
      </c>
      <c r="C69" s="14">
        <v>0.38600000000000001</v>
      </c>
      <c r="M69" s="23">
        <f t="shared" ref="M69:M132" si="6">A69</f>
        <v>69</v>
      </c>
      <c r="N69" s="31">
        <f t="shared" ref="N69:N132" si="7">$J$4+$J$5*M69+$J$6*M69^2+$J$7*M69^3+$J$8*M69^4</f>
        <v>-654.05815647099996</v>
      </c>
      <c r="O69" s="31">
        <f t="shared" ref="O69:O132" si="8">$K$4+$K$5*M69+$K$6*M69^2+$K$7*M69^3+$K$8*M69^4</f>
        <v>-219.09237803400001</v>
      </c>
      <c r="Y69" s="1">
        <f t="shared" si="5"/>
        <v>69</v>
      </c>
      <c r="Z69" s="12">
        <f t="shared" ref="Z69:Z132" si="9">$W$4+$W$5*Y69+$W$6*Y69^2+$W$7*Y69^3+$W$8*Y69^4</f>
        <v>-654.05815647099996</v>
      </c>
    </row>
    <row r="70" spans="1:26">
      <c r="A70" s="23">
        <v>70</v>
      </c>
      <c r="B70" s="23">
        <v>252</v>
      </c>
      <c r="C70" s="14">
        <v>0.39</v>
      </c>
      <c r="M70" s="23">
        <f t="shared" si="6"/>
        <v>70</v>
      </c>
      <c r="N70" s="31">
        <f t="shared" si="7"/>
        <v>-652.60161700000003</v>
      </c>
      <c r="O70" s="31">
        <f t="shared" si="8"/>
        <v>-218.505718</v>
      </c>
      <c r="Y70" s="1">
        <f t="shared" si="5"/>
        <v>70</v>
      </c>
      <c r="Z70" s="12">
        <f t="shared" si="9"/>
        <v>-652.60161700000003</v>
      </c>
    </row>
    <row r="71" spans="1:26">
      <c r="A71" s="23">
        <v>71</v>
      </c>
      <c r="B71" s="23">
        <v>255</v>
      </c>
      <c r="C71" s="14">
        <v>0.39400000000000002</v>
      </c>
      <c r="M71" s="23">
        <f t="shared" si="6"/>
        <v>71</v>
      </c>
      <c r="N71" s="31">
        <f t="shared" si="7"/>
        <v>-651.13099950899993</v>
      </c>
      <c r="O71" s="31">
        <f t="shared" si="8"/>
        <v>-217.914268886</v>
      </c>
      <c r="Y71" s="1">
        <f t="shared" si="5"/>
        <v>71</v>
      </c>
      <c r="Z71" s="12">
        <f t="shared" si="9"/>
        <v>-651.13099950899993</v>
      </c>
    </row>
    <row r="72" spans="1:26">
      <c r="A72" s="23">
        <v>72</v>
      </c>
      <c r="B72" s="23">
        <v>259</v>
      </c>
      <c r="C72" s="14">
        <v>0.39800000000000002</v>
      </c>
      <c r="M72" s="23">
        <f t="shared" si="6"/>
        <v>72</v>
      </c>
      <c r="N72" s="31">
        <f t="shared" si="7"/>
        <v>-649.64631731199995</v>
      </c>
      <c r="O72" s="31">
        <f t="shared" si="8"/>
        <v>-217.31805004799998</v>
      </c>
      <c r="Y72" s="1">
        <f t="shared" si="5"/>
        <v>72</v>
      </c>
      <c r="Z72" s="12">
        <f t="shared" si="9"/>
        <v>-649.64631731199995</v>
      </c>
    </row>
    <row r="73" spans="1:26">
      <c r="A73" s="23">
        <v>73</v>
      </c>
      <c r="B73" s="23">
        <v>263</v>
      </c>
      <c r="C73" s="14">
        <v>0.40200000000000002</v>
      </c>
      <c r="M73" s="23">
        <f t="shared" si="6"/>
        <v>73</v>
      </c>
      <c r="N73" s="31">
        <f t="shared" si="7"/>
        <v>-648.14758372299991</v>
      </c>
      <c r="O73" s="31">
        <f t="shared" si="8"/>
        <v>-216.71708084200003</v>
      </c>
      <c r="Y73" s="1">
        <f t="shared" si="5"/>
        <v>73</v>
      </c>
      <c r="Z73" s="12">
        <f t="shared" si="9"/>
        <v>-648.14758372299991</v>
      </c>
    </row>
    <row r="74" spans="1:26">
      <c r="A74" s="23">
        <v>74</v>
      </c>
      <c r="B74" s="23">
        <v>267</v>
      </c>
      <c r="C74" s="14">
        <v>0.40699999999999997</v>
      </c>
      <c r="M74" s="23">
        <f t="shared" si="6"/>
        <v>74</v>
      </c>
      <c r="N74" s="31">
        <f t="shared" si="7"/>
        <v>-646.63481205599987</v>
      </c>
      <c r="O74" s="31">
        <f t="shared" si="8"/>
        <v>-216.11138062400002</v>
      </c>
      <c r="Y74" s="1">
        <f t="shared" si="5"/>
        <v>74</v>
      </c>
      <c r="Z74" s="12">
        <f t="shared" si="9"/>
        <v>-646.63481205599987</v>
      </c>
    </row>
    <row r="75" spans="1:26">
      <c r="A75" s="23">
        <v>75</v>
      </c>
      <c r="B75" s="23">
        <v>270</v>
      </c>
      <c r="C75" s="14">
        <v>0.41099999999999998</v>
      </c>
      <c r="M75" s="23">
        <f t="shared" si="6"/>
        <v>75</v>
      </c>
      <c r="N75" s="31">
        <f t="shared" si="7"/>
        <v>-645.10801562499989</v>
      </c>
      <c r="O75" s="31">
        <f t="shared" si="8"/>
        <v>-215.50096875000003</v>
      </c>
      <c r="Y75" s="1">
        <f t="shared" si="5"/>
        <v>75</v>
      </c>
      <c r="Z75" s="12">
        <f t="shared" si="9"/>
        <v>-645.10801562499989</v>
      </c>
    </row>
    <row r="76" spans="1:26">
      <c r="A76" s="23">
        <v>76</v>
      </c>
      <c r="B76" s="23">
        <v>274</v>
      </c>
      <c r="C76" s="14">
        <v>0.41499999999999998</v>
      </c>
      <c r="M76" s="23">
        <f t="shared" si="6"/>
        <v>76</v>
      </c>
      <c r="N76" s="31">
        <f t="shared" si="7"/>
        <v>-643.56720774400003</v>
      </c>
      <c r="O76" s="31">
        <f t="shared" si="8"/>
        <v>-214.88586457600002</v>
      </c>
      <c r="Y76" s="1">
        <f t="shared" si="5"/>
        <v>76</v>
      </c>
      <c r="Z76" s="12">
        <f t="shared" si="9"/>
        <v>-643.56720774400003</v>
      </c>
    </row>
    <row r="77" spans="1:26">
      <c r="A77" s="23">
        <v>77</v>
      </c>
      <c r="B77" s="23">
        <v>277</v>
      </c>
      <c r="C77" s="14">
        <v>0.41899999999999998</v>
      </c>
      <c r="M77" s="23">
        <f t="shared" si="6"/>
        <v>77</v>
      </c>
      <c r="N77" s="31">
        <f t="shared" si="7"/>
        <v>-642.01240172699988</v>
      </c>
      <c r="O77" s="31">
        <f t="shared" si="8"/>
        <v>-214.26608745800002</v>
      </c>
      <c r="Y77" s="1">
        <f t="shared" si="5"/>
        <v>77</v>
      </c>
      <c r="Z77" s="12">
        <f t="shared" si="9"/>
        <v>-642.01240172699988</v>
      </c>
    </row>
    <row r="78" spans="1:26">
      <c r="A78" s="23">
        <v>78</v>
      </c>
      <c r="B78" s="23">
        <v>281</v>
      </c>
      <c r="C78" s="14">
        <v>0.42199999999999999</v>
      </c>
      <c r="M78" s="23">
        <f t="shared" si="6"/>
        <v>78</v>
      </c>
      <c r="N78" s="31">
        <f t="shared" si="7"/>
        <v>-640.44361088799985</v>
      </c>
      <c r="O78" s="31">
        <f t="shared" si="8"/>
        <v>-213.64165675200002</v>
      </c>
      <c r="Y78" s="1">
        <f t="shared" si="5"/>
        <v>78</v>
      </c>
      <c r="Z78" s="12">
        <f t="shared" si="9"/>
        <v>-640.44361088799985</v>
      </c>
    </row>
    <row r="79" spans="1:26">
      <c r="A79" s="23">
        <v>79</v>
      </c>
      <c r="B79" s="23">
        <v>284</v>
      </c>
      <c r="C79" s="14">
        <v>0.42599999999999999</v>
      </c>
      <c r="M79" s="23">
        <f t="shared" si="6"/>
        <v>79</v>
      </c>
      <c r="N79" s="31">
        <f t="shared" si="7"/>
        <v>-638.860848541</v>
      </c>
      <c r="O79" s="31">
        <f t="shared" si="8"/>
        <v>-213.01259181400002</v>
      </c>
      <c r="Y79" s="1">
        <f t="shared" si="5"/>
        <v>79</v>
      </c>
      <c r="Z79" s="12">
        <f t="shared" si="9"/>
        <v>-638.860848541</v>
      </c>
    </row>
    <row r="80" spans="1:26">
      <c r="A80" s="23">
        <v>80</v>
      </c>
      <c r="B80" s="23">
        <v>288</v>
      </c>
      <c r="C80" s="14">
        <v>0.43</v>
      </c>
      <c r="M80" s="23">
        <f t="shared" si="6"/>
        <v>80</v>
      </c>
      <c r="N80" s="31">
        <f t="shared" si="7"/>
        <v>-637.26412799999991</v>
      </c>
      <c r="O80" s="31">
        <f t="shared" si="8"/>
        <v>-212.37891200000001</v>
      </c>
      <c r="Y80" s="1">
        <f t="shared" si="5"/>
        <v>80</v>
      </c>
      <c r="Z80" s="12">
        <f t="shared" si="9"/>
        <v>-637.26412799999991</v>
      </c>
    </row>
    <row r="81" spans="1:26">
      <c r="A81" s="23">
        <v>81</v>
      </c>
      <c r="B81" s="23">
        <v>291</v>
      </c>
      <c r="C81" s="14">
        <v>0.433</v>
      </c>
      <c r="M81" s="23">
        <f t="shared" si="6"/>
        <v>81</v>
      </c>
      <c r="N81" s="31">
        <f t="shared" si="7"/>
        <v>-635.65346257899989</v>
      </c>
      <c r="O81" s="31">
        <f t="shared" si="8"/>
        <v>-211.740636666</v>
      </c>
      <c r="Y81" s="1">
        <f t="shared" si="5"/>
        <v>81</v>
      </c>
      <c r="Z81" s="12">
        <f t="shared" si="9"/>
        <v>-635.65346257899989</v>
      </c>
    </row>
    <row r="82" spans="1:26">
      <c r="A82" s="23">
        <v>82</v>
      </c>
      <c r="B82" s="23">
        <v>294</v>
      </c>
      <c r="C82" s="14">
        <v>0.437</v>
      </c>
      <c r="M82" s="23">
        <f t="shared" si="6"/>
        <v>82</v>
      </c>
      <c r="N82" s="31">
        <f t="shared" si="7"/>
        <v>-634.02886559199999</v>
      </c>
      <c r="O82" s="31">
        <f t="shared" si="8"/>
        <v>-211.097785168</v>
      </c>
      <c r="Y82" s="1">
        <f t="shared" si="5"/>
        <v>82</v>
      </c>
      <c r="Z82" s="12">
        <f t="shared" si="9"/>
        <v>-634.02886559199999</v>
      </c>
    </row>
    <row r="83" spans="1:26">
      <c r="A83" s="23">
        <v>83</v>
      </c>
      <c r="B83" s="23">
        <v>298</v>
      </c>
      <c r="C83" s="14">
        <v>0.44</v>
      </c>
      <c r="M83" s="23">
        <f t="shared" si="6"/>
        <v>83</v>
      </c>
      <c r="N83" s="31">
        <f t="shared" si="7"/>
        <v>-632.39035035299992</v>
      </c>
      <c r="O83" s="31">
        <f t="shared" si="8"/>
        <v>-210.45037686200001</v>
      </c>
      <c r="Y83" s="1">
        <f t="shared" si="5"/>
        <v>83</v>
      </c>
      <c r="Z83" s="12">
        <f t="shared" si="9"/>
        <v>-632.39035035299992</v>
      </c>
    </row>
    <row r="84" spans="1:26">
      <c r="A84" s="23">
        <v>84</v>
      </c>
      <c r="B84" s="23">
        <v>301</v>
      </c>
      <c r="C84" s="14">
        <v>0.443</v>
      </c>
      <c r="M84" s="23">
        <f t="shared" si="6"/>
        <v>84</v>
      </c>
      <c r="N84" s="31">
        <f t="shared" si="7"/>
        <v>-630.73793017599996</v>
      </c>
      <c r="O84" s="31">
        <f t="shared" si="8"/>
        <v>-209.798431104</v>
      </c>
      <c r="Y84" s="1">
        <f t="shared" si="5"/>
        <v>84</v>
      </c>
      <c r="Z84" s="12">
        <f t="shared" si="9"/>
        <v>-630.73793017599996</v>
      </c>
    </row>
    <row r="85" spans="1:26">
      <c r="A85" s="23">
        <v>85</v>
      </c>
      <c r="B85" s="23">
        <v>304</v>
      </c>
      <c r="C85" s="14">
        <v>0.44600000000000001</v>
      </c>
      <c r="M85" s="23">
        <f t="shared" si="6"/>
        <v>85</v>
      </c>
      <c r="N85" s="31">
        <f t="shared" si="7"/>
        <v>-629.07161837500007</v>
      </c>
      <c r="O85" s="31">
        <f t="shared" si="8"/>
        <v>-209.14196724999999</v>
      </c>
      <c r="Y85" s="1">
        <f t="shared" si="5"/>
        <v>85</v>
      </c>
      <c r="Z85" s="12">
        <f t="shared" si="9"/>
        <v>-629.07161837500007</v>
      </c>
    </row>
    <row r="86" spans="1:26">
      <c r="A86" s="23">
        <v>86</v>
      </c>
      <c r="B86" s="23">
        <v>307</v>
      </c>
      <c r="C86" s="14">
        <v>0.44900000000000001</v>
      </c>
      <c r="M86" s="23">
        <f t="shared" si="6"/>
        <v>86</v>
      </c>
      <c r="N86" s="31">
        <f t="shared" si="7"/>
        <v>-627.39142826399996</v>
      </c>
      <c r="O86" s="31">
        <f t="shared" si="8"/>
        <v>-208.48100465600004</v>
      </c>
      <c r="Y86" s="1">
        <f t="shared" si="5"/>
        <v>86</v>
      </c>
      <c r="Z86" s="12">
        <f t="shared" si="9"/>
        <v>-627.39142826399996</v>
      </c>
    </row>
    <row r="87" spans="1:26">
      <c r="A87" s="23">
        <v>87</v>
      </c>
      <c r="B87" s="23">
        <v>311</v>
      </c>
      <c r="C87" s="14">
        <v>0.45200000000000001</v>
      </c>
      <c r="M87" s="23">
        <f t="shared" si="6"/>
        <v>87</v>
      </c>
      <c r="N87" s="31">
        <f t="shared" si="7"/>
        <v>-625.6973731569999</v>
      </c>
      <c r="O87" s="31">
        <f t="shared" si="8"/>
        <v>-207.81556267799999</v>
      </c>
      <c r="Y87" s="1">
        <f t="shared" si="5"/>
        <v>87</v>
      </c>
      <c r="Z87" s="12">
        <f t="shared" si="9"/>
        <v>-625.6973731569999</v>
      </c>
    </row>
    <row r="88" spans="1:26">
      <c r="A88" s="23">
        <v>88</v>
      </c>
      <c r="B88" s="23">
        <v>314</v>
      </c>
      <c r="C88" s="14">
        <v>0.45400000000000001</v>
      </c>
      <c r="M88" s="23">
        <f t="shared" si="6"/>
        <v>88</v>
      </c>
      <c r="N88" s="31">
        <f t="shared" si="7"/>
        <v>-623.98946636799997</v>
      </c>
      <c r="O88" s="31">
        <f t="shared" si="8"/>
        <v>-207.14566067200002</v>
      </c>
      <c r="Y88" s="1">
        <f t="shared" ref="Y88:Y151" si="10">A88</f>
        <v>88</v>
      </c>
      <c r="Z88" s="12">
        <f t="shared" si="9"/>
        <v>-623.98946636799997</v>
      </c>
    </row>
    <row r="89" spans="1:26">
      <c r="A89" s="23">
        <v>89</v>
      </c>
      <c r="B89" s="23">
        <v>317</v>
      </c>
      <c r="C89" s="14">
        <v>0.45700000000000002</v>
      </c>
      <c r="M89" s="23">
        <f t="shared" si="6"/>
        <v>89</v>
      </c>
      <c r="N89" s="31">
        <f t="shared" si="7"/>
        <v>-622.26772121099998</v>
      </c>
      <c r="O89" s="31">
        <f t="shared" si="8"/>
        <v>-206.471317994</v>
      </c>
      <c r="Y89" s="1">
        <f t="shared" si="10"/>
        <v>89</v>
      </c>
      <c r="Z89" s="12">
        <f t="shared" si="9"/>
        <v>-622.26772121099998</v>
      </c>
    </row>
    <row r="90" spans="1:26">
      <c r="A90" s="23">
        <v>90</v>
      </c>
      <c r="B90" s="23">
        <v>321</v>
      </c>
      <c r="C90" s="14">
        <v>0.46</v>
      </c>
      <c r="M90" s="23">
        <f t="shared" si="6"/>
        <v>90</v>
      </c>
      <c r="N90" s="31">
        <f t="shared" si="7"/>
        <v>-620.532151</v>
      </c>
      <c r="O90" s="31">
        <f t="shared" si="8"/>
        <v>-205.79255400000002</v>
      </c>
      <c r="Y90" s="1">
        <f t="shared" si="10"/>
        <v>90</v>
      </c>
      <c r="Z90" s="12">
        <f t="shared" si="9"/>
        <v>-620.532151</v>
      </c>
    </row>
    <row r="91" spans="1:26">
      <c r="A91" s="23">
        <v>91</v>
      </c>
      <c r="B91" s="23">
        <v>324</v>
      </c>
      <c r="C91" s="14">
        <v>0.46300000000000002</v>
      </c>
      <c r="M91" s="23">
        <f t="shared" si="6"/>
        <v>91</v>
      </c>
      <c r="N91" s="31">
        <f t="shared" si="7"/>
        <v>-618.78276904899997</v>
      </c>
      <c r="O91" s="31">
        <f t="shared" si="8"/>
        <v>-205.10938804599999</v>
      </c>
      <c r="Y91" s="1">
        <f t="shared" si="10"/>
        <v>91</v>
      </c>
      <c r="Z91" s="12">
        <f t="shared" si="9"/>
        <v>-618.78276904899997</v>
      </c>
    </row>
    <row r="92" spans="1:26">
      <c r="A92" s="23">
        <v>92</v>
      </c>
      <c r="B92" s="23">
        <v>327</v>
      </c>
      <c r="C92" s="14">
        <v>0.46600000000000003</v>
      </c>
      <c r="M92" s="23">
        <f t="shared" si="6"/>
        <v>92</v>
      </c>
      <c r="N92" s="31">
        <f t="shared" si="7"/>
        <v>-617.01958867199994</v>
      </c>
      <c r="O92" s="31">
        <f t="shared" si="8"/>
        <v>-204.42183948800002</v>
      </c>
      <c r="Y92" s="1">
        <f t="shared" si="10"/>
        <v>92</v>
      </c>
      <c r="Z92" s="12">
        <f t="shared" si="9"/>
        <v>-617.01958867199994</v>
      </c>
    </row>
    <row r="93" spans="1:26">
      <c r="A93" s="23">
        <v>93</v>
      </c>
      <c r="B93" s="23">
        <v>331</v>
      </c>
      <c r="C93" s="14">
        <v>0.46899999999999997</v>
      </c>
      <c r="M93" s="23">
        <f t="shared" si="6"/>
        <v>93</v>
      </c>
      <c r="N93" s="31">
        <f t="shared" si="7"/>
        <v>-615.24262318299986</v>
      </c>
      <c r="O93" s="31">
        <f t="shared" si="8"/>
        <v>-203.72992768200001</v>
      </c>
      <c r="Y93" s="1">
        <f t="shared" si="10"/>
        <v>93</v>
      </c>
      <c r="Z93" s="12">
        <f t="shared" si="9"/>
        <v>-615.24262318299986</v>
      </c>
    </row>
    <row r="94" spans="1:26">
      <c r="A94" s="23">
        <v>94</v>
      </c>
      <c r="B94" s="23">
        <v>334</v>
      </c>
      <c r="C94" s="14">
        <v>0.47199999999999998</v>
      </c>
      <c r="M94" s="23">
        <f t="shared" si="6"/>
        <v>94</v>
      </c>
      <c r="N94" s="31">
        <f t="shared" si="7"/>
        <v>-613.45188589600002</v>
      </c>
      <c r="O94" s="31">
        <f t="shared" si="8"/>
        <v>-203.03367198399999</v>
      </c>
      <c r="Y94" s="1">
        <f t="shared" si="10"/>
        <v>94</v>
      </c>
      <c r="Z94" s="12">
        <f t="shared" si="9"/>
        <v>-613.45188589600002</v>
      </c>
    </row>
    <row r="95" spans="1:26">
      <c r="A95" s="23">
        <v>95</v>
      </c>
      <c r="B95" s="23">
        <v>338</v>
      </c>
      <c r="C95" s="14">
        <v>0.47499999999999998</v>
      </c>
      <c r="M95" s="23">
        <f t="shared" si="6"/>
        <v>95</v>
      </c>
      <c r="N95" s="31">
        <f t="shared" si="7"/>
        <v>-611.64739012500002</v>
      </c>
      <c r="O95" s="31">
        <f t="shared" si="8"/>
        <v>-202.33309175000002</v>
      </c>
      <c r="Y95" s="1">
        <f t="shared" si="10"/>
        <v>95</v>
      </c>
      <c r="Z95" s="12">
        <f t="shared" si="9"/>
        <v>-611.64739012500002</v>
      </c>
    </row>
    <row r="96" spans="1:26">
      <c r="A96" s="23">
        <v>96</v>
      </c>
      <c r="B96" s="23">
        <v>341</v>
      </c>
      <c r="C96" s="14">
        <v>0.47799999999999998</v>
      </c>
      <c r="M96" s="23">
        <f t="shared" si="6"/>
        <v>96</v>
      </c>
      <c r="N96" s="31">
        <f t="shared" si="7"/>
        <v>-609.82914918400002</v>
      </c>
      <c r="O96" s="31">
        <f t="shared" si="8"/>
        <v>-201.62820633600001</v>
      </c>
      <c r="Y96" s="1">
        <f t="shared" si="10"/>
        <v>96</v>
      </c>
      <c r="Z96" s="12">
        <f t="shared" si="9"/>
        <v>-609.82914918400002</v>
      </c>
    </row>
    <row r="97" spans="1:26">
      <c r="A97" s="23">
        <v>97</v>
      </c>
      <c r="B97" s="23">
        <v>344</v>
      </c>
      <c r="C97" s="14">
        <v>0.48</v>
      </c>
      <c r="M97" s="23">
        <f t="shared" si="6"/>
        <v>97</v>
      </c>
      <c r="N97" s="31">
        <f t="shared" si="7"/>
        <v>-607.99717638699997</v>
      </c>
      <c r="O97" s="31">
        <f t="shared" si="8"/>
        <v>-200.91903509799999</v>
      </c>
      <c r="Y97" s="1">
        <f t="shared" si="10"/>
        <v>97</v>
      </c>
      <c r="Z97" s="12">
        <f t="shared" si="9"/>
        <v>-607.99717638699997</v>
      </c>
    </row>
    <row r="98" spans="1:26">
      <c r="A98" s="23">
        <v>98</v>
      </c>
      <c r="B98" s="23">
        <v>348</v>
      </c>
      <c r="C98" s="14">
        <v>0.48299999999999998</v>
      </c>
      <c r="M98" s="23">
        <f t="shared" si="6"/>
        <v>98</v>
      </c>
      <c r="N98" s="31">
        <f t="shared" si="7"/>
        <v>-606.15148504799993</v>
      </c>
      <c r="O98" s="31">
        <f t="shared" si="8"/>
        <v>-200.20559739199999</v>
      </c>
      <c r="Y98" s="1">
        <f t="shared" si="10"/>
        <v>98</v>
      </c>
      <c r="Z98" s="12">
        <f t="shared" si="9"/>
        <v>-606.15148504799993</v>
      </c>
    </row>
    <row r="99" spans="1:26">
      <c r="A99" s="23">
        <v>99</v>
      </c>
      <c r="B99" s="23">
        <v>351</v>
      </c>
      <c r="C99" s="14">
        <v>0.48599999999999999</v>
      </c>
      <c r="M99" s="23">
        <f t="shared" si="6"/>
        <v>99</v>
      </c>
      <c r="N99" s="31">
        <f t="shared" si="7"/>
        <v>-604.29208848099995</v>
      </c>
      <c r="O99" s="31">
        <f t="shared" si="8"/>
        <v>-199.48791257400001</v>
      </c>
      <c r="Y99" s="1">
        <f t="shared" si="10"/>
        <v>99</v>
      </c>
      <c r="Z99" s="12">
        <f t="shared" si="9"/>
        <v>-604.29208848099995</v>
      </c>
    </row>
    <row r="100" spans="1:26">
      <c r="A100" s="23">
        <v>100</v>
      </c>
      <c r="B100" s="23">
        <v>355</v>
      </c>
      <c r="C100" s="14">
        <v>0.48899999999999999</v>
      </c>
      <c r="M100" s="23">
        <f t="shared" si="6"/>
        <v>100</v>
      </c>
      <c r="N100" s="31">
        <f t="shared" si="7"/>
        <v>-602.4190000000001</v>
      </c>
      <c r="O100" s="31">
        <f t="shared" si="8"/>
        <v>-198.76599999999999</v>
      </c>
      <c r="Y100" s="1">
        <f t="shared" si="10"/>
        <v>100</v>
      </c>
      <c r="Z100" s="12">
        <f t="shared" si="9"/>
        <v>-602.4190000000001</v>
      </c>
    </row>
    <row r="101" spans="1:26">
      <c r="A101" s="23">
        <v>101</v>
      </c>
      <c r="B101" s="23">
        <v>358</v>
      </c>
      <c r="C101" s="14">
        <v>0.49199999999999999</v>
      </c>
      <c r="M101" s="23">
        <f t="shared" si="6"/>
        <v>101</v>
      </c>
      <c r="N101" s="31">
        <f t="shared" si="7"/>
        <v>-600.53223291899997</v>
      </c>
      <c r="O101" s="31">
        <f t="shared" si="8"/>
        <v>-198.03987902600002</v>
      </c>
      <c r="Y101" s="1">
        <f t="shared" si="10"/>
        <v>101</v>
      </c>
      <c r="Z101" s="12">
        <f t="shared" si="9"/>
        <v>-600.53223291899997</v>
      </c>
    </row>
    <row r="102" spans="1:26">
      <c r="A102" s="23">
        <v>102</v>
      </c>
      <c r="B102" s="23">
        <v>361</v>
      </c>
      <c r="C102" s="14">
        <v>0.495</v>
      </c>
      <c r="M102" s="23">
        <f t="shared" si="6"/>
        <v>102</v>
      </c>
      <c r="N102" s="31">
        <f t="shared" si="7"/>
        <v>-598.63180055199985</v>
      </c>
      <c r="O102" s="31">
        <f t="shared" si="8"/>
        <v>-197.30956900800004</v>
      </c>
      <c r="Y102" s="1">
        <f t="shared" si="10"/>
        <v>102</v>
      </c>
      <c r="Z102" s="12">
        <f t="shared" si="9"/>
        <v>-598.63180055199985</v>
      </c>
    </row>
    <row r="103" spans="1:26">
      <c r="A103" s="23">
        <v>103</v>
      </c>
      <c r="B103" s="23">
        <v>365</v>
      </c>
      <c r="C103" s="14">
        <v>0.497</v>
      </c>
      <c r="M103" s="23">
        <f t="shared" si="6"/>
        <v>103</v>
      </c>
      <c r="N103" s="31">
        <f t="shared" si="7"/>
        <v>-596.71771621300002</v>
      </c>
      <c r="O103" s="31">
        <f t="shared" si="8"/>
        <v>-196.57508930200001</v>
      </c>
      <c r="Y103" s="1">
        <f t="shared" si="10"/>
        <v>103</v>
      </c>
      <c r="Z103" s="12">
        <f t="shared" si="9"/>
        <v>-596.71771621300002</v>
      </c>
    </row>
    <row r="104" spans="1:26">
      <c r="A104" s="23">
        <v>104</v>
      </c>
      <c r="B104" s="23">
        <v>368</v>
      </c>
      <c r="C104" s="14">
        <v>0.5</v>
      </c>
      <c r="M104" s="23">
        <f t="shared" si="6"/>
        <v>104</v>
      </c>
      <c r="N104" s="31">
        <f t="shared" si="7"/>
        <v>-594.78999321599997</v>
      </c>
      <c r="O104" s="31">
        <f t="shared" si="8"/>
        <v>-195.83645926400001</v>
      </c>
      <c r="Y104" s="1">
        <f t="shared" si="10"/>
        <v>104</v>
      </c>
      <c r="Z104" s="12">
        <f t="shared" si="9"/>
        <v>-594.78999321599997</v>
      </c>
    </row>
    <row r="105" spans="1:26">
      <c r="A105" s="23">
        <v>105</v>
      </c>
      <c r="B105" s="23">
        <v>371</v>
      </c>
      <c r="C105" s="14">
        <v>0.503</v>
      </c>
      <c r="M105" s="23">
        <f t="shared" si="6"/>
        <v>105</v>
      </c>
      <c r="N105" s="31">
        <f t="shared" si="7"/>
        <v>-592.84864487499999</v>
      </c>
      <c r="O105" s="31">
        <f t="shared" si="8"/>
        <v>-195.09369825000002</v>
      </c>
      <c r="Y105" s="1">
        <f t="shared" si="10"/>
        <v>105</v>
      </c>
      <c r="Z105" s="12">
        <f t="shared" si="9"/>
        <v>-592.84864487499999</v>
      </c>
    </row>
    <row r="106" spans="1:26">
      <c r="A106" s="23">
        <v>106</v>
      </c>
      <c r="B106" s="23">
        <v>375</v>
      </c>
      <c r="C106" s="14">
        <v>0.50600000000000001</v>
      </c>
      <c r="M106" s="23">
        <f t="shared" si="6"/>
        <v>106</v>
      </c>
      <c r="N106" s="31">
        <f t="shared" si="7"/>
        <v>-590.89368450400002</v>
      </c>
      <c r="O106" s="31">
        <f t="shared" si="8"/>
        <v>-194.34682561600002</v>
      </c>
      <c r="Y106" s="1">
        <f t="shared" si="10"/>
        <v>106</v>
      </c>
      <c r="Z106" s="12">
        <f t="shared" si="9"/>
        <v>-590.89368450400002</v>
      </c>
    </row>
    <row r="107" spans="1:26">
      <c r="A107" s="23">
        <v>107</v>
      </c>
      <c r="B107" s="23">
        <v>378</v>
      </c>
      <c r="C107" s="14">
        <v>0.50800000000000001</v>
      </c>
      <c r="M107" s="23">
        <f t="shared" si="6"/>
        <v>107</v>
      </c>
      <c r="N107" s="31">
        <f t="shared" si="7"/>
        <v>-588.92512541699989</v>
      </c>
      <c r="O107" s="31">
        <f t="shared" si="8"/>
        <v>-193.59586071799998</v>
      </c>
      <c r="Y107" s="1">
        <f t="shared" si="10"/>
        <v>107</v>
      </c>
      <c r="Z107" s="12">
        <f t="shared" si="9"/>
        <v>-588.92512541699989</v>
      </c>
    </row>
    <row r="108" spans="1:26">
      <c r="A108" s="23">
        <v>108</v>
      </c>
      <c r="B108" s="23">
        <v>381</v>
      </c>
      <c r="C108" s="14">
        <v>0.51100000000000001</v>
      </c>
      <c r="M108" s="23">
        <f t="shared" si="6"/>
        <v>108</v>
      </c>
      <c r="N108" s="31">
        <f t="shared" si="7"/>
        <v>-586.94298092799988</v>
      </c>
      <c r="O108" s="31">
        <f t="shared" si="8"/>
        <v>-192.84082291200002</v>
      </c>
      <c r="Y108" s="1">
        <f t="shared" si="10"/>
        <v>108</v>
      </c>
      <c r="Z108" s="12">
        <f t="shared" si="9"/>
        <v>-586.94298092799988</v>
      </c>
    </row>
    <row r="109" spans="1:26">
      <c r="A109" s="23">
        <v>109</v>
      </c>
      <c r="B109" s="23">
        <v>385</v>
      </c>
      <c r="C109" s="14">
        <v>0.51400000000000001</v>
      </c>
      <c r="M109" s="23">
        <f t="shared" si="6"/>
        <v>109</v>
      </c>
      <c r="N109" s="31">
        <f t="shared" si="7"/>
        <v>-584.94726435099994</v>
      </c>
      <c r="O109" s="31">
        <f t="shared" si="8"/>
        <v>-192.08173155399999</v>
      </c>
      <c r="Y109" s="1">
        <f t="shared" si="10"/>
        <v>109</v>
      </c>
      <c r="Z109" s="12">
        <f t="shared" si="9"/>
        <v>-584.94726435099994</v>
      </c>
    </row>
    <row r="110" spans="1:26">
      <c r="A110" s="23">
        <v>110</v>
      </c>
      <c r="B110" s="23">
        <v>388</v>
      </c>
      <c r="C110" s="14">
        <v>0.51600000000000001</v>
      </c>
      <c r="M110" s="23">
        <f t="shared" si="6"/>
        <v>110</v>
      </c>
      <c r="N110" s="31">
        <f t="shared" si="7"/>
        <v>-582.9379889999999</v>
      </c>
      <c r="O110" s="31">
        <f t="shared" si="8"/>
        <v>-191.31860599999999</v>
      </c>
      <c r="Y110" s="1">
        <f t="shared" si="10"/>
        <v>110</v>
      </c>
      <c r="Z110" s="12">
        <f t="shared" si="9"/>
        <v>-582.9379889999999</v>
      </c>
    </row>
    <row r="111" spans="1:26">
      <c r="A111" s="23">
        <v>111</v>
      </c>
      <c r="B111" s="23">
        <v>391</v>
      </c>
      <c r="C111" s="14">
        <v>0.51900000000000002</v>
      </c>
      <c r="M111" s="23">
        <f t="shared" si="6"/>
        <v>111</v>
      </c>
      <c r="N111" s="31">
        <f t="shared" si="7"/>
        <v>-580.91516818899993</v>
      </c>
      <c r="O111" s="31">
        <f t="shared" si="8"/>
        <v>-190.55146560599999</v>
      </c>
      <c r="Y111" s="1">
        <f t="shared" si="10"/>
        <v>111</v>
      </c>
      <c r="Z111" s="12">
        <f t="shared" si="9"/>
        <v>-580.91516818899993</v>
      </c>
    </row>
    <row r="112" spans="1:26">
      <c r="A112" s="23">
        <v>112</v>
      </c>
      <c r="B112" s="23">
        <v>394</v>
      </c>
      <c r="C112" s="14">
        <v>0.52200000000000002</v>
      </c>
      <c r="M112" s="23">
        <f t="shared" si="6"/>
        <v>112</v>
      </c>
      <c r="N112" s="31">
        <f t="shared" si="7"/>
        <v>-578.87881523199997</v>
      </c>
      <c r="O112" s="31">
        <f t="shared" si="8"/>
        <v>-189.780329728</v>
      </c>
      <c r="Y112" s="1">
        <f t="shared" si="10"/>
        <v>112</v>
      </c>
      <c r="Z112" s="12">
        <f t="shared" si="9"/>
        <v>-578.87881523199997</v>
      </c>
    </row>
    <row r="113" spans="1:26">
      <c r="A113" s="23">
        <v>113</v>
      </c>
      <c r="B113" s="23">
        <v>398</v>
      </c>
      <c r="C113" s="14">
        <v>0.52400000000000002</v>
      </c>
      <c r="M113" s="23">
        <f t="shared" si="6"/>
        <v>113</v>
      </c>
      <c r="N113" s="31">
        <f t="shared" si="7"/>
        <v>-576.82894344299996</v>
      </c>
      <c r="O113" s="31">
        <f t="shared" si="8"/>
        <v>-189.005217722</v>
      </c>
      <c r="Y113" s="1">
        <f t="shared" si="10"/>
        <v>113</v>
      </c>
      <c r="Z113" s="12">
        <f t="shared" si="9"/>
        <v>-576.82894344299996</v>
      </c>
    </row>
    <row r="114" spans="1:26">
      <c r="A114" s="23">
        <v>114</v>
      </c>
      <c r="B114" s="23">
        <v>401</v>
      </c>
      <c r="C114" s="14">
        <v>0.52700000000000002</v>
      </c>
      <c r="M114" s="23">
        <f t="shared" si="6"/>
        <v>114</v>
      </c>
      <c r="N114" s="31">
        <f t="shared" si="7"/>
        <v>-574.76556613599985</v>
      </c>
      <c r="O114" s="31">
        <f t="shared" si="8"/>
        <v>-188.22614894400002</v>
      </c>
      <c r="Y114" s="1">
        <f t="shared" si="10"/>
        <v>114</v>
      </c>
      <c r="Z114" s="12">
        <f t="shared" si="9"/>
        <v>-574.76556613599985</v>
      </c>
    </row>
    <row r="115" spans="1:26">
      <c r="A115" s="23">
        <v>115</v>
      </c>
      <c r="B115" s="23">
        <v>404</v>
      </c>
      <c r="C115" s="14">
        <v>0.52900000000000003</v>
      </c>
      <c r="M115" s="23">
        <f t="shared" si="6"/>
        <v>115</v>
      </c>
      <c r="N115" s="31">
        <f t="shared" si="7"/>
        <v>-572.68869662500003</v>
      </c>
      <c r="O115" s="31">
        <f t="shared" si="8"/>
        <v>-187.44314275000002</v>
      </c>
      <c r="Y115" s="1">
        <f t="shared" si="10"/>
        <v>115</v>
      </c>
      <c r="Z115" s="12">
        <f t="shared" si="9"/>
        <v>-572.68869662500003</v>
      </c>
    </row>
    <row r="116" spans="1:26">
      <c r="A116" s="23">
        <v>116</v>
      </c>
      <c r="B116" s="23">
        <v>407</v>
      </c>
      <c r="C116" s="14">
        <v>0.53200000000000003</v>
      </c>
      <c r="M116" s="23">
        <f t="shared" si="6"/>
        <v>116</v>
      </c>
      <c r="N116" s="31">
        <f t="shared" si="7"/>
        <v>-570.59834822400001</v>
      </c>
      <c r="O116" s="31">
        <f t="shared" si="8"/>
        <v>-186.65621849600001</v>
      </c>
      <c r="Y116" s="1">
        <f t="shared" si="10"/>
        <v>116</v>
      </c>
      <c r="Z116" s="12">
        <f t="shared" si="9"/>
        <v>-570.59834822400001</v>
      </c>
    </row>
    <row r="117" spans="1:26">
      <c r="A117" s="23">
        <v>117</v>
      </c>
      <c r="B117" s="23">
        <v>410</v>
      </c>
      <c r="C117" s="14">
        <v>0.53400000000000003</v>
      </c>
      <c r="M117" s="23">
        <f t="shared" si="6"/>
        <v>117</v>
      </c>
      <c r="N117" s="31">
        <f t="shared" si="7"/>
        <v>-568.49453424699993</v>
      </c>
      <c r="O117" s="31">
        <f t="shared" si="8"/>
        <v>-185.86539553800003</v>
      </c>
      <c r="Y117" s="1">
        <f t="shared" si="10"/>
        <v>117</v>
      </c>
      <c r="Z117" s="12">
        <f t="shared" si="9"/>
        <v>-568.49453424699993</v>
      </c>
    </row>
    <row r="118" spans="1:26">
      <c r="A118" s="23">
        <v>118</v>
      </c>
      <c r="B118" s="23">
        <v>413</v>
      </c>
      <c r="C118" s="14">
        <v>0.53700000000000003</v>
      </c>
      <c r="M118" s="23">
        <f t="shared" si="6"/>
        <v>118</v>
      </c>
      <c r="N118" s="31">
        <f t="shared" si="7"/>
        <v>-566.37726800799999</v>
      </c>
      <c r="O118" s="31">
        <f t="shared" si="8"/>
        <v>-185.070693232</v>
      </c>
      <c r="Y118" s="1">
        <f t="shared" si="10"/>
        <v>118</v>
      </c>
      <c r="Z118" s="12">
        <f t="shared" si="9"/>
        <v>-566.37726800799999</v>
      </c>
    </row>
    <row r="119" spans="1:26">
      <c r="A119" s="23">
        <v>119</v>
      </c>
      <c r="B119" s="23">
        <v>417</v>
      </c>
      <c r="C119" s="14">
        <v>0.53900000000000003</v>
      </c>
      <c r="M119" s="23">
        <f t="shared" si="6"/>
        <v>119</v>
      </c>
      <c r="N119" s="31">
        <f t="shared" si="7"/>
        <v>-564.24656282099988</v>
      </c>
      <c r="O119" s="31">
        <f t="shared" si="8"/>
        <v>-184.27213093400002</v>
      </c>
      <c r="Y119" s="1">
        <f t="shared" si="10"/>
        <v>119</v>
      </c>
      <c r="Z119" s="12">
        <f t="shared" si="9"/>
        <v>-564.24656282099988</v>
      </c>
    </row>
    <row r="120" spans="1:26">
      <c r="A120" s="23">
        <v>120</v>
      </c>
      <c r="B120" s="23">
        <v>420</v>
      </c>
      <c r="C120" s="14">
        <v>0.54200000000000004</v>
      </c>
      <c r="M120" s="23">
        <f t="shared" si="6"/>
        <v>120</v>
      </c>
      <c r="N120" s="31">
        <f t="shared" si="7"/>
        <v>-562.10243199999991</v>
      </c>
      <c r="O120" s="31">
        <f t="shared" si="8"/>
        <v>-183.46972799999998</v>
      </c>
      <c r="Y120" s="1">
        <f t="shared" si="10"/>
        <v>120</v>
      </c>
      <c r="Z120" s="12">
        <f t="shared" si="9"/>
        <v>-562.10243199999991</v>
      </c>
    </row>
    <row r="121" spans="1:26">
      <c r="A121" s="23">
        <v>121</v>
      </c>
      <c r="B121" s="23">
        <v>423</v>
      </c>
      <c r="C121" s="14">
        <v>0.54400000000000004</v>
      </c>
      <c r="M121" s="23">
        <f t="shared" si="6"/>
        <v>121</v>
      </c>
      <c r="N121" s="31">
        <f t="shared" si="7"/>
        <v>-559.944888859</v>
      </c>
      <c r="O121" s="31">
        <f t="shared" si="8"/>
        <v>-182.66350378599998</v>
      </c>
      <c r="Y121" s="1">
        <f t="shared" si="10"/>
        <v>121</v>
      </c>
      <c r="Z121" s="12">
        <f t="shared" si="9"/>
        <v>-559.944888859</v>
      </c>
    </row>
    <row r="122" spans="1:26">
      <c r="A122" s="23">
        <v>122</v>
      </c>
      <c r="B122" s="23">
        <v>426</v>
      </c>
      <c r="C122" s="14">
        <v>0.54700000000000004</v>
      </c>
      <c r="M122" s="23">
        <f t="shared" si="6"/>
        <v>122</v>
      </c>
      <c r="N122" s="31">
        <f t="shared" si="7"/>
        <v>-557.77394671199988</v>
      </c>
      <c r="O122" s="31">
        <f t="shared" si="8"/>
        <v>-181.85347764799999</v>
      </c>
      <c r="Y122" s="1">
        <f t="shared" si="10"/>
        <v>122</v>
      </c>
      <c r="Z122" s="12">
        <f t="shared" si="9"/>
        <v>-557.77394671199988</v>
      </c>
    </row>
    <row r="123" spans="1:26">
      <c r="A123" s="23">
        <v>123</v>
      </c>
      <c r="B123" s="23">
        <v>429</v>
      </c>
      <c r="C123" s="14">
        <v>0.54900000000000004</v>
      </c>
      <c r="M123" s="23">
        <f t="shared" si="6"/>
        <v>123</v>
      </c>
      <c r="N123" s="31">
        <f t="shared" si="7"/>
        <v>-555.58961887299995</v>
      </c>
      <c r="O123" s="31">
        <f t="shared" si="8"/>
        <v>-181.03966894199999</v>
      </c>
      <c r="Y123" s="1">
        <f t="shared" si="10"/>
        <v>123</v>
      </c>
      <c r="Z123" s="12">
        <f t="shared" si="9"/>
        <v>-555.58961887299995</v>
      </c>
    </row>
    <row r="124" spans="1:26">
      <c r="A124" s="23">
        <v>124</v>
      </c>
      <c r="B124" s="23">
        <v>432</v>
      </c>
      <c r="C124" s="14">
        <v>0.55200000000000005</v>
      </c>
      <c r="M124" s="23">
        <f t="shared" si="6"/>
        <v>124</v>
      </c>
      <c r="N124" s="31">
        <f t="shared" si="7"/>
        <v>-553.39191865600003</v>
      </c>
      <c r="O124" s="31">
        <f t="shared" si="8"/>
        <v>-180.22209702399999</v>
      </c>
      <c r="Y124" s="1">
        <f t="shared" si="10"/>
        <v>124</v>
      </c>
      <c r="Z124" s="12">
        <f t="shared" si="9"/>
        <v>-553.39191865600003</v>
      </c>
    </row>
    <row r="125" spans="1:26">
      <c r="A125" s="23">
        <v>125</v>
      </c>
      <c r="B125" s="23">
        <v>435</v>
      </c>
      <c r="C125" s="14">
        <v>0.55400000000000005</v>
      </c>
      <c r="M125" s="23">
        <f t="shared" si="6"/>
        <v>125</v>
      </c>
      <c r="N125" s="31">
        <f t="shared" si="7"/>
        <v>-551.18085937499995</v>
      </c>
      <c r="O125" s="31">
        <f t="shared" si="8"/>
        <v>-179.40078124999999</v>
      </c>
      <c r="Y125" s="1">
        <f t="shared" si="10"/>
        <v>125</v>
      </c>
      <c r="Z125" s="12">
        <f t="shared" si="9"/>
        <v>-551.18085937499995</v>
      </c>
    </row>
    <row r="126" spans="1:26">
      <c r="A126" s="23">
        <v>126</v>
      </c>
      <c r="B126" s="23">
        <v>438</v>
      </c>
      <c r="C126" s="14">
        <v>0.55700000000000005</v>
      </c>
      <c r="M126" s="23">
        <f t="shared" si="6"/>
        <v>126</v>
      </c>
      <c r="N126" s="31">
        <f t="shared" si="7"/>
        <v>-548.95645434399989</v>
      </c>
      <c r="O126" s="31">
        <f t="shared" si="8"/>
        <v>-178.57574097599999</v>
      </c>
      <c r="Y126" s="1">
        <f t="shared" si="10"/>
        <v>126</v>
      </c>
      <c r="Z126" s="12">
        <f t="shared" si="9"/>
        <v>-548.95645434399989</v>
      </c>
    </row>
    <row r="127" spans="1:26">
      <c r="A127" s="23">
        <v>127</v>
      </c>
      <c r="B127" s="23">
        <v>442</v>
      </c>
      <c r="C127" s="14">
        <v>0.55900000000000005</v>
      </c>
      <c r="M127" s="23">
        <f t="shared" si="6"/>
        <v>127</v>
      </c>
      <c r="N127" s="31">
        <f t="shared" si="7"/>
        <v>-546.71871687700002</v>
      </c>
      <c r="O127" s="31">
        <f t="shared" si="8"/>
        <v>-177.74699555800001</v>
      </c>
      <c r="Y127" s="1">
        <f t="shared" si="10"/>
        <v>127</v>
      </c>
      <c r="Z127" s="12">
        <f t="shared" si="9"/>
        <v>-546.71871687700002</v>
      </c>
    </row>
    <row r="128" spans="1:26">
      <c r="A128" s="23">
        <v>128</v>
      </c>
      <c r="B128" s="23">
        <v>445</v>
      </c>
      <c r="C128" s="14">
        <v>0.56100000000000005</v>
      </c>
      <c r="M128" s="23">
        <f t="shared" si="6"/>
        <v>128</v>
      </c>
      <c r="N128" s="31">
        <f t="shared" si="7"/>
        <v>-544.46766028799993</v>
      </c>
      <c r="O128" s="31">
        <f t="shared" si="8"/>
        <v>-176.91456435200001</v>
      </c>
      <c r="Y128" s="1">
        <f t="shared" si="10"/>
        <v>128</v>
      </c>
      <c r="Z128" s="12">
        <f t="shared" si="9"/>
        <v>-544.46766028799993</v>
      </c>
    </row>
    <row r="129" spans="1:26">
      <c r="A129" s="23">
        <v>129</v>
      </c>
      <c r="B129" s="23">
        <v>448</v>
      </c>
      <c r="C129" s="14">
        <v>0.56399999999999995</v>
      </c>
      <c r="M129" s="23">
        <f t="shared" si="6"/>
        <v>129</v>
      </c>
      <c r="N129" s="31">
        <f t="shared" si="7"/>
        <v>-542.20329789099992</v>
      </c>
      <c r="O129" s="31">
        <f t="shared" si="8"/>
        <v>-176.07846671400003</v>
      </c>
      <c r="Y129" s="1">
        <f t="shared" si="10"/>
        <v>129</v>
      </c>
      <c r="Z129" s="12">
        <f t="shared" si="9"/>
        <v>-542.20329789099992</v>
      </c>
    </row>
    <row r="130" spans="1:26">
      <c r="A130" s="23">
        <v>130</v>
      </c>
      <c r="B130" s="23">
        <v>451</v>
      </c>
      <c r="C130" s="14">
        <v>0.56599999999999995</v>
      </c>
      <c r="M130" s="23">
        <f t="shared" si="6"/>
        <v>130</v>
      </c>
      <c r="N130" s="31">
        <f t="shared" si="7"/>
        <v>-539.92564299999992</v>
      </c>
      <c r="O130" s="31">
        <f t="shared" si="8"/>
        <v>-175.23872200000002</v>
      </c>
      <c r="Y130" s="1">
        <f t="shared" si="10"/>
        <v>130</v>
      </c>
      <c r="Z130" s="12">
        <f t="shared" si="9"/>
        <v>-539.92564299999992</v>
      </c>
    </row>
    <row r="131" spans="1:26">
      <c r="A131" s="23">
        <v>131</v>
      </c>
      <c r="B131" s="23">
        <v>454</v>
      </c>
      <c r="C131" s="14">
        <v>0.56799999999999995</v>
      </c>
      <c r="M131" s="23">
        <f t="shared" si="6"/>
        <v>131</v>
      </c>
      <c r="N131" s="31">
        <f t="shared" si="7"/>
        <v>-537.63470892899988</v>
      </c>
      <c r="O131" s="31">
        <f t="shared" si="8"/>
        <v>-174.39534956600002</v>
      </c>
      <c r="Y131" s="1">
        <f t="shared" si="10"/>
        <v>131</v>
      </c>
      <c r="Z131" s="12">
        <f t="shared" si="9"/>
        <v>-537.63470892899988</v>
      </c>
    </row>
    <row r="132" spans="1:26">
      <c r="A132" s="23">
        <v>132</v>
      </c>
      <c r="B132" s="23">
        <v>457</v>
      </c>
      <c r="C132" s="14">
        <v>0.57099999999999995</v>
      </c>
      <c r="M132" s="23">
        <f t="shared" si="6"/>
        <v>132</v>
      </c>
      <c r="N132" s="31">
        <f t="shared" si="7"/>
        <v>-535.33050899199998</v>
      </c>
      <c r="O132" s="31">
        <f t="shared" si="8"/>
        <v>-173.54836876799999</v>
      </c>
      <c r="Y132" s="1">
        <f t="shared" si="10"/>
        <v>132</v>
      </c>
      <c r="Z132" s="12">
        <f t="shared" si="9"/>
        <v>-535.33050899199998</v>
      </c>
    </row>
    <row r="133" spans="1:26">
      <c r="A133" s="23">
        <v>133</v>
      </c>
      <c r="B133" s="23">
        <v>460</v>
      </c>
      <c r="C133" s="14">
        <v>0.57299999999999995</v>
      </c>
      <c r="M133" s="23">
        <f t="shared" ref="M133:M196" si="11">A133</f>
        <v>133</v>
      </c>
      <c r="N133" s="31">
        <f t="shared" ref="N133:N196" si="12">$J$4+$J$5*M133+$J$6*M133^2+$J$7*M133^3+$J$8*M133^4</f>
        <v>-533.01305650300003</v>
      </c>
      <c r="O133" s="31">
        <f t="shared" ref="O133:O196" si="13">$K$4+$K$5*M133+$K$6*M133^2+$K$7*M133^3+$K$8*M133^4</f>
        <v>-172.69779896200001</v>
      </c>
      <c r="Y133" s="1">
        <f t="shared" si="10"/>
        <v>133</v>
      </c>
      <c r="Z133" s="12">
        <f t="shared" ref="Z133:Z196" si="14">$W$4+$W$5*Y133+$W$6*Y133^2+$W$7*Y133^3+$W$8*Y133^4</f>
        <v>-533.01305650300003</v>
      </c>
    </row>
    <row r="134" spans="1:26">
      <c r="A134" s="23">
        <v>134</v>
      </c>
      <c r="B134" s="23">
        <v>463</v>
      </c>
      <c r="C134" s="14">
        <v>0.57499999999999996</v>
      </c>
      <c r="M134" s="23">
        <f t="shared" si="11"/>
        <v>134</v>
      </c>
      <c r="N134" s="31">
        <f t="shared" si="12"/>
        <v>-530.68236477599999</v>
      </c>
      <c r="O134" s="31">
        <f t="shared" si="13"/>
        <v>-171.84365950400002</v>
      </c>
      <c r="Y134" s="1">
        <f t="shared" si="10"/>
        <v>134</v>
      </c>
      <c r="Z134" s="12">
        <f t="shared" si="14"/>
        <v>-530.68236477599999</v>
      </c>
    </row>
    <row r="135" spans="1:26">
      <c r="A135" s="23">
        <v>135</v>
      </c>
      <c r="B135" s="23">
        <v>466</v>
      </c>
      <c r="C135" s="14">
        <v>0.57799999999999996</v>
      </c>
      <c r="M135" s="23">
        <f t="shared" si="11"/>
        <v>135</v>
      </c>
      <c r="N135" s="31">
        <f t="shared" si="12"/>
        <v>-528.3384471249999</v>
      </c>
      <c r="O135" s="31">
        <f t="shared" si="13"/>
        <v>-170.98596975000001</v>
      </c>
      <c r="Y135" s="1">
        <f t="shared" si="10"/>
        <v>135</v>
      </c>
      <c r="Z135" s="12">
        <f t="shared" si="14"/>
        <v>-528.3384471249999</v>
      </c>
    </row>
    <row r="136" spans="1:26">
      <c r="A136" s="23">
        <v>136</v>
      </c>
      <c r="B136" s="23">
        <v>469</v>
      </c>
      <c r="C136" s="14">
        <v>0.57999999999999996</v>
      </c>
      <c r="M136" s="23">
        <f t="shared" si="11"/>
        <v>136</v>
      </c>
      <c r="N136" s="31">
        <f t="shared" si="12"/>
        <v>-525.98131686399995</v>
      </c>
      <c r="O136" s="31">
        <f t="shared" si="13"/>
        <v>-170.12474905599998</v>
      </c>
      <c r="Y136" s="1">
        <f t="shared" si="10"/>
        <v>136</v>
      </c>
      <c r="Z136" s="12">
        <f t="shared" si="14"/>
        <v>-525.98131686399995</v>
      </c>
    </row>
    <row r="137" spans="1:26">
      <c r="A137" s="23">
        <v>137</v>
      </c>
      <c r="B137" s="23">
        <v>472</v>
      </c>
      <c r="C137" s="14">
        <v>0.58199999999999996</v>
      </c>
      <c r="M137" s="23">
        <f t="shared" si="11"/>
        <v>137</v>
      </c>
      <c r="N137" s="31">
        <f t="shared" si="12"/>
        <v>-523.61098730699996</v>
      </c>
      <c r="O137" s="31">
        <f t="shared" si="13"/>
        <v>-169.26001677799999</v>
      </c>
      <c r="Y137" s="1">
        <f t="shared" si="10"/>
        <v>137</v>
      </c>
      <c r="Z137" s="12">
        <f t="shared" si="14"/>
        <v>-523.61098730699996</v>
      </c>
    </row>
    <row r="138" spans="1:26">
      <c r="A138" s="23">
        <v>138</v>
      </c>
      <c r="B138" s="23">
        <v>475</v>
      </c>
      <c r="C138" s="14">
        <v>0.58399999999999996</v>
      </c>
      <c r="M138" s="23">
        <f t="shared" si="11"/>
        <v>138</v>
      </c>
      <c r="N138" s="31">
        <f t="shared" si="12"/>
        <v>-521.22747176799999</v>
      </c>
      <c r="O138" s="31">
        <f t="shared" si="13"/>
        <v>-168.391792272</v>
      </c>
      <c r="Y138" s="1">
        <f t="shared" si="10"/>
        <v>138</v>
      </c>
      <c r="Z138" s="12">
        <f t="shared" si="14"/>
        <v>-521.22747176799999</v>
      </c>
    </row>
    <row r="139" spans="1:26">
      <c r="A139" s="23">
        <v>139</v>
      </c>
      <c r="B139" s="23">
        <v>478</v>
      </c>
      <c r="C139" s="14">
        <v>0.58599999999999997</v>
      </c>
      <c r="M139" s="23">
        <f t="shared" si="11"/>
        <v>139</v>
      </c>
      <c r="N139" s="31">
        <f t="shared" si="12"/>
        <v>-518.83078356099998</v>
      </c>
      <c r="O139" s="31">
        <f t="shared" si="13"/>
        <v>-167.52009489400001</v>
      </c>
      <c r="Y139" s="1">
        <f t="shared" si="10"/>
        <v>139</v>
      </c>
      <c r="Z139" s="12">
        <f t="shared" si="14"/>
        <v>-518.83078356099998</v>
      </c>
    </row>
    <row r="140" spans="1:26">
      <c r="A140" s="23">
        <v>140</v>
      </c>
      <c r="B140" s="23">
        <v>481</v>
      </c>
      <c r="C140" s="14">
        <v>0.58899999999999997</v>
      </c>
      <c r="M140" s="23">
        <f t="shared" si="11"/>
        <v>140</v>
      </c>
      <c r="N140" s="31">
        <f t="shared" si="12"/>
        <v>-516.42093599999998</v>
      </c>
      <c r="O140" s="31">
        <f t="shared" si="13"/>
        <v>-166.64494400000004</v>
      </c>
      <c r="Y140" s="1">
        <f t="shared" si="10"/>
        <v>140</v>
      </c>
      <c r="Z140" s="12">
        <f t="shared" si="14"/>
        <v>-516.42093599999998</v>
      </c>
    </row>
    <row r="141" spans="1:26">
      <c r="A141" s="23">
        <v>141</v>
      </c>
      <c r="B141" s="23">
        <v>484</v>
      </c>
      <c r="C141" s="14">
        <v>0.59099999999999997</v>
      </c>
      <c r="M141" s="23">
        <f t="shared" si="11"/>
        <v>141</v>
      </c>
      <c r="N141" s="31">
        <f t="shared" si="12"/>
        <v>-513.99794239899995</v>
      </c>
      <c r="O141" s="31">
        <f t="shared" si="13"/>
        <v>-165.76635894600003</v>
      </c>
      <c r="Y141" s="1">
        <f t="shared" si="10"/>
        <v>141</v>
      </c>
      <c r="Z141" s="12">
        <f t="shared" si="14"/>
        <v>-513.99794239899995</v>
      </c>
    </row>
    <row r="142" spans="1:26">
      <c r="A142" s="23">
        <v>142</v>
      </c>
      <c r="B142" s="23">
        <v>487</v>
      </c>
      <c r="C142" s="14">
        <v>0.59299999999999997</v>
      </c>
      <c r="M142" s="23">
        <f t="shared" si="11"/>
        <v>142</v>
      </c>
      <c r="N142" s="31">
        <f t="shared" si="12"/>
        <v>-511.56181607199994</v>
      </c>
      <c r="O142" s="31">
        <f t="shared" si="13"/>
        <v>-164.88435908800002</v>
      </c>
      <c r="Y142" s="1">
        <f t="shared" si="10"/>
        <v>142</v>
      </c>
      <c r="Z142" s="12">
        <f t="shared" si="14"/>
        <v>-511.56181607199994</v>
      </c>
    </row>
    <row r="143" spans="1:26">
      <c r="A143" s="23">
        <v>143</v>
      </c>
      <c r="B143" s="23">
        <v>490</v>
      </c>
      <c r="C143" s="14">
        <v>0.59499999999999997</v>
      </c>
      <c r="M143" s="23">
        <f t="shared" si="11"/>
        <v>143</v>
      </c>
      <c r="N143" s="31">
        <f t="shared" si="12"/>
        <v>-509.11257033299995</v>
      </c>
      <c r="O143" s="31">
        <f t="shared" si="13"/>
        <v>-163.998963782</v>
      </c>
      <c r="Y143" s="1">
        <f t="shared" si="10"/>
        <v>143</v>
      </c>
      <c r="Z143" s="12">
        <f t="shared" si="14"/>
        <v>-509.11257033299995</v>
      </c>
    </row>
    <row r="144" spans="1:26">
      <c r="A144" s="23">
        <v>144</v>
      </c>
      <c r="B144" s="23">
        <v>493</v>
      </c>
      <c r="C144" s="14">
        <v>0.59699999999999998</v>
      </c>
      <c r="M144" s="23">
        <f t="shared" si="11"/>
        <v>144</v>
      </c>
      <c r="N144" s="31">
        <f t="shared" si="12"/>
        <v>-506.65021849599987</v>
      </c>
      <c r="O144" s="31">
        <f t="shared" si="13"/>
        <v>-163.11019238400002</v>
      </c>
      <c r="Y144" s="1">
        <f t="shared" si="10"/>
        <v>144</v>
      </c>
      <c r="Z144" s="12">
        <f t="shared" si="14"/>
        <v>-506.65021849599987</v>
      </c>
    </row>
    <row r="145" spans="1:26">
      <c r="A145" s="23">
        <v>145</v>
      </c>
      <c r="B145" s="23">
        <v>495</v>
      </c>
      <c r="C145" s="14">
        <v>0.59899999999999998</v>
      </c>
      <c r="M145" s="23">
        <f t="shared" si="11"/>
        <v>145</v>
      </c>
      <c r="N145" s="31">
        <f t="shared" si="12"/>
        <v>-504.17477387499991</v>
      </c>
      <c r="O145" s="31">
        <f t="shared" si="13"/>
        <v>-162.21806425</v>
      </c>
      <c r="Y145" s="1">
        <f t="shared" si="10"/>
        <v>145</v>
      </c>
      <c r="Z145" s="12">
        <f t="shared" si="14"/>
        <v>-504.17477387499991</v>
      </c>
    </row>
    <row r="146" spans="1:26">
      <c r="A146" s="23">
        <v>146</v>
      </c>
      <c r="B146" s="23">
        <v>498</v>
      </c>
      <c r="C146" s="14">
        <v>0.60199999999999998</v>
      </c>
      <c r="M146" s="23">
        <f t="shared" si="11"/>
        <v>146</v>
      </c>
      <c r="N146" s="31">
        <f t="shared" si="12"/>
        <v>-501.68624978399993</v>
      </c>
      <c r="O146" s="31">
        <f t="shared" si="13"/>
        <v>-161.322598736</v>
      </c>
      <c r="Y146" s="1">
        <f t="shared" si="10"/>
        <v>146</v>
      </c>
      <c r="Z146" s="12">
        <f t="shared" si="14"/>
        <v>-501.68624978399993</v>
      </c>
    </row>
    <row r="147" spans="1:26">
      <c r="A147" s="23">
        <v>147</v>
      </c>
      <c r="B147" s="23">
        <v>501</v>
      </c>
      <c r="C147" s="14">
        <v>0.60399999999999998</v>
      </c>
      <c r="M147" s="23">
        <f t="shared" si="11"/>
        <v>147</v>
      </c>
      <c r="N147" s="31">
        <f t="shared" si="12"/>
        <v>-499.1846595369999</v>
      </c>
      <c r="O147" s="31">
        <f t="shared" si="13"/>
        <v>-160.423815198</v>
      </c>
      <c r="Y147" s="1">
        <f t="shared" si="10"/>
        <v>147</v>
      </c>
      <c r="Z147" s="12">
        <f t="shared" si="14"/>
        <v>-499.1846595369999</v>
      </c>
    </row>
    <row r="148" spans="1:26">
      <c r="A148" s="23">
        <v>148</v>
      </c>
      <c r="B148" s="23">
        <v>504</v>
      </c>
      <c r="C148" s="14">
        <v>0.60599999999999998</v>
      </c>
      <c r="M148" s="23">
        <f t="shared" si="11"/>
        <v>148</v>
      </c>
      <c r="N148" s="31">
        <f t="shared" si="12"/>
        <v>-496.67001644799996</v>
      </c>
      <c r="O148" s="31">
        <f t="shared" si="13"/>
        <v>-159.52173299200001</v>
      </c>
      <c r="Y148" s="1">
        <f t="shared" si="10"/>
        <v>148</v>
      </c>
      <c r="Z148" s="12">
        <f t="shared" si="14"/>
        <v>-496.67001644799996</v>
      </c>
    </row>
    <row r="149" spans="1:26">
      <c r="A149" s="23">
        <v>149</v>
      </c>
      <c r="B149" s="23">
        <v>507</v>
      </c>
      <c r="C149" s="14">
        <v>0.60799999999999998</v>
      </c>
      <c r="M149" s="23">
        <f t="shared" si="11"/>
        <v>149</v>
      </c>
      <c r="N149" s="31">
        <f t="shared" si="12"/>
        <v>-494.14233383099992</v>
      </c>
      <c r="O149" s="31">
        <f t="shared" si="13"/>
        <v>-158.616371474</v>
      </c>
      <c r="Y149" s="1">
        <f t="shared" si="10"/>
        <v>149</v>
      </c>
      <c r="Z149" s="12">
        <f t="shared" si="14"/>
        <v>-494.14233383099992</v>
      </c>
    </row>
    <row r="150" spans="1:26">
      <c r="A150" s="23">
        <v>150</v>
      </c>
      <c r="B150" s="23">
        <v>510</v>
      </c>
      <c r="C150" s="14">
        <v>0.61</v>
      </c>
      <c r="M150" s="23">
        <f t="shared" si="11"/>
        <v>150</v>
      </c>
      <c r="N150" s="31">
        <f t="shared" si="12"/>
        <v>-491.6016249999999</v>
      </c>
      <c r="O150" s="31">
        <f t="shared" si="13"/>
        <v>-157.70775</v>
      </c>
      <c r="Y150" s="1">
        <f t="shared" si="10"/>
        <v>150</v>
      </c>
      <c r="Z150" s="12">
        <f t="shared" si="14"/>
        <v>-491.6016249999999</v>
      </c>
    </row>
    <row r="151" spans="1:26">
      <c r="A151" s="23">
        <v>151</v>
      </c>
      <c r="B151" s="23">
        <v>513</v>
      </c>
      <c r="C151" s="14">
        <v>0.61199999999999999</v>
      </c>
      <c r="M151" s="23">
        <f t="shared" si="11"/>
        <v>151</v>
      </c>
      <c r="N151" s="31">
        <f t="shared" si="12"/>
        <v>-489.04790326899996</v>
      </c>
      <c r="O151" s="31">
        <f t="shared" si="13"/>
        <v>-156.79588792599998</v>
      </c>
      <c r="Y151" s="1">
        <f t="shared" si="10"/>
        <v>151</v>
      </c>
      <c r="Z151" s="12">
        <f t="shared" si="14"/>
        <v>-489.04790326899996</v>
      </c>
    </row>
    <row r="152" spans="1:26">
      <c r="A152" s="23">
        <v>152</v>
      </c>
      <c r="B152" s="23">
        <v>516</v>
      </c>
      <c r="C152" s="14">
        <v>0.61399999999999999</v>
      </c>
      <c r="M152" s="23">
        <f t="shared" si="11"/>
        <v>152</v>
      </c>
      <c r="N152" s="31">
        <f t="shared" si="12"/>
        <v>-486.48118195199993</v>
      </c>
      <c r="O152" s="31">
        <f t="shared" si="13"/>
        <v>-155.88080460800001</v>
      </c>
      <c r="Y152" s="1">
        <f t="shared" ref="Y152:Y215" si="15">A152</f>
        <v>152</v>
      </c>
      <c r="Z152" s="12">
        <f t="shared" si="14"/>
        <v>-486.48118195199993</v>
      </c>
    </row>
    <row r="153" spans="1:26">
      <c r="A153" s="23">
        <v>153</v>
      </c>
      <c r="B153" s="23">
        <v>519</v>
      </c>
      <c r="C153" s="14">
        <v>0.61599999999999999</v>
      </c>
      <c r="M153" s="23">
        <f t="shared" si="11"/>
        <v>153</v>
      </c>
      <c r="N153" s="31">
        <f t="shared" si="12"/>
        <v>-483.90147436299992</v>
      </c>
      <c r="O153" s="31">
        <f t="shared" si="13"/>
        <v>-154.96251940200003</v>
      </c>
      <c r="Y153" s="1">
        <f t="shared" si="15"/>
        <v>153</v>
      </c>
      <c r="Z153" s="12">
        <f t="shared" si="14"/>
        <v>-483.90147436299992</v>
      </c>
    </row>
    <row r="154" spans="1:26">
      <c r="A154" s="23">
        <v>154</v>
      </c>
      <c r="B154" s="23">
        <v>522</v>
      </c>
      <c r="C154" s="14">
        <v>0.61799999999999999</v>
      </c>
      <c r="M154" s="23">
        <f t="shared" si="11"/>
        <v>154</v>
      </c>
      <c r="N154" s="31">
        <f t="shared" si="12"/>
        <v>-481.30879381599999</v>
      </c>
      <c r="O154" s="31">
        <f t="shared" si="13"/>
        <v>-154.04105166400001</v>
      </c>
      <c r="Y154" s="1">
        <f t="shared" si="15"/>
        <v>154</v>
      </c>
      <c r="Z154" s="12">
        <f t="shared" si="14"/>
        <v>-481.30879381599999</v>
      </c>
    </row>
    <row r="155" spans="1:26">
      <c r="A155" s="23">
        <v>155</v>
      </c>
      <c r="B155" s="23">
        <v>525</v>
      </c>
      <c r="C155" s="14">
        <v>0.62</v>
      </c>
      <c r="M155" s="23">
        <f t="shared" si="11"/>
        <v>155</v>
      </c>
      <c r="N155" s="31">
        <f t="shared" si="12"/>
        <v>-478.70315362499991</v>
      </c>
      <c r="O155" s="31">
        <f t="shared" si="13"/>
        <v>-153.11642075</v>
      </c>
      <c r="Y155" s="1">
        <f t="shared" si="15"/>
        <v>155</v>
      </c>
      <c r="Z155" s="12">
        <f t="shared" si="14"/>
        <v>-478.70315362499991</v>
      </c>
    </row>
    <row r="156" spans="1:26">
      <c r="A156" s="23">
        <v>156</v>
      </c>
      <c r="B156" s="23">
        <v>527</v>
      </c>
      <c r="C156" s="14">
        <v>0.622</v>
      </c>
      <c r="M156" s="23">
        <f t="shared" si="11"/>
        <v>156</v>
      </c>
      <c r="N156" s="31">
        <f t="shared" si="12"/>
        <v>-476.08456710399992</v>
      </c>
      <c r="O156" s="31">
        <f t="shared" si="13"/>
        <v>-152.18864601600004</v>
      </c>
      <c r="Y156" s="1">
        <f t="shared" si="15"/>
        <v>156</v>
      </c>
      <c r="Z156" s="12">
        <f t="shared" si="14"/>
        <v>-476.08456710399992</v>
      </c>
    </row>
    <row r="157" spans="1:26">
      <c r="A157" s="23">
        <v>157</v>
      </c>
      <c r="B157" s="23">
        <v>530</v>
      </c>
      <c r="C157" s="14">
        <v>0.624</v>
      </c>
      <c r="M157" s="23">
        <f t="shared" si="11"/>
        <v>157</v>
      </c>
      <c r="N157" s="31">
        <f t="shared" si="12"/>
        <v>-473.453047567</v>
      </c>
      <c r="O157" s="31">
        <f t="shared" si="13"/>
        <v>-151.25774681800002</v>
      </c>
      <c r="Y157" s="1">
        <f t="shared" si="15"/>
        <v>157</v>
      </c>
      <c r="Z157" s="12">
        <f t="shared" si="14"/>
        <v>-473.453047567</v>
      </c>
    </row>
    <row r="158" spans="1:26">
      <c r="A158" s="23">
        <v>158</v>
      </c>
      <c r="B158" s="23">
        <v>533</v>
      </c>
      <c r="C158" s="14">
        <v>0.626</v>
      </c>
      <c r="M158" s="23">
        <f t="shared" si="11"/>
        <v>158</v>
      </c>
      <c r="N158" s="31">
        <f t="shared" si="12"/>
        <v>-470.80860832799993</v>
      </c>
      <c r="O158" s="31">
        <f t="shared" si="13"/>
        <v>-150.32374251200002</v>
      </c>
      <c r="Y158" s="1">
        <f t="shared" si="15"/>
        <v>158</v>
      </c>
      <c r="Z158" s="12">
        <f t="shared" si="14"/>
        <v>-470.80860832799993</v>
      </c>
    </row>
    <row r="159" spans="1:26">
      <c r="A159" s="23">
        <v>159</v>
      </c>
      <c r="B159" s="23">
        <v>536</v>
      </c>
      <c r="C159" s="14">
        <v>0.628</v>
      </c>
      <c r="M159" s="23">
        <f t="shared" si="11"/>
        <v>159</v>
      </c>
      <c r="N159" s="31">
        <f t="shared" si="12"/>
        <v>-468.15126270099984</v>
      </c>
      <c r="O159" s="31">
        <f t="shared" si="13"/>
        <v>-149.386652454</v>
      </c>
      <c r="Y159" s="1">
        <f t="shared" si="15"/>
        <v>159</v>
      </c>
      <c r="Z159" s="12">
        <f t="shared" si="14"/>
        <v>-468.15126270099984</v>
      </c>
    </row>
    <row r="160" spans="1:26">
      <c r="A160" s="23">
        <v>160</v>
      </c>
      <c r="B160" s="23">
        <v>539</v>
      </c>
      <c r="C160" s="14">
        <v>0.63</v>
      </c>
      <c r="M160" s="23">
        <f t="shared" si="11"/>
        <v>160</v>
      </c>
      <c r="N160" s="31">
        <f t="shared" si="12"/>
        <v>-465.48102399999993</v>
      </c>
      <c r="O160" s="31">
        <f t="shared" si="13"/>
        <v>-148.446496</v>
      </c>
      <c r="Y160" s="1">
        <f t="shared" si="15"/>
        <v>160</v>
      </c>
      <c r="Z160" s="12">
        <f t="shared" si="14"/>
        <v>-465.48102399999993</v>
      </c>
    </row>
    <row r="161" spans="1:26">
      <c r="A161" s="23">
        <v>161</v>
      </c>
      <c r="B161" s="23">
        <v>542</v>
      </c>
      <c r="C161" s="14">
        <v>0.63200000000000001</v>
      </c>
      <c r="M161" s="23">
        <f t="shared" si="11"/>
        <v>161</v>
      </c>
      <c r="N161" s="31">
        <f t="shared" si="12"/>
        <v>-462.79790553899994</v>
      </c>
      <c r="O161" s="31">
        <f t="shared" si="13"/>
        <v>-147.50329250600001</v>
      </c>
      <c r="Y161" s="1">
        <f t="shared" si="15"/>
        <v>161</v>
      </c>
      <c r="Z161" s="12">
        <f t="shared" si="14"/>
        <v>-462.79790553899994</v>
      </c>
    </row>
    <row r="162" spans="1:26">
      <c r="A162" s="23">
        <v>162</v>
      </c>
      <c r="B162" s="23">
        <v>545</v>
      </c>
      <c r="C162" s="14">
        <v>0.63400000000000001</v>
      </c>
      <c r="M162" s="23">
        <f t="shared" si="11"/>
        <v>162</v>
      </c>
      <c r="N162" s="31">
        <f t="shared" si="12"/>
        <v>-460.10192063199986</v>
      </c>
      <c r="O162" s="31">
        <f t="shared" si="13"/>
        <v>-146.557061328</v>
      </c>
      <c r="Y162" s="1">
        <f t="shared" si="15"/>
        <v>162</v>
      </c>
      <c r="Z162" s="12">
        <f t="shared" si="14"/>
        <v>-460.10192063199986</v>
      </c>
    </row>
    <row r="163" spans="1:26">
      <c r="A163" s="23">
        <v>163</v>
      </c>
      <c r="B163" s="23">
        <v>547</v>
      </c>
      <c r="C163" s="14">
        <v>0.63600000000000001</v>
      </c>
      <c r="M163" s="23">
        <f t="shared" si="11"/>
        <v>163</v>
      </c>
      <c r="N163" s="31">
        <f t="shared" si="12"/>
        <v>-457.39308259299997</v>
      </c>
      <c r="O163" s="31">
        <f t="shared" si="13"/>
        <v>-145.60782182200001</v>
      </c>
      <c r="Y163" s="1">
        <f t="shared" si="15"/>
        <v>163</v>
      </c>
      <c r="Z163" s="12">
        <f t="shared" si="14"/>
        <v>-457.39308259299997</v>
      </c>
    </row>
    <row r="164" spans="1:26">
      <c r="A164" s="23">
        <v>164</v>
      </c>
      <c r="B164" s="23">
        <v>550</v>
      </c>
      <c r="C164" s="14">
        <v>0.63800000000000001</v>
      </c>
      <c r="M164" s="23">
        <f t="shared" si="11"/>
        <v>164</v>
      </c>
      <c r="N164" s="31">
        <f t="shared" si="12"/>
        <v>-454.67140473599994</v>
      </c>
      <c r="O164" s="31">
        <f t="shared" si="13"/>
        <v>-144.65559334399998</v>
      </c>
      <c r="Y164" s="1">
        <f t="shared" si="15"/>
        <v>164</v>
      </c>
      <c r="Z164" s="12">
        <f t="shared" si="14"/>
        <v>-454.67140473599994</v>
      </c>
    </row>
    <row r="165" spans="1:26">
      <c r="A165" s="23">
        <v>165</v>
      </c>
      <c r="B165" s="23">
        <v>553</v>
      </c>
      <c r="C165" s="14">
        <v>0.64</v>
      </c>
      <c r="M165" s="23">
        <f t="shared" si="11"/>
        <v>165</v>
      </c>
      <c r="N165" s="31">
        <f t="shared" si="12"/>
        <v>-451.93690037499994</v>
      </c>
      <c r="O165" s="31">
        <f t="shared" si="13"/>
        <v>-143.70039524999999</v>
      </c>
      <c r="Y165" s="1">
        <f t="shared" si="15"/>
        <v>165</v>
      </c>
      <c r="Z165" s="12">
        <f t="shared" si="14"/>
        <v>-451.93690037499994</v>
      </c>
    </row>
    <row r="166" spans="1:26">
      <c r="A166" s="23">
        <v>166</v>
      </c>
      <c r="B166" s="23">
        <v>556</v>
      </c>
      <c r="C166" s="14">
        <v>0.64200000000000002</v>
      </c>
      <c r="M166" s="23">
        <f t="shared" si="11"/>
        <v>166</v>
      </c>
      <c r="N166" s="31">
        <f t="shared" si="12"/>
        <v>-449.18958282400001</v>
      </c>
      <c r="O166" s="31">
        <f t="shared" si="13"/>
        <v>-142.74224689600001</v>
      </c>
      <c r="Y166" s="1">
        <f t="shared" si="15"/>
        <v>166</v>
      </c>
      <c r="Z166" s="12">
        <f t="shared" si="14"/>
        <v>-449.18958282400001</v>
      </c>
    </row>
    <row r="167" spans="1:26">
      <c r="A167" s="23">
        <v>167</v>
      </c>
      <c r="B167" s="23">
        <v>559</v>
      </c>
      <c r="C167" s="14">
        <v>0.64400000000000002</v>
      </c>
      <c r="M167" s="23">
        <f t="shared" si="11"/>
        <v>167</v>
      </c>
      <c r="N167" s="31">
        <f t="shared" si="12"/>
        <v>-446.42946539699989</v>
      </c>
      <c r="O167" s="31">
        <f t="shared" si="13"/>
        <v>-141.781167638</v>
      </c>
      <c r="Y167" s="1">
        <f t="shared" si="15"/>
        <v>167</v>
      </c>
      <c r="Z167" s="12">
        <f t="shared" si="14"/>
        <v>-446.42946539699989</v>
      </c>
    </row>
    <row r="168" spans="1:26">
      <c r="A168" s="23">
        <v>168</v>
      </c>
      <c r="B168" s="23">
        <v>561</v>
      </c>
      <c r="C168" s="14">
        <v>0.64500000000000002</v>
      </c>
      <c r="M168" s="23">
        <f t="shared" si="11"/>
        <v>168</v>
      </c>
      <c r="N168" s="31">
        <f t="shared" si="12"/>
        <v>-443.6565614079999</v>
      </c>
      <c r="O168" s="31">
        <f t="shared" si="13"/>
        <v>-140.81717683200003</v>
      </c>
      <c r="Y168" s="1">
        <f t="shared" si="15"/>
        <v>168</v>
      </c>
      <c r="Z168" s="12">
        <f t="shared" si="14"/>
        <v>-443.6565614079999</v>
      </c>
    </row>
    <row r="169" spans="1:26">
      <c r="A169" s="23">
        <v>169</v>
      </c>
      <c r="B169" s="23">
        <v>564</v>
      </c>
      <c r="C169" s="14">
        <v>0.64700000000000002</v>
      </c>
      <c r="M169" s="23">
        <f t="shared" si="11"/>
        <v>169</v>
      </c>
      <c r="N169" s="31">
        <f t="shared" si="12"/>
        <v>-440.87088417099994</v>
      </c>
      <c r="O169" s="31">
        <f t="shared" si="13"/>
        <v>-139.85029383400001</v>
      </c>
      <c r="Y169" s="1">
        <f t="shared" si="15"/>
        <v>169</v>
      </c>
      <c r="Z169" s="12">
        <f t="shared" si="14"/>
        <v>-440.87088417099994</v>
      </c>
    </row>
    <row r="170" spans="1:26">
      <c r="A170" s="23">
        <v>170</v>
      </c>
      <c r="B170" s="23">
        <v>567</v>
      </c>
      <c r="C170" s="14">
        <v>0.64900000000000002</v>
      </c>
      <c r="M170" s="23">
        <f t="shared" si="11"/>
        <v>170</v>
      </c>
      <c r="N170" s="31">
        <f t="shared" si="12"/>
        <v>-438.07244699999995</v>
      </c>
      <c r="O170" s="31">
        <f t="shared" si="13"/>
        <v>-138.880538</v>
      </c>
      <c r="Y170" s="1">
        <f t="shared" si="15"/>
        <v>170</v>
      </c>
      <c r="Z170" s="12">
        <f t="shared" si="14"/>
        <v>-438.07244699999995</v>
      </c>
    </row>
    <row r="171" spans="1:26">
      <c r="A171" s="23">
        <v>171</v>
      </c>
      <c r="B171" s="23">
        <v>570</v>
      </c>
      <c r="C171" s="14">
        <v>0.65100000000000002</v>
      </c>
      <c r="M171" s="23">
        <f t="shared" si="11"/>
        <v>171</v>
      </c>
      <c r="N171" s="31">
        <f t="shared" si="12"/>
        <v>-435.26126320899999</v>
      </c>
      <c r="O171" s="31">
        <f t="shared" si="13"/>
        <v>-137.90792868600002</v>
      </c>
      <c r="Y171" s="1">
        <f t="shared" si="15"/>
        <v>171</v>
      </c>
      <c r="Z171" s="12">
        <f t="shared" si="14"/>
        <v>-435.26126320899999</v>
      </c>
    </row>
    <row r="172" spans="1:26">
      <c r="A172" s="23">
        <v>172</v>
      </c>
      <c r="B172" s="23">
        <v>573</v>
      </c>
      <c r="C172" s="14">
        <v>0.65300000000000002</v>
      </c>
      <c r="M172" s="23">
        <f t="shared" si="11"/>
        <v>172</v>
      </c>
      <c r="N172" s="31">
        <f t="shared" si="12"/>
        <v>-432.437346112</v>
      </c>
      <c r="O172" s="31">
        <f t="shared" si="13"/>
        <v>-136.93248524800001</v>
      </c>
      <c r="Y172" s="1">
        <f t="shared" si="15"/>
        <v>172</v>
      </c>
      <c r="Z172" s="12">
        <f t="shared" si="14"/>
        <v>-432.437346112</v>
      </c>
    </row>
    <row r="173" spans="1:26">
      <c r="A173" s="23">
        <v>173</v>
      </c>
      <c r="B173" s="23">
        <v>575</v>
      </c>
      <c r="C173" s="14">
        <v>0.65500000000000003</v>
      </c>
      <c r="M173" s="23">
        <f t="shared" si="11"/>
        <v>173</v>
      </c>
      <c r="N173" s="31">
        <f t="shared" si="12"/>
        <v>-429.60070902299987</v>
      </c>
      <c r="O173" s="31">
        <f t="shared" si="13"/>
        <v>-135.95422704200001</v>
      </c>
      <c r="Y173" s="1">
        <f t="shared" si="15"/>
        <v>173</v>
      </c>
      <c r="Z173" s="12">
        <f t="shared" si="14"/>
        <v>-429.60070902299987</v>
      </c>
    </row>
    <row r="174" spans="1:26">
      <c r="A174" s="23">
        <v>174</v>
      </c>
      <c r="B174" s="23">
        <v>578</v>
      </c>
      <c r="C174" s="14">
        <v>0.65600000000000003</v>
      </c>
      <c r="M174" s="23">
        <f t="shared" si="11"/>
        <v>174</v>
      </c>
      <c r="N174" s="31">
        <f t="shared" si="12"/>
        <v>-426.75136525599987</v>
      </c>
      <c r="O174" s="31">
        <f t="shared" si="13"/>
        <v>-134.97317342400001</v>
      </c>
      <c r="Y174" s="1">
        <f t="shared" si="15"/>
        <v>174</v>
      </c>
      <c r="Z174" s="12">
        <f t="shared" si="14"/>
        <v>-426.75136525599987</v>
      </c>
    </row>
    <row r="175" spans="1:26">
      <c r="A175" s="23">
        <v>175</v>
      </c>
      <c r="B175" s="23">
        <v>581</v>
      </c>
      <c r="C175" s="14">
        <v>0.65800000000000003</v>
      </c>
      <c r="M175" s="23">
        <f t="shared" si="11"/>
        <v>175</v>
      </c>
      <c r="N175" s="31">
        <f t="shared" si="12"/>
        <v>-423.88932812499991</v>
      </c>
      <c r="O175" s="31">
        <f t="shared" si="13"/>
        <v>-133.98934374999999</v>
      </c>
      <c r="Y175" s="1">
        <f t="shared" si="15"/>
        <v>175</v>
      </c>
      <c r="Z175" s="12">
        <f t="shared" si="14"/>
        <v>-423.88932812499991</v>
      </c>
    </row>
    <row r="176" spans="1:26">
      <c r="A176" s="23">
        <v>176</v>
      </c>
      <c r="B176" s="23">
        <v>584</v>
      </c>
      <c r="C176" s="14">
        <v>0.66</v>
      </c>
      <c r="M176" s="23">
        <f t="shared" si="11"/>
        <v>176</v>
      </c>
      <c r="N176" s="31">
        <f t="shared" si="12"/>
        <v>-421.01461094399997</v>
      </c>
      <c r="O176" s="31">
        <f t="shared" si="13"/>
        <v>-133.00275737600001</v>
      </c>
      <c r="Y176" s="1">
        <f t="shared" si="15"/>
        <v>176</v>
      </c>
      <c r="Z176" s="12">
        <f t="shared" si="14"/>
        <v>-421.01461094399997</v>
      </c>
    </row>
    <row r="177" spans="1:26">
      <c r="A177" s="23">
        <v>177</v>
      </c>
      <c r="B177" s="23">
        <v>586</v>
      </c>
      <c r="C177" s="14">
        <v>0.66200000000000003</v>
      </c>
      <c r="M177" s="23">
        <f t="shared" si="11"/>
        <v>177</v>
      </c>
      <c r="N177" s="31">
        <f t="shared" si="12"/>
        <v>-418.127227027</v>
      </c>
      <c r="O177" s="31">
        <f t="shared" si="13"/>
        <v>-132.013433658</v>
      </c>
      <c r="Y177" s="1">
        <f t="shared" si="15"/>
        <v>177</v>
      </c>
      <c r="Z177" s="12">
        <f t="shared" si="14"/>
        <v>-418.127227027</v>
      </c>
    </row>
    <row r="178" spans="1:26">
      <c r="A178" s="23">
        <v>178</v>
      </c>
      <c r="B178" s="23">
        <v>589</v>
      </c>
      <c r="C178" s="14">
        <v>0.66400000000000003</v>
      </c>
      <c r="M178" s="23">
        <f t="shared" si="11"/>
        <v>178</v>
      </c>
      <c r="N178" s="31">
        <f t="shared" si="12"/>
        <v>-415.22718968800001</v>
      </c>
      <c r="O178" s="31">
        <f t="shared" si="13"/>
        <v>-131.02139195199999</v>
      </c>
      <c r="Y178" s="1">
        <f t="shared" si="15"/>
        <v>178</v>
      </c>
      <c r="Z178" s="12">
        <f t="shared" si="14"/>
        <v>-415.22718968800001</v>
      </c>
    </row>
    <row r="179" spans="1:26">
      <c r="A179" s="23">
        <v>179</v>
      </c>
      <c r="B179" s="23">
        <v>592</v>
      </c>
      <c r="C179" s="14">
        <v>0.66500000000000004</v>
      </c>
      <c r="M179" s="23">
        <f t="shared" si="11"/>
        <v>179</v>
      </c>
      <c r="N179" s="31">
        <f t="shared" si="12"/>
        <v>-412.31451224099993</v>
      </c>
      <c r="O179" s="31">
        <f t="shared" si="13"/>
        <v>-130.02665161400003</v>
      </c>
      <c r="Y179" s="1">
        <f t="shared" si="15"/>
        <v>179</v>
      </c>
      <c r="Z179" s="12">
        <f t="shared" si="14"/>
        <v>-412.31451224099993</v>
      </c>
    </row>
    <row r="180" spans="1:26">
      <c r="A180" s="23">
        <v>180</v>
      </c>
      <c r="B180" s="23">
        <v>595</v>
      </c>
      <c r="C180" s="14">
        <v>0.66700000000000004</v>
      </c>
      <c r="M180" s="23">
        <f t="shared" si="11"/>
        <v>180</v>
      </c>
      <c r="N180" s="31">
        <f t="shared" si="12"/>
        <v>-409.38920799999988</v>
      </c>
      <c r="O180" s="31">
        <f t="shared" si="13"/>
        <v>-129.02923199999998</v>
      </c>
      <c r="Y180" s="1">
        <f t="shared" si="15"/>
        <v>180</v>
      </c>
      <c r="Z180" s="12">
        <f t="shared" si="14"/>
        <v>-409.38920799999988</v>
      </c>
    </row>
    <row r="181" spans="1:26">
      <c r="A181" s="23">
        <v>181</v>
      </c>
      <c r="B181" s="23">
        <v>597</v>
      </c>
      <c r="C181" s="14">
        <v>0.66900000000000004</v>
      </c>
      <c r="M181" s="23">
        <f t="shared" si="11"/>
        <v>181</v>
      </c>
      <c r="N181" s="31">
        <f t="shared" si="12"/>
        <v>-406.45129027899998</v>
      </c>
      <c r="O181" s="31">
        <f t="shared" si="13"/>
        <v>-128.029152466</v>
      </c>
      <c r="Y181" s="1">
        <f t="shared" si="15"/>
        <v>181</v>
      </c>
      <c r="Z181" s="12">
        <f t="shared" si="14"/>
        <v>-406.45129027899998</v>
      </c>
    </row>
    <row r="182" spans="1:26">
      <c r="A182" s="23">
        <v>182</v>
      </c>
      <c r="B182" s="23">
        <v>600</v>
      </c>
      <c r="C182" s="14">
        <v>0.67</v>
      </c>
      <c r="M182" s="23">
        <f t="shared" si="11"/>
        <v>182</v>
      </c>
      <c r="N182" s="31">
        <f t="shared" si="12"/>
        <v>-403.50077239199987</v>
      </c>
      <c r="O182" s="31">
        <f t="shared" si="13"/>
        <v>-127.02643236800002</v>
      </c>
      <c r="Y182" s="1">
        <f t="shared" si="15"/>
        <v>182</v>
      </c>
      <c r="Z182" s="12">
        <f t="shared" si="14"/>
        <v>-403.50077239199987</v>
      </c>
    </row>
    <row r="183" spans="1:26">
      <c r="A183" s="23">
        <v>183</v>
      </c>
      <c r="B183" s="23">
        <v>603</v>
      </c>
      <c r="C183" s="14">
        <v>0.67200000000000004</v>
      </c>
      <c r="M183" s="23">
        <f t="shared" si="11"/>
        <v>183</v>
      </c>
      <c r="N183" s="31">
        <f t="shared" si="12"/>
        <v>-400.53766765300003</v>
      </c>
      <c r="O183" s="31">
        <f t="shared" si="13"/>
        <v>-126.02109106200001</v>
      </c>
      <c r="Y183" s="1">
        <f t="shared" si="15"/>
        <v>183</v>
      </c>
      <c r="Z183" s="12">
        <f t="shared" si="14"/>
        <v>-400.53766765300003</v>
      </c>
    </row>
    <row r="184" spans="1:26">
      <c r="A184" s="23">
        <v>184</v>
      </c>
      <c r="B184" s="23">
        <v>605</v>
      </c>
      <c r="C184" s="14">
        <v>0.67400000000000004</v>
      </c>
      <c r="M184" s="23">
        <f t="shared" si="11"/>
        <v>184</v>
      </c>
      <c r="N184" s="31">
        <f t="shared" si="12"/>
        <v>-397.56198937599993</v>
      </c>
      <c r="O184" s="31">
        <f t="shared" si="13"/>
        <v>-125.01314790400001</v>
      </c>
      <c r="Y184" s="1">
        <f t="shared" si="15"/>
        <v>184</v>
      </c>
      <c r="Z184" s="12">
        <f t="shared" si="14"/>
        <v>-397.56198937599993</v>
      </c>
    </row>
    <row r="185" spans="1:26">
      <c r="A185" s="23">
        <v>185</v>
      </c>
      <c r="B185" s="23">
        <v>608</v>
      </c>
      <c r="C185" s="14">
        <v>0.67600000000000005</v>
      </c>
      <c r="M185" s="23">
        <f t="shared" si="11"/>
        <v>185</v>
      </c>
      <c r="N185" s="31">
        <f t="shared" si="12"/>
        <v>-394.57375087499992</v>
      </c>
      <c r="O185" s="31">
        <f t="shared" si="13"/>
        <v>-124.00262225</v>
      </c>
      <c r="Y185" s="1">
        <f t="shared" si="15"/>
        <v>185</v>
      </c>
      <c r="Z185" s="12">
        <f t="shared" si="14"/>
        <v>-394.57375087499992</v>
      </c>
    </row>
    <row r="186" spans="1:26">
      <c r="A186" s="23">
        <v>186</v>
      </c>
      <c r="B186" s="23">
        <v>611</v>
      </c>
      <c r="C186" s="14">
        <v>0.67700000000000005</v>
      </c>
      <c r="M186" s="23">
        <f t="shared" si="11"/>
        <v>186</v>
      </c>
      <c r="N186" s="31">
        <f t="shared" si="12"/>
        <v>-391.57296546399988</v>
      </c>
      <c r="O186" s="31">
        <f t="shared" si="13"/>
        <v>-122.989533456</v>
      </c>
      <c r="Y186" s="1">
        <f t="shared" si="15"/>
        <v>186</v>
      </c>
      <c r="Z186" s="12">
        <f t="shared" si="14"/>
        <v>-391.57296546399988</v>
      </c>
    </row>
    <row r="187" spans="1:26">
      <c r="A187" s="23">
        <v>187</v>
      </c>
      <c r="B187" s="23">
        <v>613</v>
      </c>
      <c r="C187" s="14">
        <v>0.67900000000000005</v>
      </c>
      <c r="M187" s="23">
        <f t="shared" si="11"/>
        <v>187</v>
      </c>
      <c r="N187" s="31">
        <f t="shared" si="12"/>
        <v>-388.55964645699999</v>
      </c>
      <c r="O187" s="31">
        <f t="shared" si="13"/>
        <v>-121.97390087800001</v>
      </c>
      <c r="Y187" s="1">
        <f t="shared" si="15"/>
        <v>187</v>
      </c>
      <c r="Z187" s="12">
        <f t="shared" si="14"/>
        <v>-388.55964645699999</v>
      </c>
    </row>
    <row r="188" spans="1:26">
      <c r="A188" s="23">
        <v>188</v>
      </c>
      <c r="B188" s="23">
        <v>616</v>
      </c>
      <c r="C188" s="14">
        <v>0.68100000000000005</v>
      </c>
      <c r="M188" s="23">
        <f t="shared" si="11"/>
        <v>188</v>
      </c>
      <c r="N188" s="31">
        <f t="shared" si="12"/>
        <v>-385.5338071679999</v>
      </c>
      <c r="O188" s="31">
        <f t="shared" si="13"/>
        <v>-120.955743872</v>
      </c>
      <c r="Y188" s="1">
        <f t="shared" si="15"/>
        <v>188</v>
      </c>
      <c r="Z188" s="12">
        <f t="shared" si="14"/>
        <v>-385.5338071679999</v>
      </c>
    </row>
    <row r="189" spans="1:26">
      <c r="A189" s="23">
        <v>189</v>
      </c>
      <c r="B189" s="23">
        <v>619</v>
      </c>
      <c r="C189" s="14">
        <v>0.68200000000000005</v>
      </c>
      <c r="M189" s="23">
        <f t="shared" si="11"/>
        <v>189</v>
      </c>
      <c r="N189" s="31">
        <f t="shared" si="12"/>
        <v>-382.49546091099995</v>
      </c>
      <c r="O189" s="31">
        <f t="shared" si="13"/>
        <v>-119.93508179399998</v>
      </c>
      <c r="Y189" s="1">
        <f t="shared" si="15"/>
        <v>189</v>
      </c>
      <c r="Z189" s="12">
        <f t="shared" si="14"/>
        <v>-382.49546091099995</v>
      </c>
    </row>
    <row r="190" spans="1:26">
      <c r="A190" s="23">
        <v>190</v>
      </c>
      <c r="B190" s="23">
        <v>621</v>
      </c>
      <c r="C190" s="14">
        <v>0.68400000000000005</v>
      </c>
      <c r="M190" s="23">
        <f t="shared" si="11"/>
        <v>190</v>
      </c>
      <c r="N190" s="31">
        <f t="shared" si="12"/>
        <v>-379.44462099999998</v>
      </c>
      <c r="O190" s="31">
        <f t="shared" si="13"/>
        <v>-118.91193399999999</v>
      </c>
      <c r="Y190" s="1">
        <f t="shared" si="15"/>
        <v>190</v>
      </c>
      <c r="Z190" s="12">
        <f t="shared" si="14"/>
        <v>-379.44462099999998</v>
      </c>
    </row>
    <row r="191" spans="1:26">
      <c r="A191" s="23">
        <v>191</v>
      </c>
      <c r="B191" s="23">
        <v>624</v>
      </c>
      <c r="C191" s="14">
        <v>0.68600000000000005</v>
      </c>
      <c r="M191" s="23">
        <f t="shared" si="11"/>
        <v>191</v>
      </c>
      <c r="N191" s="31">
        <f t="shared" si="12"/>
        <v>-376.38130074899988</v>
      </c>
      <c r="O191" s="31">
        <f t="shared" si="13"/>
        <v>-117.88631984599999</v>
      </c>
      <c r="Y191" s="1">
        <f t="shared" si="15"/>
        <v>191</v>
      </c>
      <c r="Z191" s="12">
        <f t="shared" si="14"/>
        <v>-376.38130074899988</v>
      </c>
    </row>
    <row r="192" spans="1:26">
      <c r="A192" s="23">
        <v>192</v>
      </c>
      <c r="B192" s="23">
        <v>627</v>
      </c>
      <c r="C192" s="14">
        <v>0.68700000000000006</v>
      </c>
      <c r="M192" s="23">
        <f t="shared" si="11"/>
        <v>192</v>
      </c>
      <c r="N192" s="31">
        <f t="shared" si="12"/>
        <v>-373.30551347199986</v>
      </c>
      <c r="O192" s="31">
        <f t="shared" si="13"/>
        <v>-116.85825868800003</v>
      </c>
      <c r="Y192" s="1">
        <f t="shared" si="15"/>
        <v>192</v>
      </c>
      <c r="Z192" s="12">
        <f t="shared" si="14"/>
        <v>-373.30551347199986</v>
      </c>
    </row>
    <row r="193" spans="1:26">
      <c r="A193" s="23">
        <v>193</v>
      </c>
      <c r="B193" s="23">
        <v>629</v>
      </c>
      <c r="C193" s="14">
        <v>0.68899999999999995</v>
      </c>
      <c r="M193" s="23">
        <f t="shared" si="11"/>
        <v>193</v>
      </c>
      <c r="N193" s="31">
        <f t="shared" si="12"/>
        <v>-370.21727248299999</v>
      </c>
      <c r="O193" s="31">
        <f t="shared" si="13"/>
        <v>-115.82776988199998</v>
      </c>
      <c r="Y193" s="1">
        <f t="shared" si="15"/>
        <v>193</v>
      </c>
      <c r="Z193" s="12">
        <f t="shared" si="14"/>
        <v>-370.21727248299999</v>
      </c>
    </row>
    <row r="194" spans="1:26">
      <c r="A194" s="23">
        <v>194</v>
      </c>
      <c r="B194" s="23">
        <v>632</v>
      </c>
      <c r="C194" s="14">
        <v>0.69</v>
      </c>
      <c r="M194" s="23">
        <f t="shared" si="11"/>
        <v>194</v>
      </c>
      <c r="N194" s="31">
        <f t="shared" si="12"/>
        <v>-367.11659109599992</v>
      </c>
      <c r="O194" s="31">
        <f t="shared" si="13"/>
        <v>-114.79487278400001</v>
      </c>
      <c r="Y194" s="1">
        <f t="shared" si="15"/>
        <v>194</v>
      </c>
      <c r="Z194" s="12">
        <f t="shared" si="14"/>
        <v>-367.11659109599992</v>
      </c>
    </row>
    <row r="195" spans="1:26">
      <c r="A195" s="23">
        <v>195</v>
      </c>
      <c r="B195" s="23">
        <v>635</v>
      </c>
      <c r="C195" s="14">
        <v>0.69199999999999995</v>
      </c>
      <c r="M195" s="23">
        <f t="shared" si="11"/>
        <v>195</v>
      </c>
      <c r="N195" s="31">
        <f t="shared" si="12"/>
        <v>-364.003482625</v>
      </c>
      <c r="O195" s="31">
        <f t="shared" si="13"/>
        <v>-113.75958675000001</v>
      </c>
      <c r="Y195" s="1">
        <f t="shared" si="15"/>
        <v>195</v>
      </c>
      <c r="Z195" s="12">
        <f t="shared" si="14"/>
        <v>-364.003482625</v>
      </c>
    </row>
    <row r="196" spans="1:26">
      <c r="A196" s="23">
        <v>196</v>
      </c>
      <c r="B196" s="23">
        <v>637</v>
      </c>
      <c r="C196" s="14">
        <v>0.69399999999999995</v>
      </c>
      <c r="M196" s="23">
        <f t="shared" si="11"/>
        <v>196</v>
      </c>
      <c r="N196" s="31">
        <f t="shared" si="12"/>
        <v>-360.87796038399995</v>
      </c>
      <c r="O196" s="31">
        <f t="shared" si="13"/>
        <v>-112.72193113600001</v>
      </c>
      <c r="Y196" s="1">
        <f t="shared" si="15"/>
        <v>196</v>
      </c>
      <c r="Z196" s="12">
        <f t="shared" si="14"/>
        <v>-360.87796038399995</v>
      </c>
    </row>
    <row r="197" spans="1:26">
      <c r="A197" s="23">
        <v>197</v>
      </c>
      <c r="B197" s="23">
        <v>640</v>
      </c>
      <c r="C197" s="14">
        <v>0.69499999999999995</v>
      </c>
      <c r="M197" s="23">
        <f t="shared" ref="M197:M260" si="16">A197</f>
        <v>197</v>
      </c>
      <c r="N197" s="31">
        <f t="shared" ref="N197:N260" si="17">$J$4+$J$5*M197+$J$6*M197^2+$J$7*M197^3+$J$8*M197^4</f>
        <v>-357.74003768699993</v>
      </c>
      <c r="O197" s="31">
        <f t="shared" ref="O197:O260" si="18">$K$4+$K$5*M197+$K$6*M197^2+$K$7*M197^3+$K$8*M197^4</f>
        <v>-111.68192529800001</v>
      </c>
      <c r="Y197" s="1">
        <f t="shared" si="15"/>
        <v>197</v>
      </c>
      <c r="Z197" s="12">
        <f t="shared" ref="Z197:Z260" si="19">$W$4+$W$5*Y197+$W$6*Y197^2+$W$7*Y197^3+$W$8*Y197^4</f>
        <v>-357.74003768699993</v>
      </c>
    </row>
    <row r="198" spans="1:26">
      <c r="A198" s="23">
        <v>198</v>
      </c>
      <c r="B198" s="23">
        <v>642</v>
      </c>
      <c r="C198" s="14">
        <v>0.69699999999999995</v>
      </c>
      <c r="M198" s="23">
        <f t="shared" si="16"/>
        <v>198</v>
      </c>
      <c r="N198" s="31">
        <f t="shared" si="17"/>
        <v>-354.58972784799988</v>
      </c>
      <c r="O198" s="31">
        <f t="shared" si="18"/>
        <v>-110.639588592</v>
      </c>
      <c r="Y198" s="1">
        <f t="shared" si="15"/>
        <v>198</v>
      </c>
      <c r="Z198" s="12">
        <f t="shared" si="19"/>
        <v>-354.58972784799988</v>
      </c>
    </row>
    <row r="199" spans="1:26">
      <c r="A199" s="23">
        <v>199</v>
      </c>
      <c r="B199" s="23">
        <v>645</v>
      </c>
      <c r="C199" s="14">
        <v>0.69799999999999995</v>
      </c>
      <c r="M199" s="23">
        <f t="shared" si="16"/>
        <v>199</v>
      </c>
      <c r="N199" s="31">
        <f t="shared" si="17"/>
        <v>-351.42704418099993</v>
      </c>
      <c r="O199" s="31">
        <f t="shared" si="18"/>
        <v>-109.594940374</v>
      </c>
      <c r="Y199" s="1">
        <f t="shared" si="15"/>
        <v>199</v>
      </c>
      <c r="Z199" s="12">
        <f t="shared" si="19"/>
        <v>-351.42704418099993</v>
      </c>
    </row>
    <row r="200" spans="1:26">
      <c r="A200" s="23">
        <v>200</v>
      </c>
      <c r="B200" s="23">
        <v>648</v>
      </c>
      <c r="C200" s="14">
        <v>0.7</v>
      </c>
      <c r="M200" s="23">
        <f t="shared" si="16"/>
        <v>200</v>
      </c>
      <c r="N200" s="31">
        <f t="shared" si="17"/>
        <v>-348.25199999999995</v>
      </c>
      <c r="O200" s="31">
        <f t="shared" si="18"/>
        <v>-108.548</v>
      </c>
      <c r="Y200" s="1">
        <f t="shared" si="15"/>
        <v>200</v>
      </c>
      <c r="Z200" s="12">
        <f t="shared" si="19"/>
        <v>-348.25199999999995</v>
      </c>
    </row>
    <row r="201" spans="1:26">
      <c r="A201" s="23">
        <v>201</v>
      </c>
      <c r="B201" s="23">
        <v>650</v>
      </c>
      <c r="C201" s="14">
        <v>0.70199999999999996</v>
      </c>
      <c r="M201" s="23">
        <f t="shared" si="16"/>
        <v>201</v>
      </c>
      <c r="N201" s="31">
        <f t="shared" si="17"/>
        <v>-345.06460861899996</v>
      </c>
      <c r="O201" s="31">
        <f t="shared" si="18"/>
        <v>-107.498786826</v>
      </c>
      <c r="Y201" s="1">
        <f t="shared" si="15"/>
        <v>201</v>
      </c>
      <c r="Z201" s="12">
        <f t="shared" si="19"/>
        <v>-345.06460861899996</v>
      </c>
    </row>
    <row r="202" spans="1:26">
      <c r="A202" s="23">
        <v>202</v>
      </c>
      <c r="B202" s="23">
        <v>653</v>
      </c>
      <c r="C202" s="14">
        <v>0.70299999999999996</v>
      </c>
      <c r="M202" s="23">
        <f t="shared" si="16"/>
        <v>202</v>
      </c>
      <c r="N202" s="31">
        <f t="shared" si="17"/>
        <v>-341.86488335199994</v>
      </c>
      <c r="O202" s="31">
        <f t="shared" si="18"/>
        <v>-106.44732020799999</v>
      </c>
      <c r="Y202" s="1">
        <f t="shared" si="15"/>
        <v>202</v>
      </c>
      <c r="Z202" s="12">
        <f t="shared" si="19"/>
        <v>-341.86488335199994</v>
      </c>
    </row>
    <row r="203" spans="1:26">
      <c r="A203" s="23">
        <v>203</v>
      </c>
      <c r="B203" s="23">
        <v>655</v>
      </c>
      <c r="C203" s="14">
        <v>0.70499999999999996</v>
      </c>
      <c r="M203" s="23">
        <f t="shared" si="16"/>
        <v>203</v>
      </c>
      <c r="N203" s="31">
        <f t="shared" si="17"/>
        <v>-338.65283751299989</v>
      </c>
      <c r="O203" s="31">
        <f t="shared" si="18"/>
        <v>-105.39361950200001</v>
      </c>
      <c r="Y203" s="1">
        <f t="shared" si="15"/>
        <v>203</v>
      </c>
      <c r="Z203" s="12">
        <f t="shared" si="19"/>
        <v>-338.65283751299989</v>
      </c>
    </row>
    <row r="204" spans="1:26">
      <c r="A204" s="23">
        <v>204</v>
      </c>
      <c r="B204" s="23">
        <v>658</v>
      </c>
      <c r="C204" s="14">
        <v>0.70599999999999996</v>
      </c>
      <c r="M204" s="23">
        <f t="shared" si="16"/>
        <v>204</v>
      </c>
      <c r="N204" s="31">
        <f t="shared" si="17"/>
        <v>-335.42848441599989</v>
      </c>
      <c r="O204" s="31">
        <f t="shared" si="18"/>
        <v>-104.33770406399999</v>
      </c>
      <c r="Y204" s="1">
        <f t="shared" si="15"/>
        <v>204</v>
      </c>
      <c r="Z204" s="12">
        <f t="shared" si="19"/>
        <v>-335.42848441599989</v>
      </c>
    </row>
    <row r="205" spans="1:26">
      <c r="A205" s="23">
        <v>205</v>
      </c>
      <c r="B205" s="23">
        <v>660</v>
      </c>
      <c r="C205" s="14">
        <v>0.70799999999999996</v>
      </c>
      <c r="M205" s="23">
        <f t="shared" si="16"/>
        <v>205</v>
      </c>
      <c r="N205" s="31">
        <f t="shared" si="17"/>
        <v>-332.19183737499998</v>
      </c>
      <c r="O205" s="31">
        <f t="shared" si="18"/>
        <v>-103.27959325000003</v>
      </c>
      <c r="Y205" s="1">
        <f t="shared" si="15"/>
        <v>205</v>
      </c>
      <c r="Z205" s="12">
        <f t="shared" si="19"/>
        <v>-332.19183737499998</v>
      </c>
    </row>
    <row r="206" spans="1:26">
      <c r="A206" s="23">
        <v>206</v>
      </c>
      <c r="B206" s="23">
        <v>663</v>
      </c>
      <c r="C206" s="14">
        <v>0.70899999999999996</v>
      </c>
      <c r="M206" s="23">
        <f t="shared" si="16"/>
        <v>206</v>
      </c>
      <c r="N206" s="31">
        <f t="shared" si="17"/>
        <v>-328.94290970399993</v>
      </c>
      <c r="O206" s="31">
        <f t="shared" si="18"/>
        <v>-102.21930641599999</v>
      </c>
      <c r="Y206" s="1">
        <f t="shared" si="15"/>
        <v>206</v>
      </c>
      <c r="Z206" s="12">
        <f t="shared" si="19"/>
        <v>-328.94290970399993</v>
      </c>
    </row>
    <row r="207" spans="1:26">
      <c r="A207" s="23">
        <v>207</v>
      </c>
      <c r="B207" s="23">
        <v>665</v>
      </c>
      <c r="C207" s="14">
        <v>0.71099999999999997</v>
      </c>
      <c r="M207" s="23">
        <f t="shared" si="16"/>
        <v>207</v>
      </c>
      <c r="N207" s="31">
        <f t="shared" si="17"/>
        <v>-325.68171471699998</v>
      </c>
      <c r="O207" s="31">
        <f t="shared" si="18"/>
        <v>-101.15686291800003</v>
      </c>
      <c r="Y207" s="1">
        <f t="shared" si="15"/>
        <v>207</v>
      </c>
      <c r="Z207" s="12">
        <f t="shared" si="19"/>
        <v>-325.68171471699998</v>
      </c>
    </row>
    <row r="208" spans="1:26">
      <c r="A208" s="23">
        <v>208</v>
      </c>
      <c r="B208" s="23">
        <v>668</v>
      </c>
      <c r="C208" s="14">
        <v>0.71299999999999997</v>
      </c>
      <c r="M208" s="23">
        <f t="shared" si="16"/>
        <v>208</v>
      </c>
      <c r="N208" s="31">
        <f t="shared" si="17"/>
        <v>-322.40826572799995</v>
      </c>
      <c r="O208" s="31">
        <f t="shared" si="18"/>
        <v>-100.09228211200002</v>
      </c>
      <c r="Y208" s="1">
        <f t="shared" si="15"/>
        <v>208</v>
      </c>
      <c r="Z208" s="12">
        <f t="shared" si="19"/>
        <v>-322.40826572799995</v>
      </c>
    </row>
    <row r="209" spans="1:26">
      <c r="A209" s="23">
        <v>209</v>
      </c>
      <c r="B209" s="23">
        <v>670</v>
      </c>
      <c r="C209" s="14">
        <v>0.71399999999999997</v>
      </c>
      <c r="M209" s="23">
        <f t="shared" si="16"/>
        <v>209</v>
      </c>
      <c r="N209" s="31">
        <f t="shared" si="17"/>
        <v>-319.1225760509999</v>
      </c>
      <c r="O209" s="31">
        <f t="shared" si="18"/>
        <v>-99.02558335400002</v>
      </c>
      <c r="Y209" s="1">
        <f t="shared" si="15"/>
        <v>209</v>
      </c>
      <c r="Z209" s="12">
        <f t="shared" si="19"/>
        <v>-319.1225760509999</v>
      </c>
    </row>
    <row r="210" spans="1:26">
      <c r="A210" s="23">
        <v>210</v>
      </c>
      <c r="B210" s="23">
        <v>673</v>
      </c>
      <c r="C210" s="14">
        <v>0.71599999999999997</v>
      </c>
      <c r="M210" s="23">
        <f t="shared" si="16"/>
        <v>210</v>
      </c>
      <c r="N210" s="31">
        <f t="shared" si="17"/>
        <v>-315.82465899999988</v>
      </c>
      <c r="O210" s="31">
        <f t="shared" si="18"/>
        <v>-97.956786000000008</v>
      </c>
      <c r="Y210" s="1">
        <f t="shared" si="15"/>
        <v>210</v>
      </c>
      <c r="Z210" s="12">
        <f t="shared" si="19"/>
        <v>-315.82465899999988</v>
      </c>
    </row>
    <row r="211" spans="1:26">
      <c r="A211" s="23">
        <v>211</v>
      </c>
      <c r="B211" s="23">
        <v>675</v>
      </c>
      <c r="C211" s="14">
        <v>0.71699999999999997</v>
      </c>
      <c r="M211" s="23">
        <f t="shared" si="16"/>
        <v>211</v>
      </c>
      <c r="N211" s="31">
        <f t="shared" si="17"/>
        <v>-312.51452788899996</v>
      </c>
      <c r="O211" s="31">
        <f t="shared" si="18"/>
        <v>-96.885909405999996</v>
      </c>
      <c r="Y211" s="1">
        <f t="shared" si="15"/>
        <v>211</v>
      </c>
      <c r="Z211" s="12">
        <f t="shared" si="19"/>
        <v>-312.51452788899996</v>
      </c>
    </row>
    <row r="212" spans="1:26">
      <c r="A212" s="23">
        <v>212</v>
      </c>
      <c r="B212" s="23">
        <v>678</v>
      </c>
      <c r="C212" s="14">
        <v>0.71899999999999997</v>
      </c>
      <c r="M212" s="23">
        <f t="shared" si="16"/>
        <v>212</v>
      </c>
      <c r="N212" s="31">
        <f t="shared" si="17"/>
        <v>-309.19219603199991</v>
      </c>
      <c r="O212" s="31">
        <f t="shared" si="18"/>
        <v>-95.812972927999994</v>
      </c>
      <c r="Y212" s="1">
        <f t="shared" si="15"/>
        <v>212</v>
      </c>
      <c r="Z212" s="12">
        <f t="shared" si="19"/>
        <v>-309.19219603199991</v>
      </c>
    </row>
    <row r="213" spans="1:26">
      <c r="A213" s="23">
        <v>213</v>
      </c>
      <c r="B213" s="23">
        <v>680</v>
      </c>
      <c r="C213" s="14">
        <v>0.72</v>
      </c>
      <c r="M213" s="23">
        <f t="shared" si="16"/>
        <v>213</v>
      </c>
      <c r="N213" s="31">
        <f t="shared" si="17"/>
        <v>-305.85767674300001</v>
      </c>
      <c r="O213" s="31">
        <f t="shared" si="18"/>
        <v>-94.737995921999996</v>
      </c>
      <c r="Y213" s="1">
        <f t="shared" si="15"/>
        <v>213</v>
      </c>
      <c r="Z213" s="12">
        <f t="shared" si="19"/>
        <v>-305.85767674300001</v>
      </c>
    </row>
    <row r="214" spans="1:26">
      <c r="A214" s="23">
        <v>214</v>
      </c>
      <c r="B214" s="23">
        <v>683</v>
      </c>
      <c r="C214" s="14">
        <v>0.72199999999999998</v>
      </c>
      <c r="M214" s="23">
        <f t="shared" si="16"/>
        <v>214</v>
      </c>
      <c r="N214" s="31">
        <f t="shared" si="17"/>
        <v>-302.51098333599998</v>
      </c>
      <c r="O214" s="31">
        <f t="shared" si="18"/>
        <v>-93.660997743999985</v>
      </c>
      <c r="Y214" s="1">
        <f t="shared" si="15"/>
        <v>214</v>
      </c>
      <c r="Z214" s="12">
        <f t="shared" si="19"/>
        <v>-302.51098333599998</v>
      </c>
    </row>
    <row r="215" spans="1:26">
      <c r="A215" s="23">
        <v>215</v>
      </c>
      <c r="B215" s="23">
        <v>685</v>
      </c>
      <c r="C215" s="14">
        <v>0.72299999999999998</v>
      </c>
      <c r="M215" s="23">
        <f t="shared" si="16"/>
        <v>215</v>
      </c>
      <c r="N215" s="31">
        <f t="shared" si="17"/>
        <v>-299.15212912499993</v>
      </c>
      <c r="O215" s="31">
        <f t="shared" si="18"/>
        <v>-92.581997749999999</v>
      </c>
      <c r="Y215" s="1">
        <f t="shared" si="15"/>
        <v>215</v>
      </c>
      <c r="Z215" s="12">
        <f t="shared" si="19"/>
        <v>-299.15212912499993</v>
      </c>
    </row>
    <row r="216" spans="1:26">
      <c r="A216" s="23">
        <v>216</v>
      </c>
      <c r="B216" s="23">
        <v>688</v>
      </c>
      <c r="C216" s="14">
        <v>0.72499999999999998</v>
      </c>
      <c r="M216" s="23">
        <f t="shared" si="16"/>
        <v>216</v>
      </c>
      <c r="N216" s="31">
        <f t="shared" si="17"/>
        <v>-295.78112742399992</v>
      </c>
      <c r="O216" s="31">
        <f t="shared" si="18"/>
        <v>-91.501015295999991</v>
      </c>
      <c r="Y216" s="1">
        <f t="shared" ref="Y216:Y279" si="20">A216</f>
        <v>216</v>
      </c>
      <c r="Z216" s="12">
        <f t="shared" si="19"/>
        <v>-295.78112742399992</v>
      </c>
    </row>
    <row r="217" spans="1:26">
      <c r="A217" s="23">
        <v>217</v>
      </c>
      <c r="B217" s="23">
        <v>690</v>
      </c>
      <c r="C217" s="14">
        <v>0.72599999999999998</v>
      </c>
      <c r="M217" s="23">
        <f t="shared" si="16"/>
        <v>217</v>
      </c>
      <c r="N217" s="31">
        <f t="shared" si="17"/>
        <v>-292.39799154699995</v>
      </c>
      <c r="O217" s="31">
        <f t="shared" si="18"/>
        <v>-90.418069737999986</v>
      </c>
      <c r="Y217" s="1">
        <f t="shared" si="20"/>
        <v>217</v>
      </c>
      <c r="Z217" s="12">
        <f t="shared" si="19"/>
        <v>-292.39799154699995</v>
      </c>
    </row>
    <row r="218" spans="1:26">
      <c r="A218" s="23">
        <v>218</v>
      </c>
      <c r="B218" s="23">
        <v>693</v>
      </c>
      <c r="C218" s="14">
        <v>0.72799999999999998</v>
      </c>
      <c r="M218" s="23">
        <f t="shared" si="16"/>
        <v>218</v>
      </c>
      <c r="N218" s="31">
        <f t="shared" si="17"/>
        <v>-289.0027348079999</v>
      </c>
      <c r="O218" s="31">
        <f t="shared" si="18"/>
        <v>-89.33318043200002</v>
      </c>
      <c r="Y218" s="1">
        <f t="shared" si="20"/>
        <v>218</v>
      </c>
      <c r="Z218" s="12">
        <f t="shared" si="19"/>
        <v>-289.0027348079999</v>
      </c>
    </row>
    <row r="219" spans="1:26">
      <c r="A219" s="23">
        <v>219</v>
      </c>
      <c r="B219" s="23">
        <v>695</v>
      </c>
      <c r="C219" s="14">
        <v>0.72899999999999998</v>
      </c>
      <c r="M219" s="23">
        <f t="shared" si="16"/>
        <v>219</v>
      </c>
      <c r="N219" s="31">
        <f t="shared" si="17"/>
        <v>-285.59537052099995</v>
      </c>
      <c r="O219" s="31">
        <f t="shared" si="18"/>
        <v>-88.246366733999992</v>
      </c>
      <c r="Y219" s="1">
        <f t="shared" si="20"/>
        <v>219</v>
      </c>
      <c r="Z219" s="12">
        <f t="shared" si="19"/>
        <v>-285.59537052099995</v>
      </c>
    </row>
    <row r="220" spans="1:26">
      <c r="A220" s="23">
        <v>220</v>
      </c>
      <c r="B220" s="23">
        <v>698</v>
      </c>
      <c r="C220" s="14">
        <v>0.73</v>
      </c>
      <c r="M220" s="23">
        <f t="shared" si="16"/>
        <v>220</v>
      </c>
      <c r="N220" s="31">
        <f t="shared" si="17"/>
        <v>-282.17591199999993</v>
      </c>
      <c r="O220" s="31">
        <f t="shared" si="18"/>
        <v>-87.157648000000023</v>
      </c>
      <c r="Y220" s="1">
        <f t="shared" si="20"/>
        <v>220</v>
      </c>
      <c r="Z220" s="12">
        <f t="shared" si="19"/>
        <v>-282.17591199999993</v>
      </c>
    </row>
    <row r="221" spans="1:26">
      <c r="A221" s="23">
        <v>221</v>
      </c>
      <c r="B221" s="23">
        <v>700</v>
      </c>
      <c r="C221" s="14">
        <v>0.73199999999999998</v>
      </c>
      <c r="M221" s="23">
        <f t="shared" si="16"/>
        <v>221</v>
      </c>
      <c r="N221" s="31">
        <f t="shared" si="17"/>
        <v>-278.74437255899988</v>
      </c>
      <c r="O221" s="31">
        <f t="shared" si="18"/>
        <v>-86.067043585999983</v>
      </c>
      <c r="Y221" s="1">
        <f t="shared" si="20"/>
        <v>221</v>
      </c>
      <c r="Z221" s="12">
        <f t="shared" si="19"/>
        <v>-278.74437255899988</v>
      </c>
    </row>
    <row r="222" spans="1:26">
      <c r="A222" s="23">
        <v>222</v>
      </c>
      <c r="B222" s="23">
        <v>702</v>
      </c>
      <c r="C222" s="14">
        <v>0.73299999999999998</v>
      </c>
      <c r="M222" s="23">
        <f t="shared" si="16"/>
        <v>222</v>
      </c>
      <c r="N222" s="31">
        <f t="shared" si="17"/>
        <v>-275.300765512</v>
      </c>
      <c r="O222" s="31">
        <f t="shared" si="18"/>
        <v>-84.974572848000008</v>
      </c>
      <c r="Y222" s="1">
        <f t="shared" si="20"/>
        <v>222</v>
      </c>
      <c r="Z222" s="12">
        <f t="shared" si="19"/>
        <v>-275.300765512</v>
      </c>
    </row>
    <row r="223" spans="1:26">
      <c r="A223" s="23">
        <v>223</v>
      </c>
      <c r="B223" s="23">
        <v>705</v>
      </c>
      <c r="C223" s="14">
        <v>0.73499999999999999</v>
      </c>
      <c r="M223" s="23">
        <f t="shared" si="16"/>
        <v>223</v>
      </c>
      <c r="N223" s="31">
        <f t="shared" si="17"/>
        <v>-271.84510417299992</v>
      </c>
      <c r="O223" s="31">
        <f t="shared" si="18"/>
        <v>-83.880255141999996</v>
      </c>
      <c r="Y223" s="1">
        <f t="shared" si="20"/>
        <v>223</v>
      </c>
      <c r="Z223" s="12">
        <f t="shared" si="19"/>
        <v>-271.84510417299992</v>
      </c>
    </row>
    <row r="224" spans="1:26">
      <c r="A224" s="23">
        <v>224</v>
      </c>
      <c r="B224" s="23">
        <v>707</v>
      </c>
      <c r="C224" s="14">
        <v>0.73599999999999999</v>
      </c>
      <c r="M224" s="23">
        <f t="shared" si="16"/>
        <v>224</v>
      </c>
      <c r="N224" s="31">
        <f t="shared" si="17"/>
        <v>-268.37740185599989</v>
      </c>
      <c r="O224" s="31">
        <f t="shared" si="18"/>
        <v>-82.784109824000012</v>
      </c>
      <c r="Y224" s="1">
        <f t="shared" si="20"/>
        <v>224</v>
      </c>
      <c r="Z224" s="12">
        <f t="shared" si="19"/>
        <v>-268.37740185599989</v>
      </c>
    </row>
    <row r="225" spans="1:26">
      <c r="A225" s="23">
        <v>225</v>
      </c>
      <c r="B225" s="23">
        <v>710</v>
      </c>
      <c r="C225" s="14">
        <v>0.73799999999999999</v>
      </c>
      <c r="M225" s="23">
        <f t="shared" si="16"/>
        <v>225</v>
      </c>
      <c r="N225" s="31">
        <f t="shared" si="17"/>
        <v>-264.89767187500001</v>
      </c>
      <c r="O225" s="31">
        <f t="shared" si="18"/>
        <v>-81.686156249999996</v>
      </c>
      <c r="Y225" s="1">
        <f t="shared" si="20"/>
        <v>225</v>
      </c>
      <c r="Z225" s="12">
        <f t="shared" si="19"/>
        <v>-264.89767187500001</v>
      </c>
    </row>
    <row r="226" spans="1:26">
      <c r="A226" s="23">
        <v>226</v>
      </c>
      <c r="B226" s="23">
        <v>712</v>
      </c>
      <c r="C226" s="14">
        <v>0.73899999999999999</v>
      </c>
      <c r="M226" s="23">
        <f t="shared" si="16"/>
        <v>226</v>
      </c>
      <c r="N226" s="31">
        <f t="shared" si="17"/>
        <v>-261.40592754399995</v>
      </c>
      <c r="O226" s="31">
        <f t="shared" si="18"/>
        <v>-80.586413776000001</v>
      </c>
      <c r="Y226" s="1">
        <f t="shared" si="20"/>
        <v>226</v>
      </c>
      <c r="Z226" s="12">
        <f t="shared" si="19"/>
        <v>-261.40592754399995</v>
      </c>
    </row>
    <row r="227" spans="1:26">
      <c r="A227" s="23">
        <v>227</v>
      </c>
      <c r="B227" s="23">
        <v>715</v>
      </c>
      <c r="C227" s="14">
        <v>0.74</v>
      </c>
      <c r="M227" s="23">
        <f t="shared" si="16"/>
        <v>227</v>
      </c>
      <c r="N227" s="31">
        <f t="shared" si="17"/>
        <v>-257.90218217699993</v>
      </c>
      <c r="O227" s="31">
        <f t="shared" si="18"/>
        <v>-79.484901758000007</v>
      </c>
      <c r="Y227" s="1">
        <f t="shared" si="20"/>
        <v>227</v>
      </c>
      <c r="Z227" s="12">
        <f t="shared" si="19"/>
        <v>-257.90218217699993</v>
      </c>
    </row>
    <row r="228" spans="1:26">
      <c r="A228" s="23">
        <v>228</v>
      </c>
      <c r="B228" s="23">
        <v>717</v>
      </c>
      <c r="C228" s="14">
        <v>0.74199999999999999</v>
      </c>
      <c r="M228" s="23">
        <f t="shared" si="16"/>
        <v>228</v>
      </c>
      <c r="N228" s="31">
        <f t="shared" si="17"/>
        <v>-254.38644908799998</v>
      </c>
      <c r="O228" s="31">
        <f t="shared" si="18"/>
        <v>-78.381639551999996</v>
      </c>
      <c r="Y228" s="1">
        <f t="shared" si="20"/>
        <v>228</v>
      </c>
      <c r="Z228" s="12">
        <f t="shared" si="19"/>
        <v>-254.38644908799998</v>
      </c>
    </row>
    <row r="229" spans="1:26">
      <c r="A229" s="23">
        <v>229</v>
      </c>
      <c r="B229" s="23">
        <v>719</v>
      </c>
      <c r="C229" s="14">
        <v>0.74299999999999999</v>
      </c>
      <c r="M229" s="23">
        <f t="shared" si="16"/>
        <v>229</v>
      </c>
      <c r="N229" s="31">
        <f t="shared" si="17"/>
        <v>-250.85874159099995</v>
      </c>
      <c r="O229" s="31">
        <f t="shared" si="18"/>
        <v>-77.276646514000021</v>
      </c>
      <c r="Y229" s="1">
        <f t="shared" si="20"/>
        <v>229</v>
      </c>
      <c r="Z229" s="12">
        <f t="shared" si="19"/>
        <v>-250.85874159099995</v>
      </c>
    </row>
    <row r="230" spans="1:26">
      <c r="A230" s="23">
        <v>230</v>
      </c>
      <c r="B230" s="23">
        <v>722</v>
      </c>
      <c r="C230" s="14">
        <v>0.745</v>
      </c>
      <c r="M230" s="23">
        <f t="shared" si="16"/>
        <v>230</v>
      </c>
      <c r="N230" s="31">
        <f t="shared" si="17"/>
        <v>-247.31907299999992</v>
      </c>
      <c r="O230" s="31">
        <f t="shared" si="18"/>
        <v>-76.169941999999992</v>
      </c>
      <c r="Y230" s="1">
        <f t="shared" si="20"/>
        <v>230</v>
      </c>
      <c r="Z230" s="12">
        <f t="shared" si="19"/>
        <v>-247.31907299999992</v>
      </c>
    </row>
    <row r="231" spans="1:26">
      <c r="A231" s="23">
        <v>231</v>
      </c>
      <c r="B231" s="23">
        <v>724</v>
      </c>
      <c r="C231" s="14">
        <v>0.746</v>
      </c>
      <c r="M231" s="23">
        <f t="shared" si="16"/>
        <v>231</v>
      </c>
      <c r="N231" s="31">
        <f t="shared" si="17"/>
        <v>-243.76745662899998</v>
      </c>
      <c r="O231" s="31">
        <f t="shared" si="18"/>
        <v>-75.06154536599999</v>
      </c>
      <c r="Y231" s="1">
        <f t="shared" si="20"/>
        <v>231</v>
      </c>
      <c r="Z231" s="12">
        <f t="shared" si="19"/>
        <v>-243.76745662899998</v>
      </c>
    </row>
    <row r="232" spans="1:26">
      <c r="A232" s="23">
        <v>232</v>
      </c>
      <c r="B232" s="23">
        <v>727</v>
      </c>
      <c r="C232" s="14">
        <v>0.747</v>
      </c>
      <c r="M232" s="23">
        <f t="shared" si="16"/>
        <v>232</v>
      </c>
      <c r="N232" s="31">
        <f t="shared" si="17"/>
        <v>-240.20390579199997</v>
      </c>
      <c r="O232" s="31">
        <f t="shared" si="18"/>
        <v>-73.951475967999983</v>
      </c>
      <c r="Y232" s="1">
        <f t="shared" si="20"/>
        <v>232</v>
      </c>
      <c r="Z232" s="12">
        <f t="shared" si="19"/>
        <v>-240.20390579199997</v>
      </c>
    </row>
    <row r="233" spans="1:26">
      <c r="A233" s="23">
        <v>233</v>
      </c>
      <c r="B233" s="23">
        <v>729</v>
      </c>
      <c r="C233" s="14">
        <v>0.749</v>
      </c>
      <c r="M233" s="23">
        <f t="shared" si="16"/>
        <v>233</v>
      </c>
      <c r="N233" s="31">
        <f t="shared" si="17"/>
        <v>-236.62843380299987</v>
      </c>
      <c r="O233" s="31">
        <f t="shared" si="18"/>
        <v>-72.839753162000008</v>
      </c>
      <c r="Y233" s="1">
        <f t="shared" si="20"/>
        <v>233</v>
      </c>
      <c r="Z233" s="12">
        <f t="shared" si="19"/>
        <v>-236.62843380299987</v>
      </c>
    </row>
    <row r="234" spans="1:26">
      <c r="A234" s="23">
        <v>234</v>
      </c>
      <c r="B234" s="23">
        <v>731</v>
      </c>
      <c r="C234" s="14">
        <v>0.75</v>
      </c>
      <c r="M234" s="23">
        <f t="shared" si="16"/>
        <v>234</v>
      </c>
      <c r="N234" s="31">
        <f t="shared" si="17"/>
        <v>-233.041053976</v>
      </c>
      <c r="O234" s="31">
        <f t="shared" si="18"/>
        <v>-71.726396303999991</v>
      </c>
      <c r="Y234" s="1">
        <f t="shared" si="20"/>
        <v>234</v>
      </c>
      <c r="Z234" s="12">
        <f t="shared" si="19"/>
        <v>-233.041053976</v>
      </c>
    </row>
    <row r="235" spans="1:26">
      <c r="A235" s="23">
        <v>235</v>
      </c>
      <c r="B235" s="23">
        <v>734</v>
      </c>
      <c r="C235" s="14">
        <v>0.751</v>
      </c>
      <c r="M235" s="23">
        <f t="shared" si="16"/>
        <v>235</v>
      </c>
      <c r="N235" s="31">
        <f t="shared" si="17"/>
        <v>-229.44177962499992</v>
      </c>
      <c r="O235" s="31">
        <f t="shared" si="18"/>
        <v>-70.611424749999998</v>
      </c>
      <c r="Y235" s="1">
        <f t="shared" si="20"/>
        <v>235</v>
      </c>
      <c r="Z235" s="12">
        <f t="shared" si="19"/>
        <v>-229.44177962499992</v>
      </c>
    </row>
    <row r="236" spans="1:26">
      <c r="A236" s="23">
        <v>236</v>
      </c>
      <c r="B236" s="23">
        <v>736</v>
      </c>
      <c r="C236" s="14">
        <v>0.753</v>
      </c>
      <c r="M236" s="23">
        <f t="shared" si="16"/>
        <v>236</v>
      </c>
      <c r="N236" s="31">
        <f t="shared" si="17"/>
        <v>-225.83062406399989</v>
      </c>
      <c r="O236" s="31">
        <f t="shared" si="18"/>
        <v>-69.49485785600001</v>
      </c>
      <c r="Y236" s="1">
        <f t="shared" si="20"/>
        <v>236</v>
      </c>
      <c r="Z236" s="12">
        <f t="shared" si="19"/>
        <v>-225.83062406399989</v>
      </c>
    </row>
    <row r="237" spans="1:26">
      <c r="A237" s="23">
        <v>237</v>
      </c>
      <c r="B237" s="23">
        <v>738</v>
      </c>
      <c r="C237" s="14">
        <v>0.754</v>
      </c>
      <c r="M237" s="23">
        <f t="shared" si="16"/>
        <v>237</v>
      </c>
      <c r="N237" s="31">
        <f t="shared" si="17"/>
        <v>-222.20760060699996</v>
      </c>
      <c r="O237" s="31">
        <f t="shared" si="18"/>
        <v>-68.376714977999995</v>
      </c>
      <c r="Y237" s="1">
        <f t="shared" si="20"/>
        <v>237</v>
      </c>
      <c r="Z237" s="12">
        <f t="shared" si="19"/>
        <v>-222.20760060699996</v>
      </c>
    </row>
    <row r="238" spans="1:26">
      <c r="A238" s="23">
        <v>238</v>
      </c>
      <c r="B238" s="23">
        <v>741</v>
      </c>
      <c r="C238" s="14">
        <v>0.755</v>
      </c>
      <c r="M238" s="23">
        <f t="shared" si="16"/>
        <v>238</v>
      </c>
      <c r="N238" s="31">
        <f t="shared" si="17"/>
        <v>-218.57272256799993</v>
      </c>
      <c r="O238" s="31">
        <f t="shared" si="18"/>
        <v>-67.257015472000006</v>
      </c>
      <c r="Y238" s="1">
        <f t="shared" si="20"/>
        <v>238</v>
      </c>
      <c r="Z238" s="12">
        <f t="shared" si="19"/>
        <v>-218.57272256799993</v>
      </c>
    </row>
    <row r="239" spans="1:26">
      <c r="A239" s="23">
        <v>239</v>
      </c>
      <c r="B239" s="23">
        <v>743</v>
      </c>
      <c r="C239" s="14">
        <v>0.75600000000000001</v>
      </c>
      <c r="M239" s="23">
        <f t="shared" si="16"/>
        <v>239</v>
      </c>
      <c r="N239" s="31">
        <f t="shared" si="17"/>
        <v>-214.92600326099992</v>
      </c>
      <c r="O239" s="31">
        <f t="shared" si="18"/>
        <v>-66.135778693999995</v>
      </c>
      <c r="Y239" s="1">
        <f t="shared" si="20"/>
        <v>239</v>
      </c>
      <c r="Z239" s="12">
        <f t="shared" si="19"/>
        <v>-214.92600326099992</v>
      </c>
    </row>
    <row r="240" spans="1:26">
      <c r="A240" s="23">
        <v>240</v>
      </c>
      <c r="B240" s="23">
        <v>745</v>
      </c>
      <c r="C240" s="14">
        <v>0.75800000000000001</v>
      </c>
      <c r="M240" s="23">
        <f t="shared" si="16"/>
        <v>240</v>
      </c>
      <c r="N240" s="31">
        <f t="shared" si="17"/>
        <v>-211.26745599999998</v>
      </c>
      <c r="O240" s="31">
        <f t="shared" si="18"/>
        <v>-65.013024000000001</v>
      </c>
      <c r="Y240" s="1">
        <f t="shared" si="20"/>
        <v>240</v>
      </c>
      <c r="Z240" s="12">
        <f t="shared" si="19"/>
        <v>-211.26745599999998</v>
      </c>
    </row>
    <row r="241" spans="1:26">
      <c r="A241" s="23">
        <v>241</v>
      </c>
      <c r="B241" s="23">
        <v>748</v>
      </c>
      <c r="C241" s="14">
        <v>0.75900000000000001</v>
      </c>
      <c r="M241" s="23">
        <f t="shared" si="16"/>
        <v>241</v>
      </c>
      <c r="N241" s="31">
        <f t="shared" si="17"/>
        <v>-207.59709409899992</v>
      </c>
      <c r="O241" s="31">
        <f t="shared" si="18"/>
        <v>-63.888770745999992</v>
      </c>
      <c r="Y241" s="1">
        <f t="shared" si="20"/>
        <v>241</v>
      </c>
      <c r="Z241" s="12">
        <f t="shared" si="19"/>
        <v>-207.59709409899992</v>
      </c>
    </row>
    <row r="242" spans="1:26">
      <c r="A242" s="23">
        <v>242</v>
      </c>
      <c r="B242" s="23">
        <v>750</v>
      </c>
      <c r="C242" s="14">
        <v>0.76</v>
      </c>
      <c r="M242" s="23">
        <f t="shared" si="16"/>
        <v>242</v>
      </c>
      <c r="N242" s="31">
        <f t="shared" si="17"/>
        <v>-203.9149308719999</v>
      </c>
      <c r="O242" s="31">
        <f t="shared" si="18"/>
        <v>-62.76303828799999</v>
      </c>
      <c r="Y242" s="1">
        <f t="shared" si="20"/>
        <v>242</v>
      </c>
      <c r="Z242" s="12">
        <f t="shared" si="19"/>
        <v>-203.9149308719999</v>
      </c>
    </row>
    <row r="243" spans="1:26">
      <c r="A243" s="23">
        <v>243</v>
      </c>
      <c r="B243" s="23">
        <v>752</v>
      </c>
      <c r="C243" s="14">
        <v>0.76100000000000001</v>
      </c>
      <c r="M243" s="23">
        <f t="shared" si="16"/>
        <v>243</v>
      </c>
      <c r="N243" s="31">
        <f t="shared" si="17"/>
        <v>-200.22097963299996</v>
      </c>
      <c r="O243" s="31">
        <f t="shared" si="18"/>
        <v>-61.635845981999999</v>
      </c>
      <c r="Y243" s="1">
        <f t="shared" si="20"/>
        <v>243</v>
      </c>
      <c r="Z243" s="12">
        <f t="shared" si="19"/>
        <v>-200.22097963299996</v>
      </c>
    </row>
    <row r="244" spans="1:26">
      <c r="A244" s="23">
        <v>244</v>
      </c>
      <c r="B244" s="23">
        <v>755</v>
      </c>
      <c r="C244" s="14">
        <v>0.76300000000000001</v>
      </c>
      <c r="M244" s="23">
        <f t="shared" si="16"/>
        <v>244</v>
      </c>
      <c r="N244" s="31">
        <f t="shared" si="17"/>
        <v>-196.51525369599995</v>
      </c>
      <c r="O244" s="31">
        <f t="shared" si="18"/>
        <v>-60.50721318399998</v>
      </c>
      <c r="Y244" s="1">
        <f t="shared" si="20"/>
        <v>244</v>
      </c>
      <c r="Z244" s="12">
        <f t="shared" si="19"/>
        <v>-196.51525369599995</v>
      </c>
    </row>
    <row r="245" spans="1:26">
      <c r="A245" s="23">
        <v>245</v>
      </c>
      <c r="B245" s="23">
        <v>757</v>
      </c>
      <c r="C245" s="14">
        <v>0.76400000000000001</v>
      </c>
      <c r="M245" s="23">
        <f t="shared" si="16"/>
        <v>245</v>
      </c>
      <c r="N245" s="31">
        <f t="shared" si="17"/>
        <v>-192.79776637499987</v>
      </c>
      <c r="O245" s="31">
        <f t="shared" si="18"/>
        <v>-59.377159249999984</v>
      </c>
      <c r="Y245" s="1">
        <f t="shared" si="20"/>
        <v>245</v>
      </c>
      <c r="Z245" s="12">
        <f t="shared" si="19"/>
        <v>-192.79776637499987</v>
      </c>
    </row>
    <row r="246" spans="1:26">
      <c r="A246" s="23">
        <v>246</v>
      </c>
      <c r="B246" s="23">
        <v>759</v>
      </c>
      <c r="C246" s="14">
        <v>0.76500000000000001</v>
      </c>
      <c r="M246" s="23">
        <f t="shared" si="16"/>
        <v>246</v>
      </c>
      <c r="N246" s="31">
        <f t="shared" si="17"/>
        <v>-189.06853098399995</v>
      </c>
      <c r="O246" s="31">
        <f t="shared" si="18"/>
        <v>-58.245703536000008</v>
      </c>
      <c r="Y246" s="1">
        <f t="shared" si="20"/>
        <v>246</v>
      </c>
      <c r="Z246" s="12">
        <f t="shared" si="19"/>
        <v>-189.06853098399995</v>
      </c>
    </row>
    <row r="247" spans="1:26">
      <c r="A247" s="23">
        <v>247</v>
      </c>
      <c r="B247" s="23">
        <v>762</v>
      </c>
      <c r="C247" s="14">
        <v>0.76600000000000001</v>
      </c>
      <c r="M247" s="23">
        <f t="shared" si="16"/>
        <v>247</v>
      </c>
      <c r="N247" s="31">
        <f t="shared" si="17"/>
        <v>-185.32756083699996</v>
      </c>
      <c r="O247" s="31">
        <f t="shared" si="18"/>
        <v>-57.112865397999997</v>
      </c>
      <c r="Y247" s="1">
        <f t="shared" si="20"/>
        <v>247</v>
      </c>
      <c r="Z247" s="12">
        <f t="shared" si="19"/>
        <v>-185.32756083699996</v>
      </c>
    </row>
    <row r="248" spans="1:26">
      <c r="A248" s="23">
        <v>248</v>
      </c>
      <c r="B248" s="23">
        <v>764</v>
      </c>
      <c r="C248" s="14">
        <v>0.76800000000000002</v>
      </c>
      <c r="M248" s="23">
        <f t="shared" si="16"/>
        <v>248</v>
      </c>
      <c r="N248" s="31">
        <f t="shared" si="17"/>
        <v>-181.57486924799986</v>
      </c>
      <c r="O248" s="31">
        <f t="shared" si="18"/>
        <v>-55.978664192000011</v>
      </c>
      <c r="Y248" s="1">
        <f t="shared" si="20"/>
        <v>248</v>
      </c>
      <c r="Z248" s="12">
        <f t="shared" si="19"/>
        <v>-181.57486924799986</v>
      </c>
    </row>
    <row r="249" spans="1:26">
      <c r="A249" s="23">
        <v>249</v>
      </c>
      <c r="B249" s="23">
        <v>766</v>
      </c>
      <c r="C249" s="14">
        <v>0.76900000000000002</v>
      </c>
      <c r="M249" s="23">
        <f t="shared" si="16"/>
        <v>249</v>
      </c>
      <c r="N249" s="31">
        <f t="shared" si="17"/>
        <v>-177.81046953099997</v>
      </c>
      <c r="O249" s="31">
        <f t="shared" si="18"/>
        <v>-54.843119274000017</v>
      </c>
      <c r="Y249" s="1">
        <f t="shared" si="20"/>
        <v>249</v>
      </c>
      <c r="Z249" s="12">
        <f t="shared" si="19"/>
        <v>-177.81046953099997</v>
      </c>
    </row>
    <row r="250" spans="1:26">
      <c r="A250" s="23">
        <v>250</v>
      </c>
      <c r="B250" s="23">
        <v>769</v>
      </c>
      <c r="C250" s="14">
        <v>0.77</v>
      </c>
      <c r="M250" s="23">
        <f t="shared" si="16"/>
        <v>250</v>
      </c>
      <c r="N250" s="31">
        <f t="shared" si="17"/>
        <v>-174.03437499999995</v>
      </c>
      <c r="O250" s="31">
        <f t="shared" si="18"/>
        <v>-53.706250000000011</v>
      </c>
      <c r="Y250" s="1">
        <f t="shared" si="20"/>
        <v>250</v>
      </c>
      <c r="Z250" s="12">
        <f t="shared" si="19"/>
        <v>-174.03437499999995</v>
      </c>
    </row>
    <row r="251" spans="1:26">
      <c r="A251" s="23">
        <v>251</v>
      </c>
      <c r="B251" s="23">
        <v>771</v>
      </c>
      <c r="C251" s="14">
        <v>0.77100000000000002</v>
      </c>
      <c r="M251" s="23">
        <f t="shared" si="16"/>
        <v>251</v>
      </c>
      <c r="N251" s="31">
        <f t="shared" si="17"/>
        <v>-170.24659896899988</v>
      </c>
      <c r="O251" s="31">
        <f t="shared" si="18"/>
        <v>-52.568075726000004</v>
      </c>
      <c r="Y251" s="1">
        <f t="shared" si="20"/>
        <v>251</v>
      </c>
      <c r="Z251" s="12">
        <f t="shared" si="19"/>
        <v>-170.24659896899988</v>
      </c>
    </row>
    <row r="252" spans="1:26">
      <c r="A252" s="23">
        <v>252</v>
      </c>
      <c r="B252" s="23">
        <v>773</v>
      </c>
      <c r="C252" s="14">
        <v>0.77200000000000002</v>
      </c>
      <c r="M252" s="23">
        <f t="shared" si="16"/>
        <v>252</v>
      </c>
      <c r="N252" s="31">
        <f t="shared" si="17"/>
        <v>-166.44715475199996</v>
      </c>
      <c r="O252" s="31">
        <f t="shared" si="18"/>
        <v>-51.428615807999996</v>
      </c>
      <c r="Y252" s="1">
        <f t="shared" si="20"/>
        <v>252</v>
      </c>
      <c r="Z252" s="12">
        <f t="shared" si="19"/>
        <v>-166.44715475199996</v>
      </c>
    </row>
    <row r="253" spans="1:26">
      <c r="A253" s="23">
        <v>253</v>
      </c>
      <c r="B253" s="23">
        <v>775</v>
      </c>
      <c r="C253" s="14">
        <v>0.77300000000000002</v>
      </c>
      <c r="M253" s="23">
        <f t="shared" si="16"/>
        <v>253</v>
      </c>
      <c r="N253" s="31">
        <f t="shared" si="17"/>
        <v>-162.63605566299992</v>
      </c>
      <c r="O253" s="31">
        <f t="shared" si="18"/>
        <v>-50.287889602000007</v>
      </c>
      <c r="Y253" s="1">
        <f t="shared" si="20"/>
        <v>253</v>
      </c>
      <c r="Z253" s="12">
        <f t="shared" si="19"/>
        <v>-162.63605566299992</v>
      </c>
    </row>
    <row r="254" spans="1:26">
      <c r="A254" s="23">
        <v>254</v>
      </c>
      <c r="B254" s="23">
        <v>778</v>
      </c>
      <c r="C254" s="14">
        <v>0.77500000000000002</v>
      </c>
      <c r="M254" s="23">
        <f t="shared" si="16"/>
        <v>254</v>
      </c>
      <c r="N254" s="31">
        <f t="shared" si="17"/>
        <v>-158.81331501599988</v>
      </c>
      <c r="O254" s="31">
        <f t="shared" si="18"/>
        <v>-49.14591646400001</v>
      </c>
      <c r="Y254" s="1">
        <f t="shared" si="20"/>
        <v>254</v>
      </c>
      <c r="Z254" s="12">
        <f t="shared" si="19"/>
        <v>-158.81331501599988</v>
      </c>
    </row>
    <row r="255" spans="1:26">
      <c r="A255" s="23">
        <v>255</v>
      </c>
      <c r="B255" s="23">
        <v>780</v>
      </c>
      <c r="C255" s="14">
        <v>0.77600000000000002</v>
      </c>
      <c r="M255" s="23">
        <f t="shared" si="16"/>
        <v>255</v>
      </c>
      <c r="N255" s="31">
        <f t="shared" si="17"/>
        <v>-154.97894612499996</v>
      </c>
      <c r="O255" s="31">
        <f t="shared" si="18"/>
        <v>-48.002715750000007</v>
      </c>
      <c r="Y255" s="1">
        <f t="shared" si="20"/>
        <v>255</v>
      </c>
      <c r="Z255" s="12">
        <f t="shared" si="19"/>
        <v>-154.97894612499996</v>
      </c>
    </row>
    <row r="256" spans="1:26">
      <c r="A256" s="23">
        <v>256</v>
      </c>
      <c r="B256" s="23">
        <v>782</v>
      </c>
      <c r="C256" s="14">
        <v>0.77700000000000002</v>
      </c>
      <c r="M256" s="23">
        <f t="shared" si="16"/>
        <v>256</v>
      </c>
      <c r="N256" s="31">
        <f t="shared" si="17"/>
        <v>-151.13296230399993</v>
      </c>
      <c r="O256" s="31">
        <f t="shared" si="18"/>
        <v>-46.858306815999995</v>
      </c>
      <c r="Y256" s="1">
        <f t="shared" si="20"/>
        <v>256</v>
      </c>
      <c r="Z256" s="12">
        <f t="shared" si="19"/>
        <v>-151.13296230399993</v>
      </c>
    </row>
    <row r="257" spans="1:26">
      <c r="A257" s="23">
        <v>257</v>
      </c>
      <c r="B257" s="23">
        <v>784</v>
      </c>
      <c r="C257" s="14">
        <v>0.77800000000000002</v>
      </c>
      <c r="M257" s="23">
        <f t="shared" si="16"/>
        <v>257</v>
      </c>
      <c r="N257" s="31">
        <f t="shared" si="17"/>
        <v>-147.27537686699992</v>
      </c>
      <c r="O257" s="31">
        <f t="shared" si="18"/>
        <v>-45.712709017999977</v>
      </c>
      <c r="Y257" s="1">
        <f t="shared" si="20"/>
        <v>257</v>
      </c>
      <c r="Z257" s="12">
        <f t="shared" si="19"/>
        <v>-147.27537686699992</v>
      </c>
    </row>
    <row r="258" spans="1:26">
      <c r="A258" s="23">
        <v>258</v>
      </c>
      <c r="B258" s="23">
        <v>787</v>
      </c>
      <c r="C258" s="14">
        <v>0.77900000000000003</v>
      </c>
      <c r="M258" s="23">
        <f t="shared" si="16"/>
        <v>258</v>
      </c>
      <c r="N258" s="31">
        <f t="shared" si="17"/>
        <v>-143.40620312799996</v>
      </c>
      <c r="O258" s="31">
        <f t="shared" si="18"/>
        <v>-44.56594171199999</v>
      </c>
      <c r="Y258" s="1">
        <f t="shared" si="20"/>
        <v>258</v>
      </c>
      <c r="Z258" s="12">
        <f t="shared" si="19"/>
        <v>-143.40620312799996</v>
      </c>
    </row>
    <row r="259" spans="1:26">
      <c r="A259" s="23">
        <v>259</v>
      </c>
      <c r="B259" s="23">
        <v>789</v>
      </c>
      <c r="C259" s="14">
        <v>0.78</v>
      </c>
      <c r="M259" s="23">
        <f t="shared" si="16"/>
        <v>259</v>
      </c>
      <c r="N259" s="31">
        <f t="shared" si="17"/>
        <v>-139.52545440099991</v>
      </c>
      <c r="O259" s="31">
        <f t="shared" si="18"/>
        <v>-43.418024254000017</v>
      </c>
      <c r="Y259" s="1">
        <f t="shared" si="20"/>
        <v>259</v>
      </c>
      <c r="Z259" s="12">
        <f t="shared" si="19"/>
        <v>-139.52545440099991</v>
      </c>
    </row>
    <row r="260" spans="1:26">
      <c r="A260" s="23">
        <v>260</v>
      </c>
      <c r="B260" s="23">
        <v>791</v>
      </c>
      <c r="C260" s="14">
        <v>0.78100000000000003</v>
      </c>
      <c r="M260" s="23">
        <f t="shared" si="16"/>
        <v>260</v>
      </c>
      <c r="N260" s="31">
        <f t="shared" si="17"/>
        <v>-135.6331439999999</v>
      </c>
      <c r="O260" s="31">
        <f t="shared" si="18"/>
        <v>-42.268975999999981</v>
      </c>
      <c r="Y260" s="1">
        <f t="shared" si="20"/>
        <v>260</v>
      </c>
      <c r="Z260" s="12">
        <f t="shared" si="19"/>
        <v>-135.6331439999999</v>
      </c>
    </row>
    <row r="261" spans="1:26">
      <c r="A261" s="23">
        <v>261</v>
      </c>
      <c r="B261" s="23">
        <v>793</v>
      </c>
      <c r="C261" s="14">
        <v>0.78200000000000003</v>
      </c>
      <c r="M261" s="23">
        <f t="shared" ref="M261:M300" si="21">A261</f>
        <v>261</v>
      </c>
      <c r="N261" s="31">
        <f t="shared" ref="N261:N300" si="22">$J$4+$J$5*M261+$J$6*M261^2+$J$7*M261^3+$J$8*M261^4</f>
        <v>-131.72928523899998</v>
      </c>
      <c r="O261" s="31">
        <f t="shared" ref="O261:O300" si="23">$K$4+$K$5*M261+$K$6*M261^2+$K$7*M261^3+$K$8*M261^4</f>
        <v>-41.118816305999999</v>
      </c>
      <c r="Y261" s="1">
        <f t="shared" si="20"/>
        <v>261</v>
      </c>
      <c r="Z261" s="12">
        <f t="shared" ref="Z261:Z300" si="24">$W$4+$W$5*Y261+$W$6*Y261^2+$W$7*Y261^3+$W$8*Y261^4</f>
        <v>-131.72928523899998</v>
      </c>
    </row>
    <row r="262" spans="1:26">
      <c r="A262" s="23">
        <v>262</v>
      </c>
      <c r="B262" s="23">
        <v>796</v>
      </c>
      <c r="C262" s="14">
        <v>0.78400000000000003</v>
      </c>
      <c r="M262" s="23">
        <f t="shared" si="21"/>
        <v>262</v>
      </c>
      <c r="N262" s="31">
        <f t="shared" si="22"/>
        <v>-127.81389143199993</v>
      </c>
      <c r="O262" s="31">
        <f t="shared" si="23"/>
        <v>-39.967564528000011</v>
      </c>
      <c r="Y262" s="1">
        <f t="shared" si="20"/>
        <v>262</v>
      </c>
      <c r="Z262" s="12">
        <f t="shared" si="24"/>
        <v>-127.81389143199993</v>
      </c>
    </row>
    <row r="263" spans="1:26">
      <c r="A263" s="23">
        <v>263</v>
      </c>
      <c r="B263" s="23">
        <v>798</v>
      </c>
      <c r="C263" s="14">
        <v>0.78500000000000003</v>
      </c>
      <c r="M263" s="23">
        <f t="shared" si="21"/>
        <v>263</v>
      </c>
      <c r="N263" s="31">
        <f t="shared" si="22"/>
        <v>-123.88697589299993</v>
      </c>
      <c r="O263" s="31">
        <f t="shared" si="23"/>
        <v>-38.815240022000019</v>
      </c>
      <c r="Y263" s="1">
        <f t="shared" si="20"/>
        <v>263</v>
      </c>
      <c r="Z263" s="12">
        <f t="shared" si="24"/>
        <v>-123.88697589299993</v>
      </c>
    </row>
    <row r="264" spans="1:26">
      <c r="A264" s="23">
        <v>264</v>
      </c>
      <c r="B264" s="23">
        <v>800</v>
      </c>
      <c r="C264" s="14">
        <v>0.78600000000000003</v>
      </c>
      <c r="M264" s="23">
        <f t="shared" si="21"/>
        <v>264</v>
      </c>
      <c r="N264" s="31">
        <f t="shared" si="22"/>
        <v>-119.94855193599997</v>
      </c>
      <c r="O264" s="31">
        <f t="shared" si="23"/>
        <v>-37.661862144000018</v>
      </c>
      <c r="Y264" s="1">
        <f t="shared" si="20"/>
        <v>264</v>
      </c>
      <c r="Z264" s="12">
        <f t="shared" si="24"/>
        <v>-119.94855193599997</v>
      </c>
    </row>
    <row r="265" spans="1:26">
      <c r="A265" s="23">
        <v>265</v>
      </c>
      <c r="B265" s="23">
        <v>802</v>
      </c>
      <c r="C265" s="14">
        <v>0.78700000000000003</v>
      </c>
      <c r="M265" s="23">
        <f t="shared" si="21"/>
        <v>265</v>
      </c>
      <c r="N265" s="31">
        <f t="shared" si="22"/>
        <v>-115.99863287499991</v>
      </c>
      <c r="O265" s="31">
        <f t="shared" si="23"/>
        <v>-36.507450250000012</v>
      </c>
      <c r="Y265" s="1">
        <f t="shared" si="20"/>
        <v>265</v>
      </c>
      <c r="Z265" s="12">
        <f t="shared" si="24"/>
        <v>-115.99863287499991</v>
      </c>
    </row>
    <row r="266" spans="1:26">
      <c r="A266" s="23">
        <v>266</v>
      </c>
      <c r="B266" s="23">
        <v>804</v>
      </c>
      <c r="C266" s="14">
        <v>0.78800000000000003</v>
      </c>
      <c r="M266" s="23">
        <f t="shared" si="21"/>
        <v>266</v>
      </c>
      <c r="N266" s="31">
        <f t="shared" si="22"/>
        <v>-112.03723202399992</v>
      </c>
      <c r="O266" s="31">
        <f t="shared" si="23"/>
        <v>-35.352023695999996</v>
      </c>
      <c r="Y266" s="1">
        <f t="shared" si="20"/>
        <v>266</v>
      </c>
      <c r="Z266" s="12">
        <f t="shared" si="24"/>
        <v>-112.03723202399992</v>
      </c>
    </row>
    <row r="267" spans="1:26">
      <c r="A267" s="23">
        <v>267</v>
      </c>
      <c r="B267" s="23">
        <v>807</v>
      </c>
      <c r="C267" s="14">
        <v>0.78900000000000003</v>
      </c>
      <c r="M267" s="23">
        <f t="shared" si="21"/>
        <v>267</v>
      </c>
      <c r="N267" s="31">
        <f t="shared" si="22"/>
        <v>-108.06436269699995</v>
      </c>
      <c r="O267" s="31">
        <f t="shared" si="23"/>
        <v>-34.195601838000002</v>
      </c>
      <c r="Y267" s="1">
        <f t="shared" si="20"/>
        <v>267</v>
      </c>
      <c r="Z267" s="12">
        <f t="shared" si="24"/>
        <v>-108.06436269699995</v>
      </c>
    </row>
    <row r="268" spans="1:26">
      <c r="A268" s="23">
        <v>268</v>
      </c>
      <c r="B268" s="23">
        <v>809</v>
      </c>
      <c r="C268" s="14">
        <v>0.79</v>
      </c>
      <c r="M268" s="23">
        <f t="shared" si="21"/>
        <v>268</v>
      </c>
      <c r="N268" s="31">
        <f t="shared" si="22"/>
        <v>-104.08003820799992</v>
      </c>
      <c r="O268" s="31">
        <f t="shared" si="23"/>
        <v>-33.03820403200001</v>
      </c>
      <c r="Y268" s="1">
        <f t="shared" si="20"/>
        <v>268</v>
      </c>
      <c r="Z268" s="12">
        <f t="shared" si="24"/>
        <v>-104.08003820799992</v>
      </c>
    </row>
    <row r="269" spans="1:26">
      <c r="A269" s="23">
        <v>269</v>
      </c>
      <c r="B269" s="23">
        <v>811</v>
      </c>
      <c r="C269" s="14">
        <v>0.79100000000000004</v>
      </c>
      <c r="M269" s="23">
        <f t="shared" si="21"/>
        <v>269</v>
      </c>
      <c r="N269" s="31">
        <f t="shared" si="22"/>
        <v>-100.08427187099991</v>
      </c>
      <c r="O269" s="31">
        <f t="shared" si="23"/>
        <v>-31.879849634000003</v>
      </c>
      <c r="Y269" s="1">
        <f t="shared" si="20"/>
        <v>269</v>
      </c>
      <c r="Z269" s="12">
        <f t="shared" si="24"/>
        <v>-100.08427187099991</v>
      </c>
    </row>
    <row r="270" spans="1:26">
      <c r="A270" s="23">
        <v>270</v>
      </c>
      <c r="B270" s="23">
        <v>813</v>
      </c>
      <c r="C270" s="14">
        <v>0.79200000000000004</v>
      </c>
      <c r="M270" s="23">
        <f t="shared" si="21"/>
        <v>270</v>
      </c>
      <c r="N270" s="31">
        <f t="shared" si="22"/>
        <v>-96.07707699999996</v>
      </c>
      <c r="O270" s="31">
        <f t="shared" si="23"/>
        <v>-30.720557999999997</v>
      </c>
      <c r="Y270" s="1">
        <f t="shared" si="20"/>
        <v>270</v>
      </c>
      <c r="Z270" s="12">
        <f t="shared" si="24"/>
        <v>-96.07707699999996</v>
      </c>
    </row>
    <row r="271" spans="1:26">
      <c r="A271" s="23">
        <v>271</v>
      </c>
      <c r="B271" s="23">
        <v>816</v>
      </c>
      <c r="C271" s="14">
        <v>0.79300000000000004</v>
      </c>
      <c r="M271" s="23">
        <f t="shared" si="21"/>
        <v>271</v>
      </c>
      <c r="N271" s="31">
        <f t="shared" si="22"/>
        <v>-92.058466908999918</v>
      </c>
      <c r="O271" s="31">
        <f t="shared" si="23"/>
        <v>-29.560348485999981</v>
      </c>
      <c r="Y271" s="1">
        <f t="shared" si="20"/>
        <v>271</v>
      </c>
      <c r="Z271" s="12">
        <f t="shared" si="24"/>
        <v>-92.058466908999918</v>
      </c>
    </row>
    <row r="272" spans="1:26">
      <c r="A272" s="23">
        <v>272</v>
      </c>
      <c r="B272" s="23">
        <v>818</v>
      </c>
      <c r="C272" s="14">
        <v>0.79400000000000004</v>
      </c>
      <c r="M272" s="23">
        <f t="shared" si="21"/>
        <v>272</v>
      </c>
      <c r="N272" s="31">
        <f t="shared" si="22"/>
        <v>-88.02845491199993</v>
      </c>
      <c r="O272" s="31">
        <f t="shared" si="23"/>
        <v>-28.399240448000015</v>
      </c>
      <c r="Y272" s="1">
        <f t="shared" si="20"/>
        <v>272</v>
      </c>
      <c r="Z272" s="12">
        <f t="shared" si="24"/>
        <v>-88.02845491199993</v>
      </c>
    </row>
    <row r="273" spans="1:26">
      <c r="A273" s="23">
        <v>273</v>
      </c>
      <c r="B273" s="23">
        <v>820</v>
      </c>
      <c r="C273" s="14">
        <v>0.79500000000000004</v>
      </c>
      <c r="M273" s="23">
        <f t="shared" si="21"/>
        <v>273</v>
      </c>
      <c r="N273" s="31">
        <f t="shared" si="22"/>
        <v>-83.987054322999967</v>
      </c>
      <c r="O273" s="31">
        <f t="shared" si="23"/>
        <v>-27.23725324199998</v>
      </c>
      <c r="Y273" s="1">
        <f t="shared" si="20"/>
        <v>273</v>
      </c>
      <c r="Z273" s="12">
        <f t="shared" si="24"/>
        <v>-83.987054322999967</v>
      </c>
    </row>
    <row r="274" spans="1:26">
      <c r="A274" s="23">
        <v>274</v>
      </c>
      <c r="B274" s="23">
        <v>822</v>
      </c>
      <c r="C274" s="14">
        <v>0.79600000000000004</v>
      </c>
      <c r="M274" s="23">
        <f t="shared" si="21"/>
        <v>274</v>
      </c>
      <c r="N274" s="31">
        <f t="shared" si="22"/>
        <v>-79.934278455999944</v>
      </c>
      <c r="O274" s="31">
        <f t="shared" si="23"/>
        <v>-26.074406224000001</v>
      </c>
      <c r="Y274" s="1">
        <f t="shared" si="20"/>
        <v>274</v>
      </c>
      <c r="Z274" s="12">
        <f t="shared" si="24"/>
        <v>-79.934278455999944</v>
      </c>
    </row>
    <row r="275" spans="1:26">
      <c r="A275" s="23">
        <v>275</v>
      </c>
      <c r="B275" s="23">
        <v>824</v>
      </c>
      <c r="C275" s="14">
        <v>0.79700000000000004</v>
      </c>
      <c r="M275" s="23">
        <f t="shared" si="21"/>
        <v>275</v>
      </c>
      <c r="N275" s="31">
        <f t="shared" si="22"/>
        <v>-75.870140624999834</v>
      </c>
      <c r="O275" s="31">
        <f t="shared" si="23"/>
        <v>-24.910718750000029</v>
      </c>
      <c r="Y275" s="1">
        <f t="shared" si="20"/>
        <v>275</v>
      </c>
      <c r="Z275" s="12">
        <f t="shared" si="24"/>
        <v>-75.870140624999834</v>
      </c>
    </row>
    <row r="276" spans="1:26">
      <c r="A276" s="23">
        <v>276</v>
      </c>
      <c r="B276" s="23">
        <v>827</v>
      </c>
      <c r="C276" s="14">
        <v>0.79800000000000004</v>
      </c>
      <c r="M276" s="23">
        <f t="shared" si="21"/>
        <v>276</v>
      </c>
      <c r="N276" s="31">
        <f t="shared" si="22"/>
        <v>-71.794654143999992</v>
      </c>
      <c r="O276" s="31">
        <f t="shared" si="23"/>
        <v>-23.746210176000005</v>
      </c>
      <c r="Y276" s="1">
        <f t="shared" si="20"/>
        <v>276</v>
      </c>
      <c r="Z276" s="12">
        <f t="shared" si="24"/>
        <v>-71.794654143999992</v>
      </c>
    </row>
    <row r="277" spans="1:26">
      <c r="A277" s="23">
        <v>277</v>
      </c>
      <c r="B277" s="23">
        <v>829</v>
      </c>
      <c r="C277" s="14">
        <v>0.79900000000000004</v>
      </c>
      <c r="M277" s="23">
        <f t="shared" si="21"/>
        <v>277</v>
      </c>
      <c r="N277" s="31">
        <f t="shared" si="22"/>
        <v>-67.707832326999977</v>
      </c>
      <c r="O277" s="31">
        <f t="shared" si="23"/>
        <v>-22.580899858000009</v>
      </c>
      <c r="Y277" s="1">
        <f t="shared" si="20"/>
        <v>277</v>
      </c>
      <c r="Z277" s="12">
        <f t="shared" si="24"/>
        <v>-67.707832326999977</v>
      </c>
    </row>
    <row r="278" spans="1:26">
      <c r="A278" s="23">
        <v>278</v>
      </c>
      <c r="B278" s="23">
        <v>831</v>
      </c>
      <c r="C278" s="14">
        <v>0.8</v>
      </c>
      <c r="M278" s="23">
        <f t="shared" si="21"/>
        <v>278</v>
      </c>
      <c r="N278" s="31">
        <f t="shared" si="22"/>
        <v>-63.609688487999868</v>
      </c>
      <c r="O278" s="31">
        <f t="shared" si="23"/>
        <v>-21.414807152000009</v>
      </c>
      <c r="Y278" s="1">
        <f t="shared" si="20"/>
        <v>278</v>
      </c>
      <c r="Z278" s="12">
        <f t="shared" si="24"/>
        <v>-63.609688487999868</v>
      </c>
    </row>
    <row r="279" spans="1:26">
      <c r="A279" s="23">
        <v>279</v>
      </c>
      <c r="B279" s="23">
        <v>833</v>
      </c>
      <c r="C279" s="14">
        <v>0.80100000000000005</v>
      </c>
      <c r="M279" s="23">
        <f t="shared" si="21"/>
        <v>279</v>
      </c>
      <c r="N279" s="31">
        <f t="shared" si="22"/>
        <v>-59.500235940999914</v>
      </c>
      <c r="O279" s="31">
        <f t="shared" si="23"/>
        <v>-20.247951413999999</v>
      </c>
      <c r="Y279" s="1">
        <f t="shared" si="20"/>
        <v>279</v>
      </c>
      <c r="Z279" s="12">
        <f t="shared" si="24"/>
        <v>-59.500235940999914</v>
      </c>
    </row>
    <row r="280" spans="1:26">
      <c r="A280" s="23">
        <v>280</v>
      </c>
      <c r="B280" s="23">
        <v>836</v>
      </c>
      <c r="C280" s="14">
        <v>0.80200000000000005</v>
      </c>
      <c r="M280" s="23">
        <f t="shared" si="21"/>
        <v>280</v>
      </c>
      <c r="N280" s="31">
        <f t="shared" si="22"/>
        <v>-55.379487999999888</v>
      </c>
      <c r="O280" s="31">
        <f t="shared" si="23"/>
        <v>-19.080352000000019</v>
      </c>
      <c r="Y280" s="1">
        <f t="shared" ref="Y280:Y300" si="25">A280</f>
        <v>280</v>
      </c>
      <c r="Z280" s="12">
        <f t="shared" si="24"/>
        <v>-55.379487999999888</v>
      </c>
    </row>
    <row r="281" spans="1:26">
      <c r="A281" s="23">
        <v>281</v>
      </c>
      <c r="B281" s="23">
        <v>838</v>
      </c>
      <c r="C281" s="14">
        <v>0.80300000000000005</v>
      </c>
      <c r="M281" s="23">
        <f t="shared" si="21"/>
        <v>281</v>
      </c>
      <c r="N281" s="31">
        <f t="shared" si="22"/>
        <v>-51.247457978999904</v>
      </c>
      <c r="O281" s="31">
        <f t="shared" si="23"/>
        <v>-17.912028265999993</v>
      </c>
      <c r="Y281" s="1">
        <f t="shared" si="25"/>
        <v>281</v>
      </c>
      <c r="Z281" s="12">
        <f t="shared" si="24"/>
        <v>-51.247457978999904</v>
      </c>
    </row>
    <row r="282" spans="1:26">
      <c r="A282" s="23">
        <v>282</v>
      </c>
      <c r="B282" s="23">
        <v>840</v>
      </c>
      <c r="C282" s="14">
        <v>0.80400000000000005</v>
      </c>
      <c r="M282" s="23">
        <f t="shared" si="21"/>
        <v>282</v>
      </c>
      <c r="N282" s="31">
        <f t="shared" si="22"/>
        <v>-47.104159191999955</v>
      </c>
      <c r="O282" s="31">
        <f t="shared" si="23"/>
        <v>-16.742999568000002</v>
      </c>
      <c r="Y282" s="1">
        <f t="shared" si="25"/>
        <v>282</v>
      </c>
      <c r="Z282" s="12">
        <f t="shared" si="24"/>
        <v>-47.104159191999955</v>
      </c>
    </row>
    <row r="283" spans="1:26">
      <c r="A283" s="23">
        <v>283</v>
      </c>
      <c r="B283" s="23">
        <v>842</v>
      </c>
      <c r="C283" s="14">
        <v>0.80500000000000005</v>
      </c>
      <c r="M283" s="23">
        <f t="shared" si="21"/>
        <v>283</v>
      </c>
      <c r="N283" s="31">
        <f t="shared" si="22"/>
        <v>-42.949604952999934</v>
      </c>
      <c r="O283" s="31">
        <f t="shared" si="23"/>
        <v>-15.573285261999985</v>
      </c>
      <c r="Y283" s="1">
        <f t="shared" si="25"/>
        <v>283</v>
      </c>
      <c r="Z283" s="12">
        <f t="shared" si="24"/>
        <v>-42.949604952999934</v>
      </c>
    </row>
    <row r="284" spans="1:26">
      <c r="A284" s="23">
        <v>284</v>
      </c>
      <c r="B284" s="23">
        <v>844</v>
      </c>
      <c r="C284" s="14">
        <v>0.80600000000000005</v>
      </c>
      <c r="M284" s="23">
        <f t="shared" si="21"/>
        <v>284</v>
      </c>
      <c r="N284" s="31">
        <f t="shared" si="22"/>
        <v>-38.783808575999835</v>
      </c>
      <c r="O284" s="31">
        <f t="shared" si="23"/>
        <v>-14.40290470399998</v>
      </c>
      <c r="Y284" s="1">
        <f t="shared" si="25"/>
        <v>284</v>
      </c>
      <c r="Z284" s="12">
        <f t="shared" si="24"/>
        <v>-38.783808575999835</v>
      </c>
    </row>
    <row r="285" spans="1:26">
      <c r="A285" s="23">
        <v>285</v>
      </c>
      <c r="B285" s="23">
        <v>847</v>
      </c>
      <c r="C285" s="14">
        <v>0.80700000000000005</v>
      </c>
      <c r="M285" s="23">
        <f t="shared" si="21"/>
        <v>285</v>
      </c>
      <c r="N285" s="31">
        <f t="shared" si="22"/>
        <v>-34.606783375000006</v>
      </c>
      <c r="O285" s="31">
        <f t="shared" si="23"/>
        <v>-13.231877250000025</v>
      </c>
      <c r="Y285" s="1">
        <f t="shared" si="25"/>
        <v>285</v>
      </c>
      <c r="Z285" s="12">
        <f t="shared" si="24"/>
        <v>-34.606783375000006</v>
      </c>
    </row>
    <row r="286" spans="1:26">
      <c r="A286" s="23">
        <v>286</v>
      </c>
      <c r="B286" s="23">
        <v>849</v>
      </c>
      <c r="C286" s="14">
        <v>0.80800000000000005</v>
      </c>
      <c r="M286" s="23">
        <f t="shared" si="21"/>
        <v>286</v>
      </c>
      <c r="N286" s="31">
        <f t="shared" si="22"/>
        <v>-30.418542663999872</v>
      </c>
      <c r="O286" s="31">
        <f t="shared" si="23"/>
        <v>-12.060222256000003</v>
      </c>
      <c r="Y286" s="1">
        <f t="shared" si="25"/>
        <v>286</v>
      </c>
      <c r="Z286" s="12">
        <f t="shared" si="24"/>
        <v>-30.418542663999872</v>
      </c>
    </row>
    <row r="287" spans="1:26">
      <c r="A287" s="23">
        <v>287</v>
      </c>
      <c r="B287" s="23">
        <v>851</v>
      </c>
      <c r="C287" s="14">
        <v>0.80800000000000005</v>
      </c>
      <c r="M287" s="23">
        <f t="shared" si="21"/>
        <v>287</v>
      </c>
      <c r="N287" s="31">
        <f t="shared" si="22"/>
        <v>-26.219099756999888</v>
      </c>
      <c r="O287" s="31">
        <f t="shared" si="23"/>
        <v>-10.887959078000023</v>
      </c>
      <c r="Y287" s="1">
        <f t="shared" si="25"/>
        <v>287</v>
      </c>
      <c r="Z287" s="12">
        <f t="shared" si="24"/>
        <v>-26.219099756999888</v>
      </c>
    </row>
    <row r="288" spans="1:26">
      <c r="A288" s="23">
        <v>288</v>
      </c>
      <c r="B288" s="23">
        <v>853</v>
      </c>
      <c r="C288" s="14">
        <v>0.80900000000000005</v>
      </c>
      <c r="M288" s="23">
        <f t="shared" si="21"/>
        <v>288</v>
      </c>
      <c r="N288" s="31">
        <f t="shared" si="22"/>
        <v>-22.008467967999948</v>
      </c>
      <c r="O288" s="31">
        <f t="shared" si="23"/>
        <v>-9.7151070720000234</v>
      </c>
      <c r="Y288" s="1">
        <f t="shared" si="25"/>
        <v>288</v>
      </c>
      <c r="Z288" s="12">
        <f t="shared" si="24"/>
        <v>-22.008467967999948</v>
      </c>
    </row>
    <row r="289" spans="1:26">
      <c r="A289" s="23">
        <v>289</v>
      </c>
      <c r="B289" s="23">
        <v>855</v>
      </c>
      <c r="C289" s="14">
        <v>0.81</v>
      </c>
      <c r="M289" s="23">
        <f t="shared" si="21"/>
        <v>289</v>
      </c>
      <c r="N289" s="31">
        <f t="shared" si="22"/>
        <v>-17.786660610999931</v>
      </c>
      <c r="O289" s="31">
        <f t="shared" si="23"/>
        <v>-8.5416855940000431</v>
      </c>
      <c r="Y289" s="1">
        <f t="shared" si="25"/>
        <v>289</v>
      </c>
      <c r="Z289" s="12">
        <f t="shared" si="24"/>
        <v>-17.786660610999931</v>
      </c>
    </row>
    <row r="290" spans="1:26">
      <c r="A290" s="23">
        <v>290</v>
      </c>
      <c r="B290" s="23">
        <v>858</v>
      </c>
      <c r="C290" s="14">
        <v>0.81100000000000005</v>
      </c>
      <c r="M290" s="23">
        <f t="shared" si="21"/>
        <v>290</v>
      </c>
      <c r="N290" s="31">
        <f t="shared" si="22"/>
        <v>-13.553690999999951</v>
      </c>
      <c r="O290" s="31">
        <f t="shared" si="23"/>
        <v>-7.3677139999999923</v>
      </c>
      <c r="Y290" s="1">
        <f t="shared" si="25"/>
        <v>290</v>
      </c>
      <c r="Z290" s="12">
        <f t="shared" si="24"/>
        <v>-13.553690999999951</v>
      </c>
    </row>
    <row r="291" spans="1:26">
      <c r="A291" s="23">
        <v>291</v>
      </c>
      <c r="B291" s="23">
        <v>860</v>
      </c>
      <c r="C291" s="14">
        <v>0.81200000000000006</v>
      </c>
      <c r="M291" s="23">
        <f t="shared" si="21"/>
        <v>291</v>
      </c>
      <c r="N291" s="31">
        <f t="shared" si="22"/>
        <v>-9.3095724489999014</v>
      </c>
      <c r="O291" s="31">
        <f t="shared" si="23"/>
        <v>-6.1932116459999946</v>
      </c>
      <c r="Y291" s="1">
        <f t="shared" si="25"/>
        <v>291</v>
      </c>
      <c r="Z291" s="12">
        <f t="shared" si="24"/>
        <v>-9.3095724489999014</v>
      </c>
    </row>
    <row r="292" spans="1:26">
      <c r="A292" s="23">
        <v>292</v>
      </c>
      <c r="B292" s="23">
        <v>862</v>
      </c>
      <c r="C292" s="14">
        <v>0.81299999999999994</v>
      </c>
      <c r="M292" s="23">
        <f t="shared" si="21"/>
        <v>292</v>
      </c>
      <c r="N292" s="31">
        <f t="shared" si="22"/>
        <v>-5.0543182719998896</v>
      </c>
      <c r="O292" s="31">
        <f t="shared" si="23"/>
        <v>-5.0181978879999889</v>
      </c>
      <c r="Y292" s="1">
        <f t="shared" si="25"/>
        <v>292</v>
      </c>
      <c r="Z292" s="12">
        <f t="shared" si="24"/>
        <v>-5.0543182719998896</v>
      </c>
    </row>
    <row r="293" spans="1:26">
      <c r="A293" s="23">
        <v>293</v>
      </c>
      <c r="B293" s="23">
        <v>864</v>
      </c>
      <c r="C293" s="14">
        <v>0.81399999999999995</v>
      </c>
      <c r="M293" s="23">
        <f t="shared" si="21"/>
        <v>293</v>
      </c>
      <c r="N293" s="31">
        <f t="shared" si="22"/>
        <v>-0.78794178299991557</v>
      </c>
      <c r="O293" s="31">
        <f t="shared" si="23"/>
        <v>-3.842692081999985</v>
      </c>
      <c r="Y293" s="1">
        <f t="shared" si="25"/>
        <v>293</v>
      </c>
      <c r="Z293" s="12">
        <f t="shared" si="24"/>
        <v>-0.78794178299991557</v>
      </c>
    </row>
    <row r="294" spans="1:26">
      <c r="A294" s="23">
        <v>294</v>
      </c>
      <c r="B294" s="23">
        <v>867</v>
      </c>
      <c r="C294" s="14">
        <v>0.81499999999999995</v>
      </c>
      <c r="M294" s="23">
        <f t="shared" si="21"/>
        <v>294</v>
      </c>
      <c r="N294" s="31">
        <f t="shared" si="22"/>
        <v>3.4895437040000203</v>
      </c>
      <c r="O294" s="31">
        <f t="shared" si="23"/>
        <v>-2.6667135840000213</v>
      </c>
      <c r="Y294" s="1">
        <f t="shared" si="25"/>
        <v>294</v>
      </c>
      <c r="Z294" s="12">
        <f t="shared" si="24"/>
        <v>3.4895437040000203</v>
      </c>
    </row>
    <row r="295" spans="1:26">
      <c r="A295" s="23">
        <v>295</v>
      </c>
      <c r="B295" s="23">
        <v>869</v>
      </c>
      <c r="C295" s="14">
        <v>0.81599999999999995</v>
      </c>
      <c r="M295" s="23">
        <f t="shared" si="21"/>
        <v>295</v>
      </c>
      <c r="N295" s="31">
        <f t="shared" si="22"/>
        <v>7.7781248750001453</v>
      </c>
      <c r="O295" s="31">
        <f t="shared" si="23"/>
        <v>-1.4902817500000083</v>
      </c>
      <c r="Y295" s="1">
        <f t="shared" si="25"/>
        <v>295</v>
      </c>
      <c r="Z295" s="12">
        <f t="shared" si="24"/>
        <v>7.7781248750001453</v>
      </c>
    </row>
    <row r="296" spans="1:26">
      <c r="A296" s="23">
        <v>296</v>
      </c>
      <c r="B296" s="23">
        <v>871</v>
      </c>
      <c r="C296" s="14">
        <v>0.81699999999999995</v>
      </c>
      <c r="M296" s="23">
        <f t="shared" si="21"/>
        <v>296</v>
      </c>
      <c r="N296" s="31">
        <f t="shared" si="22"/>
        <v>12.077788416000004</v>
      </c>
      <c r="O296" s="31">
        <f t="shared" si="23"/>
        <v>-0.31341593599996997</v>
      </c>
      <c r="Y296" s="1">
        <f t="shared" si="25"/>
        <v>296</v>
      </c>
      <c r="Z296" s="12">
        <f t="shared" si="24"/>
        <v>12.077788416000004</v>
      </c>
    </row>
    <row r="297" spans="1:26">
      <c r="A297" s="23">
        <v>297</v>
      </c>
      <c r="B297" s="23">
        <v>873</v>
      </c>
      <c r="C297" s="14">
        <v>0.81699999999999995</v>
      </c>
      <c r="M297" s="23">
        <f t="shared" si="21"/>
        <v>297</v>
      </c>
      <c r="N297" s="31">
        <f t="shared" si="22"/>
        <v>16.388521013000052</v>
      </c>
      <c r="O297" s="31">
        <f t="shared" si="23"/>
        <v>0.86386450199999842</v>
      </c>
      <c r="Y297" s="1">
        <f t="shared" si="25"/>
        <v>297</v>
      </c>
      <c r="Z297" s="12">
        <f t="shared" si="24"/>
        <v>16.388521013000052</v>
      </c>
    </row>
    <row r="298" spans="1:26">
      <c r="A298" s="23">
        <v>298</v>
      </c>
      <c r="B298" s="23">
        <v>876</v>
      </c>
      <c r="C298" s="14">
        <v>0.81799999999999995</v>
      </c>
      <c r="M298" s="23">
        <f t="shared" si="21"/>
        <v>298</v>
      </c>
      <c r="N298" s="31">
        <f t="shared" si="22"/>
        <v>20.71030935200006</v>
      </c>
      <c r="O298" s="31">
        <f t="shared" si="23"/>
        <v>2.0415402079999581</v>
      </c>
      <c r="Y298" s="1">
        <f t="shared" si="25"/>
        <v>298</v>
      </c>
      <c r="Z298" s="12">
        <f t="shared" si="24"/>
        <v>20.71030935200006</v>
      </c>
    </row>
    <row r="299" spans="1:26">
      <c r="A299" s="23">
        <v>299</v>
      </c>
      <c r="B299" s="23">
        <v>878</v>
      </c>
      <c r="C299" s="14">
        <v>0.81899999999999995</v>
      </c>
      <c r="M299" s="23">
        <f t="shared" si="21"/>
        <v>299</v>
      </c>
      <c r="N299" s="31">
        <f t="shared" si="22"/>
        <v>25.043140119000142</v>
      </c>
      <c r="O299" s="31">
        <f t="shared" si="23"/>
        <v>3.2195918260000269</v>
      </c>
      <c r="Y299" s="1">
        <f t="shared" si="25"/>
        <v>299</v>
      </c>
      <c r="Z299" s="12">
        <f t="shared" si="24"/>
        <v>25.043140119000142</v>
      </c>
    </row>
    <row r="300" spans="1:26">
      <c r="A300" s="23">
        <v>300</v>
      </c>
      <c r="B300" s="23">
        <v>880</v>
      </c>
      <c r="C300" s="14">
        <v>0.82</v>
      </c>
      <c r="M300" s="23">
        <f t="shared" si="21"/>
        <v>300</v>
      </c>
      <c r="N300" s="31">
        <f t="shared" si="22"/>
        <v>29.387000000000072</v>
      </c>
      <c r="O300" s="31">
        <f t="shared" si="23"/>
        <v>4.3979999999999961</v>
      </c>
      <c r="Y300" s="1">
        <f t="shared" si="25"/>
        <v>300</v>
      </c>
      <c r="Z300" s="12">
        <f t="shared" si="24"/>
        <v>29.387000000000072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workbookViewId="0">
      <selection activeCell="G3" sqref="G3"/>
    </sheetView>
  </sheetViews>
  <sheetFormatPr defaultRowHeight="14.4"/>
  <cols>
    <col min="2" max="2" width="9.33203125" style="21" bestFit="1" customWidth="1"/>
    <col min="5" max="5" width="14.88671875" customWidth="1"/>
    <col min="6" max="6" width="12.5546875" style="21" customWidth="1"/>
    <col min="7" max="7" width="15.6640625" style="21" customWidth="1"/>
    <col min="13" max="13" width="10.5546875" customWidth="1"/>
    <col min="18" max="18" width="9.33203125" bestFit="1" customWidth="1"/>
  </cols>
  <sheetData>
    <row r="1" spans="1:18">
      <c r="M1" s="23" t="s">
        <v>54</v>
      </c>
      <c r="R1" s="23" t="s">
        <v>54</v>
      </c>
    </row>
    <row r="2" spans="1:18">
      <c r="B2" s="21" t="s">
        <v>43</v>
      </c>
      <c r="E2" t="s">
        <v>44</v>
      </c>
      <c r="F2" s="21" t="s">
        <v>44</v>
      </c>
      <c r="G2" s="21" t="s">
        <v>44</v>
      </c>
      <c r="J2" t="s">
        <v>53</v>
      </c>
      <c r="M2" s="23">
        <v>30</v>
      </c>
      <c r="O2" t="s">
        <v>53</v>
      </c>
      <c r="R2" s="23">
        <v>30</v>
      </c>
    </row>
    <row r="3" spans="1:18" ht="17.25" customHeight="1">
      <c r="A3" t="str">
        <f>'Al6061'!U3</f>
        <v>T</v>
      </c>
      <c r="B3" s="20" t="s">
        <v>47</v>
      </c>
      <c r="E3" s="22" t="s">
        <v>45</v>
      </c>
      <c r="F3" s="20" t="s">
        <v>46</v>
      </c>
      <c r="G3" s="20" t="s">
        <v>47</v>
      </c>
      <c r="J3" s="32" t="s">
        <v>47</v>
      </c>
      <c r="M3" s="23" t="s">
        <v>51</v>
      </c>
      <c r="O3" s="20" t="s">
        <v>52</v>
      </c>
      <c r="R3" s="23" t="s">
        <v>51</v>
      </c>
    </row>
    <row r="4" spans="1:18">
      <c r="A4">
        <f>'Al6061'!U4</f>
        <v>4</v>
      </c>
      <c r="B4" s="21">
        <f>'Al6061'!V4/10^5</f>
        <v>-4.1384588525439992E-3</v>
      </c>
      <c r="E4">
        <f>'Copper-RRR100'!M4</f>
        <v>2.2806296708315324E-3</v>
      </c>
      <c r="F4" s="21">
        <v>0</v>
      </c>
      <c r="G4" s="21">
        <f>F4-$F$293</f>
        <v>-3.2639162997219347E-3</v>
      </c>
      <c r="J4" s="21">
        <f>B4-G4</f>
        <v>-8.7454255282206446E-4</v>
      </c>
      <c r="M4" s="21">
        <f>$M$2*1000*J4</f>
        <v>-26.236276584661933</v>
      </c>
      <c r="R4" s="21"/>
    </row>
    <row r="5" spans="1:18">
      <c r="A5">
        <f>'Al6061'!U5</f>
        <v>5</v>
      </c>
      <c r="B5" s="21">
        <f>'Al6061'!V5/10^5</f>
        <v>-4.1407145776249992E-3</v>
      </c>
      <c r="E5">
        <f>'Copper-RRR100'!M5</f>
        <v>5.4545907428036064E-3</v>
      </c>
      <c r="F5" s="21">
        <f t="shared" ref="F5:F68" si="0">F4+(E6+E4)/2*(A5-A4)*10^-6</f>
        <v>5.7621951307260456E-9</v>
      </c>
      <c r="G5" s="21">
        <f t="shared" ref="G5:G68" si="1">F5-$F$293</f>
        <v>-3.263910537526804E-3</v>
      </c>
      <c r="J5" s="21">
        <f t="shared" ref="J5:J68" si="2">B5-G5</f>
        <v>-8.7680404009819529E-4</v>
      </c>
      <c r="M5" s="21">
        <f t="shared" ref="M5:M68" si="3">$M$2*1000*J5</f>
        <v>-26.304121202945858</v>
      </c>
      <c r="R5" s="21"/>
    </row>
    <row r="6" spans="1:18">
      <c r="A6">
        <f>'Al6061'!U6</f>
        <v>6</v>
      </c>
      <c r="B6" s="21">
        <f>'Al6061'!V6/10^5</f>
        <v>-4.1427979053359999E-3</v>
      </c>
      <c r="E6">
        <f>'Copper-RRR100'!M6</f>
        <v>9.2437605906205596E-3</v>
      </c>
      <c r="F6" s="21">
        <f t="shared" si="0"/>
        <v>1.5314798454294991E-8</v>
      </c>
      <c r="G6" s="21">
        <f t="shared" si="1"/>
        <v>-3.2639009849234806E-3</v>
      </c>
      <c r="J6" s="21">
        <f t="shared" si="2"/>
        <v>-8.7889692041251931E-4</v>
      </c>
      <c r="M6" s="21">
        <f t="shared" si="3"/>
        <v>-26.366907612375581</v>
      </c>
      <c r="R6" s="21"/>
    </row>
    <row r="7" spans="1:18">
      <c r="A7">
        <f>'Al6061'!U7</f>
        <v>7</v>
      </c>
      <c r="B7" s="21">
        <f>'Al6061'!V7/10^5</f>
        <v>-4.1447094346030002E-3</v>
      </c>
      <c r="E7">
        <f>'Copper-RRR100'!M7</f>
        <v>1.3650615904334284E-2</v>
      </c>
      <c r="F7" s="21">
        <f t="shared" si="0"/>
        <v>2.9402530822993879E-8</v>
      </c>
      <c r="G7" s="21">
        <f t="shared" si="1"/>
        <v>-3.2638868971911119E-3</v>
      </c>
      <c r="J7" s="21">
        <f t="shared" si="2"/>
        <v>-8.8082253741188828E-4</v>
      </c>
      <c r="M7" s="21">
        <f t="shared" si="3"/>
        <v>-26.424676122356647</v>
      </c>
      <c r="R7" s="21"/>
    </row>
    <row r="8" spans="1:18">
      <c r="A8">
        <f>'Al6061'!U8</f>
        <v>8</v>
      </c>
      <c r="B8" s="21">
        <f>'Al6061'!V8/10^5</f>
        <v>-4.1464497643520001E-3</v>
      </c>
      <c r="E8">
        <f>'Copper-RRR100'!M8</f>
        <v>1.8931704146777216E-2</v>
      </c>
      <c r="F8" s="21">
        <f t="shared" si="0"/>
        <v>4.892791268446849E-8</v>
      </c>
      <c r="G8" s="21">
        <f t="shared" si="1"/>
        <v>-3.2638673718092502E-3</v>
      </c>
      <c r="J8" s="21">
        <f t="shared" si="2"/>
        <v>-8.8258239254274985E-4</v>
      </c>
      <c r="M8" s="21">
        <f t="shared" si="3"/>
        <v>-26.477471776282496</v>
      </c>
      <c r="R8" s="21"/>
    </row>
    <row r="9" spans="1:18">
      <c r="A9">
        <f>'Al6061'!U9</f>
        <v>9</v>
      </c>
      <c r="B9" s="21">
        <f>'Al6061'!V9/10^5</f>
        <v>-4.1480194935089995E-3</v>
      </c>
      <c r="E9">
        <f>'Copper-RRR100'!M9</f>
        <v>2.5400147818614931E-2</v>
      </c>
      <c r="F9" s="21">
        <f t="shared" si="0"/>
        <v>7.5084305388705227E-8</v>
      </c>
      <c r="G9" s="21">
        <f t="shared" si="1"/>
        <v>-3.2638412154165461E-3</v>
      </c>
      <c r="J9" s="21">
        <f t="shared" si="2"/>
        <v>-8.8417827809245337E-4</v>
      </c>
      <c r="M9" s="21">
        <f t="shared" si="3"/>
        <v>-26.525348342773601</v>
      </c>
      <c r="R9" s="21"/>
    </row>
    <row r="10" spans="1:18">
      <c r="A10">
        <f>'Al6061'!U10</f>
        <v>10</v>
      </c>
      <c r="B10" s="21">
        <f>'Al6061'!V10/10^5</f>
        <v>-4.1494192210000001E-3</v>
      </c>
      <c r="E10">
        <f>'Copper-RRR100'!M10</f>
        <v>3.3381081261696255E-2</v>
      </c>
      <c r="F10" s="21">
        <f t="shared" si="0"/>
        <v>1.0938793343078052E-7</v>
      </c>
      <c r="G10" s="21">
        <f t="shared" si="1"/>
        <v>-3.2638069117885038E-3</v>
      </c>
      <c r="J10" s="21">
        <f t="shared" si="2"/>
        <v>-8.8561230921149628E-4</v>
      </c>
      <c r="M10" s="21">
        <f t="shared" si="3"/>
        <v>-26.568369276344889</v>
      </c>
      <c r="R10" s="21"/>
    </row>
    <row r="11" spans="1:18">
      <c r="A11">
        <f>'Al6061'!U11</f>
        <v>11</v>
      </c>
      <c r="B11" s="21">
        <f>'Al6061'!V11/10^5</f>
        <v>-4.1506495457510001E-3</v>
      </c>
      <c r="E11">
        <f>'Copper-RRR100'!M11</f>
        <v>4.3207108265535664E-2</v>
      </c>
      <c r="F11" s="21">
        <f t="shared" si="0"/>
        <v>1.5368803799647759E-7</v>
      </c>
      <c r="G11" s="21">
        <f t="shared" si="1"/>
        <v>-3.2637626116839382E-3</v>
      </c>
      <c r="J11" s="21">
        <f t="shared" si="2"/>
        <v>-8.868869340670619E-4</v>
      </c>
      <c r="M11" s="21">
        <f t="shared" si="3"/>
        <v>-26.606608022011859</v>
      </c>
      <c r="R11" s="21"/>
    </row>
    <row r="12" spans="1:18">
      <c r="A12">
        <f>'Al6061'!U12</f>
        <v>12</v>
      </c>
      <c r="B12" s="21">
        <f>'Al6061'!V12/10^5</f>
        <v>-4.1517110666880004E-3</v>
      </c>
      <c r="E12">
        <f>'Copper-RRR100'!M12</f>
        <v>5.521912786969789E-2</v>
      </c>
      <c r="F12" s="21">
        <f t="shared" si="0"/>
        <v>2.1017433844138577E-7</v>
      </c>
      <c r="G12" s="21">
        <f t="shared" si="1"/>
        <v>-3.2637061253834934E-3</v>
      </c>
      <c r="J12" s="21">
        <f t="shared" si="2"/>
        <v>-8.8800494130450696E-4</v>
      </c>
      <c r="M12" s="21">
        <f t="shared" si="3"/>
        <v>-26.640148239135208</v>
      </c>
      <c r="R12" s="21"/>
    </row>
    <row r="13" spans="1:18">
      <c r="A13">
        <f>'Al6061'!U13</f>
        <v>13</v>
      </c>
      <c r="B13" s="21">
        <f>'Al6061'!V13/10^5</f>
        <v>-4.1526043827369999E-3</v>
      </c>
      <c r="E13">
        <f>'Copper-RRR100'!M13</f>
        <v>6.9765492624280709E-2</v>
      </c>
      <c r="F13" s="21">
        <f t="shared" si="0"/>
        <v>2.8138339912610896E-7</v>
      </c>
      <c r="G13" s="21">
        <f t="shared" si="1"/>
        <v>-3.2636349163228085E-3</v>
      </c>
      <c r="J13" s="21">
        <f t="shared" si="2"/>
        <v>-8.8896946641419143E-4</v>
      </c>
      <c r="M13" s="21">
        <f t="shared" si="3"/>
        <v>-26.669083992425744</v>
      </c>
      <c r="R13" s="21"/>
    </row>
    <row r="14" spans="1:18">
      <c r="A14">
        <f>'Al6061'!U14</f>
        <v>14</v>
      </c>
      <c r="B14" s="21">
        <f>'Al6061'!V14/10^5</f>
        <v>-4.1533300928239996E-3</v>
      </c>
      <c r="E14">
        <f>'Copper-RRR100'!M14</f>
        <v>8.7198993499748509E-2</v>
      </c>
      <c r="F14" s="21">
        <f t="shared" si="0"/>
        <v>3.7020230809003968E-7</v>
      </c>
      <c r="G14" s="21">
        <f t="shared" si="1"/>
        <v>-3.2635460974138448E-3</v>
      </c>
      <c r="J14" s="21">
        <f t="shared" si="2"/>
        <v>-8.897839954101548E-4</v>
      </c>
      <c r="M14" s="21">
        <f t="shared" si="3"/>
        <v>-26.693519862304644</v>
      </c>
      <c r="R14" s="21"/>
    </row>
    <row r="15" spans="1:18">
      <c r="A15">
        <f>'Al6061'!U15</f>
        <v>15</v>
      </c>
      <c r="B15" s="21">
        <f>'Al6061'!V15/10^5</f>
        <v>-4.1538887958750001E-3</v>
      </c>
      <c r="E15">
        <f>'Copper-RRR100'!M15</f>
        <v>0.10787232530358076</v>
      </c>
      <c r="F15" s="21">
        <f t="shared" si="0"/>
        <v>4.7986816108522991E-7</v>
      </c>
      <c r="G15" s="21">
        <f t="shared" si="1"/>
        <v>-3.2634364315608493E-3</v>
      </c>
      <c r="J15" s="21">
        <f t="shared" si="2"/>
        <v>-8.9045236431415081E-4</v>
      </c>
      <c r="M15" s="21">
        <f t="shared" si="3"/>
        <v>-26.713570929424524</v>
      </c>
      <c r="R15" s="21"/>
    </row>
    <row r="16" spans="1:18">
      <c r="A16">
        <f>'Al6061'!U16</f>
        <v>16</v>
      </c>
      <c r="B16" s="21">
        <f>'Al6061'!V16/10^5</f>
        <v>-4.1542810908159998E-3</v>
      </c>
      <c r="E16">
        <f>'Copper-RRR100'!M16</f>
        <v>0.13213271249063188</v>
      </c>
      <c r="F16" s="21">
        <f t="shared" si="0"/>
        <v>6.1396243727315613E-7</v>
      </c>
      <c r="G16" s="21">
        <f t="shared" si="1"/>
        <v>-3.2633023372846616E-3</v>
      </c>
      <c r="J16" s="21">
        <f t="shared" si="2"/>
        <v>-8.9097875353133819E-4</v>
      </c>
      <c r="M16" s="21">
        <f t="shared" si="3"/>
        <v>-26.729362605940146</v>
      </c>
      <c r="R16" s="21"/>
    </row>
    <row r="17" spans="1:18">
      <c r="A17">
        <f>'Al6061'!U17</f>
        <v>17</v>
      </c>
      <c r="B17" s="21">
        <f>'Al6061'!V17/10^5</f>
        <v>-4.1545075765730003E-3</v>
      </c>
      <c r="E17">
        <f>'Copper-RRR100'!M17</f>
        <v>0.16031622707227175</v>
      </c>
      <c r="F17" s="21">
        <f t="shared" si="0"/>
        <v>7.7639988963875063E-7</v>
      </c>
      <c r="G17" s="21">
        <f t="shared" si="1"/>
        <v>-3.2631398998322959E-3</v>
      </c>
      <c r="J17" s="21">
        <f t="shared" si="2"/>
        <v>-8.9136767674070439E-4</v>
      </c>
      <c r="M17" s="21">
        <f t="shared" si="3"/>
        <v>-26.74103030222113</v>
      </c>
      <c r="R17" s="21"/>
    </row>
    <row r="18" spans="1:18">
      <c r="A18">
        <f>'Al6061'!U18</f>
        <v>18</v>
      </c>
      <c r="B18" s="21">
        <f>'Al6061'!V18/10^5</f>
        <v>-4.1545688520719997E-3</v>
      </c>
      <c r="E18">
        <f>'Copper-RRR100'!M18</f>
        <v>0.19274219224055705</v>
      </c>
      <c r="F18" s="21">
        <f t="shared" si="0"/>
        <v>9.7141198201790477E-7</v>
      </c>
      <c r="G18" s="21">
        <f t="shared" si="1"/>
        <v>-3.262944887739917E-3</v>
      </c>
      <c r="J18" s="21">
        <f t="shared" si="2"/>
        <v>-8.9162396433208274E-4</v>
      </c>
      <c r="M18" s="21">
        <f t="shared" si="3"/>
        <v>-26.748718929962482</v>
      </c>
      <c r="R18" s="21"/>
    </row>
    <row r="19" spans="1:18">
      <c r="A19">
        <f>'Al6061'!U19</f>
        <v>19</v>
      </c>
      <c r="B19" s="21">
        <f>'Al6061'!V19/10^5</f>
        <v>-4.1544655162389999E-3</v>
      </c>
      <c r="E19">
        <f>'Copper-RRR100'!M19</f>
        <v>0.22970795768603661</v>
      </c>
      <c r="F19" s="21">
        <f t="shared" si="0"/>
        <v>1.2035252023820724E-6</v>
      </c>
      <c r="G19" s="21">
        <f t="shared" si="1"/>
        <v>-3.2627127745195527E-3</v>
      </c>
      <c r="J19" s="21">
        <f t="shared" si="2"/>
        <v>-8.9175274171944714E-4</v>
      </c>
      <c r="M19" s="21">
        <f t="shared" si="3"/>
        <v>-26.752582251583416</v>
      </c>
      <c r="R19" s="21"/>
    </row>
    <row r="20" spans="1:18">
      <c r="A20">
        <f>'Al6061'!U20</f>
        <v>20</v>
      </c>
      <c r="B20" s="21">
        <f>'Al6061'!V20/10^5</f>
        <v>-4.1541981680000006E-3</v>
      </c>
      <c r="E20">
        <f>'Copper-RRR100'!M20</f>
        <v>0.27148424848777802</v>
      </c>
      <c r="F20" s="21">
        <f t="shared" si="0"/>
        <v>1.4775347920466137E-6</v>
      </c>
      <c r="G20" s="21">
        <f t="shared" si="1"/>
        <v>-3.262438764929888E-3</v>
      </c>
      <c r="J20" s="21">
        <f t="shared" si="2"/>
        <v>-8.9175940307011266E-4</v>
      </c>
      <c r="M20" s="21">
        <f t="shared" si="3"/>
        <v>-26.752782092103381</v>
      </c>
      <c r="R20" s="21"/>
    </row>
    <row r="21" spans="1:18">
      <c r="A21">
        <f>'Al6061'!U21</f>
        <v>21</v>
      </c>
      <c r="B21" s="21">
        <f>'Al6061'!V21/10^5</f>
        <v>-4.1537674062810002E-3</v>
      </c>
      <c r="E21">
        <f>'Copper-RRR100'!M21</f>
        <v>0.31831122164304632</v>
      </c>
      <c r="F21" s="21">
        <f t="shared" si="0"/>
        <v>1.7984745705420023E-6</v>
      </c>
      <c r="G21" s="21">
        <f t="shared" si="1"/>
        <v>-3.2621178251513927E-3</v>
      </c>
      <c r="J21" s="21">
        <f t="shared" si="2"/>
        <v>-8.9164958112960754E-4</v>
      </c>
      <c r="M21" s="21">
        <f t="shared" si="3"/>
        <v>-26.749487433888227</v>
      </c>
      <c r="R21" s="21"/>
    </row>
    <row r="22" spans="1:18">
      <c r="A22">
        <f>'Al6061'!U22</f>
        <v>22</v>
      </c>
      <c r="B22" s="21">
        <f>'Al6061'!V22/10^5</f>
        <v>-4.1531738300079994E-3</v>
      </c>
      <c r="E22">
        <f>'Copper-RRR100'!M22</f>
        <v>0.37039530850299907</v>
      </c>
      <c r="F22" s="21">
        <f t="shared" si="0"/>
        <v>2.1715836190689265E-6</v>
      </c>
      <c r="G22" s="21">
        <f t="shared" si="1"/>
        <v>-3.2617447161028658E-3</v>
      </c>
      <c r="J22" s="21">
        <f t="shared" si="2"/>
        <v>-8.914291139051336E-4</v>
      </c>
      <c r="M22" s="21">
        <f t="shared" si="3"/>
        <v>-26.742873417154009</v>
      </c>
      <c r="R22" s="21"/>
    </row>
    <row r="23" spans="1:18">
      <c r="A23">
        <f>'Al6061'!U23</f>
        <v>23</v>
      </c>
      <c r="B23" s="21">
        <f>'Al6061'!V23/10^5</f>
        <v>-4.1524180381069999E-3</v>
      </c>
      <c r="E23">
        <f>'Copper-RRR100'!M23</f>
        <v>0.42790687541080191</v>
      </c>
      <c r="F23" s="21">
        <f t="shared" si="0"/>
        <v>2.6022706221007385E-6</v>
      </c>
      <c r="G23" s="21">
        <f t="shared" si="1"/>
        <v>-3.2613140290998341E-3</v>
      </c>
      <c r="J23" s="21">
        <f t="shared" si="2"/>
        <v>-8.9110400900716587E-4</v>
      </c>
      <c r="M23" s="21">
        <f t="shared" si="3"/>
        <v>-26.733120270214975</v>
      </c>
      <c r="R23" s="21"/>
    </row>
    <row r="24" spans="1:18">
      <c r="A24">
        <f>'Al6061'!U24</f>
        <v>24</v>
      </c>
      <c r="B24" s="21">
        <f>'Al6061'!V24/10^5</f>
        <v>-4.151500629504E-3</v>
      </c>
      <c r="E24">
        <f>'Copper-RRR100'!M24</f>
        <v>0.49097869756062457</v>
      </c>
      <c r="F24" s="21">
        <f t="shared" si="0"/>
        <v>3.0960766656885508E-6</v>
      </c>
      <c r="G24" s="21">
        <f t="shared" si="1"/>
        <v>-3.260820223056246E-3</v>
      </c>
      <c r="J24" s="21">
        <f t="shared" si="2"/>
        <v>-8.9068040644775396E-4</v>
      </c>
      <c r="M24" s="21">
        <f t="shared" si="3"/>
        <v>-26.720412193432619</v>
      </c>
      <c r="R24" s="21"/>
    </row>
    <row r="25" spans="1:18">
      <c r="A25">
        <f>'Al6061'!U25</f>
        <v>25</v>
      </c>
      <c r="B25" s="21">
        <f>'Al6061'!V25/10^5</f>
        <v>-4.1504222031249994E-3</v>
      </c>
      <c r="E25">
        <f>'Copper-RRR100'!M25</f>
        <v>0.55970521176482235</v>
      </c>
      <c r="F25" s="21">
        <f t="shared" si="0"/>
        <v>3.6586372603418499E-6</v>
      </c>
      <c r="G25" s="21">
        <f t="shared" si="1"/>
        <v>-3.2602576624615929E-3</v>
      </c>
      <c r="J25" s="21">
        <f t="shared" si="2"/>
        <v>-8.9016454066340655E-4</v>
      </c>
      <c r="M25" s="21">
        <f t="shared" si="3"/>
        <v>-26.704936219902198</v>
      </c>
      <c r="R25" s="21"/>
    </row>
    <row r="26" spans="1:18">
      <c r="A26">
        <f>'Al6061'!U26</f>
        <v>26</v>
      </c>
      <c r="B26" s="21">
        <f>'Al6061'!V26/10^5</f>
        <v>-4.1491833578959992E-3</v>
      </c>
      <c r="E26">
        <f>'Copper-RRR100'!M26</f>
        <v>0.63414249174597415</v>
      </c>
      <c r="F26" s="21">
        <f t="shared" si="0"/>
        <v>4.2956443032370509E-6</v>
      </c>
      <c r="G26" s="21">
        <f t="shared" si="1"/>
        <v>-3.2596206554186976E-3</v>
      </c>
      <c r="J26" s="21">
        <f t="shared" si="2"/>
        <v>-8.8956270247730158E-4</v>
      </c>
      <c r="M26" s="21">
        <f t="shared" si="3"/>
        <v>-26.686881074319047</v>
      </c>
      <c r="R26" s="21"/>
    </row>
    <row r="27" spans="1:18">
      <c r="A27">
        <f>'Al6061'!U27</f>
        <v>27</v>
      </c>
      <c r="B27" s="21">
        <f>'Al6061'!V27/10^5</f>
        <v>-4.147784692743E-3</v>
      </c>
      <c r="E27">
        <f>'Copper-RRR100'!M27</f>
        <v>0.71430887402557985</v>
      </c>
      <c r="F27" s="21">
        <f t="shared" si="0"/>
        <v>5.0128086254392102E-6</v>
      </c>
      <c r="G27" s="21">
        <f t="shared" si="1"/>
        <v>-3.2589034910964956E-3</v>
      </c>
      <c r="J27" s="21">
        <f t="shared" si="2"/>
        <v>-8.888812016465044E-4</v>
      </c>
      <c r="M27" s="21">
        <f t="shared" si="3"/>
        <v>-26.666436049395131</v>
      </c>
      <c r="R27" s="21"/>
    </row>
    <row r="28" spans="1:18">
      <c r="A28">
        <f>'Al6061'!U28</f>
        <v>28</v>
      </c>
      <c r="B28" s="21">
        <f>'Al6061'!V28/10^5</f>
        <v>-4.1462268065919992E-3</v>
      </c>
      <c r="E28">
        <f>'Copper-RRR100'!M28</f>
        <v>0.80018615265834492</v>
      </c>
      <c r="F28" s="21">
        <f t="shared" si="0"/>
        <v>5.815823690498952E-6</v>
      </c>
      <c r="G28" s="21">
        <f t="shared" si="1"/>
        <v>-3.2581004760314359E-3</v>
      </c>
      <c r="J28" s="21">
        <f t="shared" si="2"/>
        <v>-8.8812633056056323E-4</v>
      </c>
      <c r="M28" s="21">
        <f t="shared" si="3"/>
        <v>-26.643789916816896</v>
      </c>
      <c r="R28" s="21"/>
    </row>
    <row r="29" spans="1:18">
      <c r="A29">
        <f>'Al6061'!U29</f>
        <v>29</v>
      </c>
      <c r="B29" s="21">
        <f>'Al6061'!V29/10^5</f>
        <v>-4.1445102983690002E-3</v>
      </c>
      <c r="E29">
        <f>'Copper-RRR100'!M29</f>
        <v>0.89172125609390385</v>
      </c>
      <c r="F29" s="21">
        <f t="shared" si="0"/>
        <v>6.7103309260675235E-6</v>
      </c>
      <c r="G29" s="21">
        <f t="shared" si="1"/>
        <v>-3.2572059687958673E-3</v>
      </c>
      <c r="J29" s="21">
        <f t="shared" si="2"/>
        <v>-8.8730432957313289E-4</v>
      </c>
      <c r="M29" s="21">
        <f t="shared" si="3"/>
        <v>-26.619129887193985</v>
      </c>
      <c r="R29" s="21"/>
    </row>
    <row r="30" spans="1:18">
      <c r="A30">
        <f>'Al6061'!U30</f>
        <v>30</v>
      </c>
      <c r="B30" s="21">
        <f>'Al6061'!V30/10^5</f>
        <v>-4.1426357669999995E-3</v>
      </c>
      <c r="E30">
        <f>'Copper-RRR100'!M30</f>
        <v>0.98882831847879804</v>
      </c>
      <c r="F30" s="21">
        <f t="shared" si="0"/>
        <v>7.7018870840714549E-6</v>
      </c>
      <c r="G30" s="21">
        <f t="shared" si="1"/>
        <v>-3.2562144126378634E-3</v>
      </c>
      <c r="J30" s="21">
        <f t="shared" si="2"/>
        <v>-8.8642135436213607E-4</v>
      </c>
      <c r="M30" s="21">
        <f t="shared" si="3"/>
        <v>-26.592640630864082</v>
      </c>
      <c r="R30" s="21"/>
    </row>
    <row r="31" spans="1:18">
      <c r="A31">
        <f>'Al6061'!U31</f>
        <v>31</v>
      </c>
      <c r="B31" s="21">
        <f>'Al6061'!V31/10^5</f>
        <v>-4.1406038114109997E-3</v>
      </c>
      <c r="E31">
        <f>'Copper-RRR100'!M31</f>
        <v>1.0913910599139598</v>
      </c>
      <c r="F31" s="21">
        <f t="shared" si="0"/>
        <v>8.7959339406927635E-6</v>
      </c>
      <c r="G31" s="21">
        <f t="shared" si="1"/>
        <v>-3.2551203657812419E-3</v>
      </c>
      <c r="J31" s="21">
        <f t="shared" si="2"/>
        <v>-8.8548344562975776E-4</v>
      </c>
      <c r="M31" s="21">
        <f t="shared" si="3"/>
        <v>-26.564503368892733</v>
      </c>
      <c r="R31" s="21"/>
    </row>
    <row r="32" spans="1:18">
      <c r="A32">
        <f>'Al6061'!U32</f>
        <v>32</v>
      </c>
      <c r="B32" s="21">
        <f>'Al6061'!V32/10^5</f>
        <v>-4.1384150305279997E-3</v>
      </c>
      <c r="E32">
        <f>'Copper-RRR100'!M32</f>
        <v>1.1992653947638185</v>
      </c>
      <c r="F32" s="21">
        <f t="shared" si="0"/>
        <v>9.9977705673594468E-6</v>
      </c>
      <c r="G32" s="21">
        <f t="shared" si="1"/>
        <v>-3.2539185291545754E-3</v>
      </c>
      <c r="J32" s="21">
        <f t="shared" si="2"/>
        <v>-8.8449650137342435E-4</v>
      </c>
      <c r="M32" s="21">
        <f t="shared" si="3"/>
        <v>-26.534895041202731</v>
      </c>
      <c r="R32" s="21"/>
    </row>
    <row r="33" spans="1:18">
      <c r="A33">
        <f>'Al6061'!U33</f>
        <v>33</v>
      </c>
      <c r="B33" s="21">
        <f>'Al6061'!V33/10^5</f>
        <v>-4.1360700232769996E-3</v>
      </c>
      <c r="E33">
        <f>'Copper-RRR100'!M33</f>
        <v>1.3122821934194084</v>
      </c>
      <c r="F33" s="21">
        <f t="shared" si="0"/>
        <v>1.131252832989759E-5</v>
      </c>
      <c r="G33" s="21">
        <f t="shared" si="1"/>
        <v>-3.2526037713920372E-3</v>
      </c>
      <c r="J33" s="21">
        <f t="shared" si="2"/>
        <v>-8.8346625188496239E-4</v>
      </c>
      <c r="M33" s="21">
        <f t="shared" si="3"/>
        <v>-26.503987556548871</v>
      </c>
      <c r="R33" s="21"/>
    </row>
    <row r="34" spans="1:18">
      <c r="A34">
        <f>'Al6061'!U34</f>
        <v>34</v>
      </c>
      <c r="B34" s="21">
        <f>'Al6061'!V34/10^5</f>
        <v>-4.1335693885840002E-3</v>
      </c>
      <c r="E34">
        <f>'Copper-RRR100'!M34</f>
        <v>1.4302501303124695</v>
      </c>
      <c r="F34" s="21">
        <f t="shared" si="0"/>
        <v>1.2745148706105139E-5</v>
      </c>
      <c r="G34" s="21">
        <f t="shared" si="1"/>
        <v>-3.2511711510158298E-3</v>
      </c>
      <c r="J34" s="21">
        <f t="shared" si="2"/>
        <v>-8.8239823756817038E-4</v>
      </c>
      <c r="M34" s="21">
        <f t="shared" si="3"/>
        <v>-26.471947127045112</v>
      </c>
      <c r="R34" s="21"/>
    </row>
    <row r="35" spans="1:18">
      <c r="A35">
        <f>'Al6061'!U35</f>
        <v>35</v>
      </c>
      <c r="B35" s="21">
        <f>'Al6061'!V35/10^5</f>
        <v>-4.1309137253749996E-3</v>
      </c>
      <c r="E35">
        <f>'Copper-RRR100'!M35</f>
        <v>1.5529585589956887</v>
      </c>
      <c r="F35" s="21">
        <f t="shared" si="0"/>
        <v>1.4300363952930216E-5</v>
      </c>
      <c r="G35" s="21">
        <f t="shared" si="1"/>
        <v>-3.2496159357690044E-3</v>
      </c>
      <c r="J35" s="21">
        <f t="shared" si="2"/>
        <v>-8.8129778960599524E-4</v>
      </c>
      <c r="M35" s="21">
        <f t="shared" si="3"/>
        <v>-26.438933688179858</v>
      </c>
      <c r="R35" s="21"/>
    </row>
    <row r="36" spans="1:18">
      <c r="A36">
        <f>'Al6061'!U36</f>
        <v>36</v>
      </c>
      <c r="B36" s="21">
        <f>'Al6061'!V36/10^5</f>
        <v>-4.1281036325759995E-3</v>
      </c>
      <c r="E36">
        <f>'Copper-RRR100'!M36</f>
        <v>1.6801803633376851</v>
      </c>
      <c r="F36" s="21">
        <f t="shared" si="0"/>
        <v>1.5982680603419001E-5</v>
      </c>
      <c r="G36" s="21">
        <f t="shared" si="1"/>
        <v>-3.2479336191185157E-3</v>
      </c>
      <c r="J36" s="21">
        <f t="shared" si="2"/>
        <v>-8.8017001345748382E-4</v>
      </c>
      <c r="M36" s="21">
        <f t="shared" si="3"/>
        <v>-26.405100403724514</v>
      </c>
      <c r="R36" s="21"/>
    </row>
    <row r="37" spans="1:18">
      <c r="A37">
        <f>'Al6061'!U37</f>
        <v>37</v>
      </c>
      <c r="B37" s="21">
        <f>'Al6061'!V37/10^5</f>
        <v>-4.125139709113E-3</v>
      </c>
      <c r="E37">
        <f>'Copper-RRR100'!M37</f>
        <v>1.8116747419818804</v>
      </c>
      <c r="F37" s="21">
        <f t="shared" si="0"/>
        <v>1.7796365730590134E-5</v>
      </c>
      <c r="G37" s="21">
        <f t="shared" si="1"/>
        <v>-3.2461199339913448E-3</v>
      </c>
      <c r="J37" s="21">
        <f t="shared" si="2"/>
        <v>-8.7901977512165521E-4</v>
      </c>
      <c r="M37" s="21">
        <f t="shared" si="3"/>
        <v>-26.370593253649655</v>
      </c>
      <c r="R37" s="21"/>
    </row>
    <row r="38" spans="1:18">
      <c r="A38">
        <f>'Al6061'!U38</f>
        <v>38</v>
      </c>
      <c r="B38" s="21">
        <f>'Al6061'!V38/10^5</f>
        <v>-4.122022553912E-3</v>
      </c>
      <c r="E38">
        <f>'Copper-RRR100'!M38</f>
        <v>1.9471898910045797</v>
      </c>
      <c r="F38" s="21">
        <f t="shared" si="0"/>
        <v>1.9745435880064438E-5</v>
      </c>
      <c r="G38" s="21">
        <f t="shared" si="1"/>
        <v>-3.2441708638418702E-3</v>
      </c>
      <c r="J38" s="21">
        <f t="shared" si="2"/>
        <v>-8.7785169007012975E-4</v>
      </c>
      <c r="M38" s="21">
        <f t="shared" si="3"/>
        <v>-26.335550702103891</v>
      </c>
      <c r="R38" s="21"/>
    </row>
    <row r="39" spans="1:18">
      <c r="A39">
        <f>'Al6061'!U39</f>
        <v>39</v>
      </c>
      <c r="B39" s="21">
        <f>'Al6061'!V39/10^5</f>
        <v>-4.1187527658990003E-3</v>
      </c>
      <c r="E39">
        <f>'Copper-RRR100'!M39</f>
        <v>2.0864655569667261</v>
      </c>
      <c r="F39" s="21">
        <f t="shared" si="0"/>
        <v>2.1833648545158613E-5</v>
      </c>
      <c r="G39" s="21">
        <f t="shared" si="1"/>
        <v>-3.242082651176776E-3</v>
      </c>
      <c r="J39" s="21">
        <f t="shared" si="2"/>
        <v>-8.7667011472222431E-4</v>
      </c>
      <c r="M39" s="21">
        <f t="shared" si="3"/>
        <v>-26.300103441666728</v>
      </c>
      <c r="R39" s="21"/>
    </row>
    <row r="40" spans="1:18">
      <c r="A40">
        <f>'Al6061'!U40</f>
        <v>40</v>
      </c>
      <c r="B40" s="21">
        <f>'Al6061'!V40/10^5</f>
        <v>-4.1153309440000001E-3</v>
      </c>
      <c r="E40">
        <f>'Copper-RRR100'!M40</f>
        <v>2.2292354391837681</v>
      </c>
      <c r="F40" s="21">
        <f t="shared" si="0"/>
        <v>2.406449603664446E-5</v>
      </c>
      <c r="G40" s="21">
        <f t="shared" si="1"/>
        <v>-3.2398518036852904E-3</v>
      </c>
      <c r="J40" s="21">
        <f t="shared" si="2"/>
        <v>-8.7547914031470969E-4</v>
      </c>
      <c r="M40" s="21">
        <f t="shared" si="3"/>
        <v>-26.264374209441289</v>
      </c>
      <c r="R40" s="21"/>
    </row>
    <row r="41" spans="1:18">
      <c r="A41">
        <f>'Al6061'!U41</f>
        <v>41</v>
      </c>
      <c r="B41" s="21">
        <f>'Al6061'!V41/10^5</f>
        <v>-4.1117576871410001E-3</v>
      </c>
      <c r="E41">
        <f>'Copper-RRR100'!M41</f>
        <v>2.37522942600497</v>
      </c>
      <c r="F41" s="21">
        <f t="shared" si="0"/>
        <v>2.6441201583794873E-5</v>
      </c>
      <c r="G41" s="21">
        <f t="shared" si="1"/>
        <v>-3.2374750981381401E-3</v>
      </c>
      <c r="J41" s="21">
        <f t="shared" si="2"/>
        <v>-8.7428258900286004E-4</v>
      </c>
      <c r="M41" s="21">
        <f t="shared" si="3"/>
        <v>-26.228477670085802</v>
      </c>
      <c r="R41" s="21"/>
    </row>
    <row r="42" spans="1:18">
      <c r="A42">
        <f>'Al6061'!U42</f>
        <v>42</v>
      </c>
      <c r="B42" s="21">
        <f>'Al6061'!V42/10^5</f>
        <v>-4.1080335942479994E-3</v>
      </c>
      <c r="E42">
        <f>'Copper-RRR100'!M42</f>
        <v>2.5241756551170584</v>
      </c>
      <c r="F42" s="21">
        <f t="shared" si="0"/>
        <v>2.8966717493018588E-5</v>
      </c>
      <c r="G42" s="21">
        <f t="shared" si="1"/>
        <v>-3.2349495822289161E-3</v>
      </c>
      <c r="J42" s="21">
        <f t="shared" si="2"/>
        <v>-8.7308401201908331E-4</v>
      </c>
      <c r="M42" s="21">
        <f t="shared" si="3"/>
        <v>-26.192520360572498</v>
      </c>
      <c r="R42" s="21"/>
    </row>
    <row r="43" spans="1:18">
      <c r="A43">
        <f>'Al6061'!U43</f>
        <v>43</v>
      </c>
      <c r="B43" s="21">
        <f>'Al6061'!V43/10^5</f>
        <v>-4.1041592642469997E-3</v>
      </c>
      <c r="E43">
        <f>'Copper-RRR100'!M43</f>
        <v>2.6758023924424572</v>
      </c>
      <c r="F43" s="21">
        <f t="shared" si="0"/>
        <v>3.1643725184590663E-5</v>
      </c>
      <c r="G43" s="21">
        <f t="shared" si="1"/>
        <v>-3.2322725745373439E-3</v>
      </c>
      <c r="J43" s="21">
        <f t="shared" si="2"/>
        <v>-8.7188668970965581E-4</v>
      </c>
      <c r="M43" s="21">
        <f t="shared" si="3"/>
        <v>-26.156600691289675</v>
      </c>
      <c r="R43" s="21"/>
    </row>
    <row r="44" spans="1:18">
      <c r="A44">
        <f>'Al6061'!U44</f>
        <v>44</v>
      </c>
      <c r="B44" s="21">
        <f>'Al6061'!V44/10^5</f>
        <v>-4.1001352960640001E-3</v>
      </c>
      <c r="E44">
        <f>'Copper-RRR100'!M44</f>
        <v>2.8298397280270979</v>
      </c>
      <c r="F44" s="21">
        <f t="shared" si="0"/>
        <v>3.447463692608341E-5</v>
      </c>
      <c r="G44" s="21">
        <f t="shared" si="1"/>
        <v>-3.2294416627958512E-3</v>
      </c>
      <c r="J44" s="21">
        <f t="shared" si="2"/>
        <v>-8.7069363326814893E-4</v>
      </c>
      <c r="M44" s="21">
        <f t="shared" si="3"/>
        <v>-26.120808998044467</v>
      </c>
      <c r="R44" s="21"/>
    </row>
    <row r="45" spans="1:18">
      <c r="A45">
        <f>'Al6061'!U45</f>
        <v>45</v>
      </c>
      <c r="B45" s="21">
        <f>'Al6061'!V45/10^5</f>
        <v>-4.0959622886249996E-3</v>
      </c>
      <c r="E45">
        <f>'Copper-RRR100'!M45</f>
        <v>2.9860210905430344</v>
      </c>
      <c r="F45" s="21">
        <f t="shared" si="0"/>
        <v>3.7461599082412692E-5</v>
      </c>
      <c r="G45" s="21">
        <f t="shared" si="1"/>
        <v>-3.2264547006395222E-3</v>
      </c>
      <c r="J45" s="21">
        <f t="shared" si="2"/>
        <v>-8.6950758798547741E-4</v>
      </c>
      <c r="M45" s="21">
        <f t="shared" si="3"/>
        <v>-26.085227639564323</v>
      </c>
      <c r="R45" s="21"/>
    </row>
    <row r="46" spans="1:18">
      <c r="A46">
        <f>'Al6061'!U46</f>
        <v>46</v>
      </c>
      <c r="B46" s="21">
        <f>'Al6061'!V46/10^5</f>
        <v>-4.091640840856E-3</v>
      </c>
      <c r="E46">
        <f>'Copper-RRR100'!M46</f>
        <v>3.1440845846314622</v>
      </c>
      <c r="F46" s="21">
        <f t="shared" si="0"/>
        <v>4.0606496706377991E-5</v>
      </c>
      <c r="G46" s="21">
        <f t="shared" si="1"/>
        <v>-3.2233098030155566E-3</v>
      </c>
      <c r="J46" s="21">
        <f t="shared" si="2"/>
        <v>-8.6833103784044342E-4</v>
      </c>
      <c r="M46" s="21">
        <f t="shared" si="3"/>
        <v>-26.049931135213303</v>
      </c>
      <c r="R46" s="21"/>
    </row>
    <row r="47" spans="1:18">
      <c r="A47">
        <f>'Al6061'!U47</f>
        <v>47</v>
      </c>
      <c r="B47" s="21">
        <f>'Al6061'!V47/10^5</f>
        <v>-4.0871715516830002E-3</v>
      </c>
      <c r="E47">
        <f>'Copper-RRR100'!M47</f>
        <v>3.3037741573875667</v>
      </c>
      <c r="F47" s="21">
        <f t="shared" si="0"/>
        <v>4.3910959299642792E-5</v>
      </c>
      <c r="G47" s="21">
        <f t="shared" si="1"/>
        <v>-3.2200053404222921E-3</v>
      </c>
      <c r="J47" s="21">
        <f t="shared" si="2"/>
        <v>-8.6716621126070809E-4</v>
      </c>
      <c r="M47" s="21">
        <f t="shared" si="3"/>
        <v>-26.014986337821242</v>
      </c>
      <c r="R47" s="21"/>
    </row>
    <row r="48" spans="1:18">
      <c r="A48">
        <f>'Al6061'!U48</f>
        <v>48</v>
      </c>
      <c r="B48" s="21">
        <f>'Al6061'!V48/10^5</f>
        <v>-4.0825550200319994E-3</v>
      </c>
      <c r="E48">
        <f>'Copper-RRR100'!M48</f>
        <v>3.4648406018981466</v>
      </c>
      <c r="F48" s="21">
        <f t="shared" si="0"/>
        <v>4.7376367581792121E-5</v>
      </c>
      <c r="G48" s="21">
        <f t="shared" si="1"/>
        <v>-3.2165399321401424E-3</v>
      </c>
      <c r="J48" s="21">
        <f t="shared" si="2"/>
        <v>-8.6601508789185691E-4</v>
      </c>
      <c r="M48" s="21">
        <f t="shared" si="3"/>
        <v>-25.980452636755707</v>
      </c>
      <c r="R48" s="21"/>
    </row>
    <row r="49" spans="1:18">
      <c r="A49">
        <f>'Al6061'!U49</f>
        <v>49</v>
      </c>
      <c r="B49" s="21">
        <f>'Al6061'!V49/10^5</f>
        <v>-4.077791844829E-3</v>
      </c>
      <c r="E49">
        <f>'Copper-RRR100'!M49</f>
        <v>3.62704240691109</v>
      </c>
      <c r="F49" s="21">
        <f t="shared" si="0"/>
        <v>5.1003861114004138E-5</v>
      </c>
      <c r="G49" s="21">
        <f t="shared" si="1"/>
        <v>-3.2129124386079304E-3</v>
      </c>
      <c r="J49" s="21">
        <f t="shared" si="2"/>
        <v>-8.6487940622106962E-4</v>
      </c>
      <c r="M49" s="21">
        <f t="shared" si="3"/>
        <v>-25.946382186632089</v>
      </c>
      <c r="R49" s="21"/>
    </row>
    <row r="50" spans="1:18">
      <c r="A50">
        <f>'Al6061'!U50</f>
        <v>50</v>
      </c>
      <c r="B50" s="21">
        <f>'Al6061'!V50/10^5</f>
        <v>-4.0728826250000004E-3</v>
      </c>
      <c r="E50">
        <f>'Copper-RRR100'!M50</f>
        <v>3.7901464625258856</v>
      </c>
      <c r="F50" s="21">
        <f t="shared" si="0"/>
        <v>5.4794346633614699E-5</v>
      </c>
      <c r="G50" s="21">
        <f t="shared" si="1"/>
        <v>-3.2091219530883202E-3</v>
      </c>
      <c r="J50" s="21">
        <f t="shared" si="2"/>
        <v>-8.6376067191168025E-4</v>
      </c>
      <c r="M50" s="21">
        <f t="shared" si="3"/>
        <v>-25.912820157350406</v>
      </c>
      <c r="R50" s="21"/>
    </row>
    <row r="51" spans="1:18">
      <c r="A51">
        <f>'Al6061'!U51</f>
        <v>51</v>
      </c>
      <c r="B51" s="21">
        <f>'Al6061'!V51/10^5</f>
        <v>-4.0678279594709996E-3</v>
      </c>
      <c r="E51">
        <f>'Copper-RRR100'!M51</f>
        <v>3.9539286323100278</v>
      </c>
      <c r="F51" s="21">
        <f t="shared" si="0"/>
        <v>5.874850696612388E-5</v>
      </c>
      <c r="G51" s="21">
        <f t="shared" si="1"/>
        <v>-3.2051677927558107E-3</v>
      </c>
      <c r="J51" s="21">
        <f t="shared" si="2"/>
        <v>-8.6266016671518887E-4</v>
      </c>
      <c r="M51" s="21">
        <f t="shared" si="3"/>
        <v>-25.879805001455665</v>
      </c>
      <c r="R51" s="21"/>
    </row>
    <row r="52" spans="1:18">
      <c r="A52">
        <f>'Al6061'!U52</f>
        <v>52</v>
      </c>
      <c r="B52" s="21">
        <f>'Al6061'!V52/10^5</f>
        <v>-4.0626284471680001E-3</v>
      </c>
      <c r="E52">
        <f>'Copper-RRR100'!M52</f>
        <v>4.1181742024924821</v>
      </c>
      <c r="F52" s="21">
        <f t="shared" si="0"/>
        <v>6.2866810391720381E-5</v>
      </c>
      <c r="G52" s="21">
        <f t="shared" si="1"/>
        <v>-3.2010494893302145E-3</v>
      </c>
      <c r="J52" s="21">
        <f t="shared" si="2"/>
        <v>-8.6157895783778565E-4</v>
      </c>
      <c r="M52" s="21">
        <f t="shared" si="3"/>
        <v>-25.847368735133568</v>
      </c>
      <c r="R52" s="21"/>
    </row>
    <row r="53" spans="1:18">
      <c r="A53">
        <f>'Al6061'!U53</f>
        <v>53</v>
      </c>
      <c r="B53" s="21">
        <f>'Al6061'!V53/10^5</f>
        <v>-4.0572846870169993E-3</v>
      </c>
      <c r="E53">
        <f>'Copper-RRR100'!M53</f>
        <v>4.282678218882964</v>
      </c>
      <c r="F53" s="21">
        <f t="shared" si="0"/>
        <v>6.7149520354004924E-5</v>
      </c>
      <c r="G53" s="21">
        <f t="shared" si="1"/>
        <v>-3.1967667793679298E-3</v>
      </c>
      <c r="J53" s="21">
        <f t="shared" si="2"/>
        <v>-8.605179076490695E-4</v>
      </c>
      <c r="M53" s="21">
        <f t="shared" si="3"/>
        <v>-25.815537229472085</v>
      </c>
      <c r="R53" s="21"/>
    </row>
    <row r="54" spans="1:18">
      <c r="A54">
        <f>'Al6061'!U54</f>
        <v>54</v>
      </c>
      <c r="B54" s="21">
        <f>'Al6061'!V54/10^5</f>
        <v>-4.0517972779439996E-3</v>
      </c>
      <c r="E54">
        <f>'Copper-RRR100'!M54</f>
        <v>4.4472457220766133</v>
      </c>
      <c r="F54" s="21">
        <f t="shared" si="0"/>
        <v>7.1596705409019212E-5</v>
      </c>
      <c r="G54" s="21">
        <f t="shared" si="1"/>
        <v>-3.1923195943129156E-3</v>
      </c>
      <c r="J54" s="21">
        <f t="shared" si="2"/>
        <v>-8.5947768363108402E-4</v>
      </c>
      <c r="M54" s="21">
        <f t="shared" si="3"/>
        <v>-25.78433050893252</v>
      </c>
      <c r="R54" s="21"/>
    </row>
    <row r="55" spans="1:18">
      <c r="A55">
        <f>'Al6061'!U55</f>
        <v>55</v>
      </c>
      <c r="B55" s="21">
        <f>'Al6061'!V55/10^5</f>
        <v>-4.0461668188750003E-3</v>
      </c>
      <c r="E55">
        <f>'Copper-RRR100'!M55</f>
        <v>4.6116918911456235</v>
      </c>
      <c r="F55" s="21">
        <f t="shared" si="0"/>
        <v>7.6208249322911166E-5</v>
      </c>
      <c r="G55" s="21">
        <f t="shared" si="1"/>
        <v>-3.1877080503990235E-3</v>
      </c>
      <c r="J55" s="21">
        <f t="shared" si="2"/>
        <v>-8.5845876847597674E-4</v>
      </c>
      <c r="M55" s="21">
        <f t="shared" si="3"/>
        <v>-25.753763054279304</v>
      </c>
      <c r="R55" s="21"/>
    </row>
    <row r="56" spans="1:18">
      <c r="A56">
        <f>'Al6061'!U56</f>
        <v>56</v>
      </c>
      <c r="B56" s="21">
        <f>'Al6061'!V56/10^5</f>
        <v>-4.0403939087359994E-3</v>
      </c>
      <c r="E56">
        <f>'Copper-RRR100'!M56</f>
        <v>4.7758421057072971</v>
      </c>
      <c r="F56" s="21">
        <f t="shared" si="0"/>
        <v>8.098386123634974E-5</v>
      </c>
      <c r="G56" s="21">
        <f t="shared" si="1"/>
        <v>-3.1829324384855849E-3</v>
      </c>
      <c r="J56" s="21">
        <f t="shared" si="2"/>
        <v>-8.5746147025041446E-4</v>
      </c>
      <c r="M56" s="21">
        <f t="shared" si="3"/>
        <v>-25.723844107512434</v>
      </c>
      <c r="R56" s="21"/>
    </row>
    <row r="57" spans="1:18">
      <c r="A57">
        <f>'Al6061'!U57</f>
        <v>57</v>
      </c>
      <c r="B57" s="21">
        <f>'Al6061'!V57/10^5</f>
        <v>-4.0344791464529996E-3</v>
      </c>
      <c r="E57">
        <f>'Copper-RRR100'!M57</f>
        <v>4.939531935731523</v>
      </c>
      <c r="F57" s="21">
        <f t="shared" si="0"/>
        <v>8.5923085823169247E-5</v>
      </c>
      <c r="G57" s="21">
        <f t="shared" si="1"/>
        <v>-3.1779932138987655E-3</v>
      </c>
      <c r="J57" s="21">
        <f t="shared" si="2"/>
        <v>-8.5648593255423407E-4</v>
      </c>
      <c r="M57" s="21">
        <f t="shared" si="3"/>
        <v>-25.694577976627023</v>
      </c>
      <c r="R57" s="21"/>
    </row>
    <row r="58" spans="1:18">
      <c r="A58">
        <f>'Al6061'!U58</f>
        <v>58</v>
      </c>
      <c r="B58" s="21">
        <f>'Al6061'!V58/10^5</f>
        <v>-4.0284231309519998E-3</v>
      </c>
      <c r="E58">
        <f>'Copper-RRR100'!M58</f>
        <v>5.1026070679317179</v>
      </c>
      <c r="F58" s="21">
        <f t="shared" si="0"/>
        <v>9.1025313379556588E-5</v>
      </c>
      <c r="G58" s="21">
        <f t="shared" si="1"/>
        <v>-3.1728909863423783E-3</v>
      </c>
      <c r="J58" s="21">
        <f t="shared" si="2"/>
        <v>-8.5553214460962158E-4</v>
      </c>
      <c r="M58" s="21">
        <f t="shared" si="3"/>
        <v>-25.665964338288646</v>
      </c>
      <c r="R58" s="21"/>
    </row>
    <row r="59" spans="1:18">
      <c r="A59">
        <f>'Al6061'!U59</f>
        <v>59</v>
      </c>
      <c r="B59" s="21">
        <f>'Al6061'!V59/10^5</f>
        <v>-4.0222264611590001E-3</v>
      </c>
      <c r="E59">
        <f>'Copper-RRR100'!M59</f>
        <v>5.2649231770431637</v>
      </c>
      <c r="F59" s="21">
        <f t="shared" si="0"/>
        <v>9.6289789788370987E-5</v>
      </c>
      <c r="G59" s="21">
        <f t="shared" si="1"/>
        <v>-3.1676265099335639E-3</v>
      </c>
      <c r="J59" s="21">
        <f t="shared" si="2"/>
        <v>-8.5459995122543625E-4</v>
      </c>
      <c r="M59" s="21">
        <f t="shared" si="3"/>
        <v>-25.637998536763089</v>
      </c>
      <c r="R59" s="21"/>
    </row>
    <row r="60" spans="1:18">
      <c r="A60">
        <f>'Al6061'!U60</f>
        <v>60</v>
      </c>
      <c r="B60" s="21">
        <f>'Al6061'!V60/10^5</f>
        <v>-4.0158897359999996E-3</v>
      </c>
      <c r="E60">
        <f>'Copper-RRR100'!M60</f>
        <v>5.4263457496970844</v>
      </c>
      <c r="F60" s="21">
        <f t="shared" si="0"/>
        <v>1.0171562631089007E-4</v>
      </c>
      <c r="G60" s="21">
        <f t="shared" si="1"/>
        <v>-3.1622006734110448E-3</v>
      </c>
      <c r="J60" s="21">
        <f t="shared" si="2"/>
        <v>-8.5368906258895478E-4</v>
      </c>
      <c r="M60" s="21">
        <f t="shared" si="3"/>
        <v>-25.610671877668644</v>
      </c>
      <c r="Q60" t="s">
        <v>55</v>
      </c>
      <c r="R60" s="21">
        <f>MAX(R64:R300)</f>
        <v>30.775890591488572</v>
      </c>
    </row>
    <row r="61" spans="1:18">
      <c r="A61">
        <f>'Al6061'!U61</f>
        <v>61</v>
      </c>
      <c r="B61" s="21">
        <f>'Al6061'!V61/10^5</f>
        <v>-4.0094135544009998E-3</v>
      </c>
      <c r="E61">
        <f>'Copper-RRR100'!M61</f>
        <v>5.5867498679949961</v>
      </c>
      <c r="F61" s="21">
        <f t="shared" si="0"/>
        <v>1.0730180916537821E-4</v>
      </c>
      <c r="G61" s="21">
        <f t="shared" si="1"/>
        <v>-3.1566144905565566E-3</v>
      </c>
      <c r="J61" s="21">
        <f t="shared" si="2"/>
        <v>-8.5279906384444319E-4</v>
      </c>
      <c r="M61" s="21">
        <f t="shared" si="3"/>
        <v>-25.583971915333297</v>
      </c>
      <c r="Q61" t="s">
        <v>56</v>
      </c>
      <c r="R61" s="21">
        <f>MIN(R64:R300)</f>
        <v>-21.757138815061943</v>
      </c>
    </row>
    <row r="62" spans="1:18">
      <c r="A62">
        <f>'Al6061'!U62</f>
        <v>62</v>
      </c>
      <c r="B62" s="21">
        <f>'Al6061'!V62/10^5</f>
        <v>-4.0027985152879999E-3</v>
      </c>
      <c r="E62">
        <f>'Copper-RRR100'!M62</f>
        <v>5.7460199592791836</v>
      </c>
      <c r="F62" s="21">
        <f t="shared" si="0"/>
        <v>1.1304720885843821E-4</v>
      </c>
      <c r="G62" s="21">
        <f t="shared" si="1"/>
        <v>-3.1508690908634966E-3</v>
      </c>
      <c r="J62" s="21">
        <f t="shared" si="2"/>
        <v>-8.5192942442450332E-4</v>
      </c>
      <c r="M62" s="21">
        <f t="shared" si="3"/>
        <v>-25.557882732735099</v>
      </c>
      <c r="R62" s="21"/>
    </row>
    <row r="63" spans="1:18">
      <c r="A63">
        <f>'Al6061'!U63</f>
        <v>63</v>
      </c>
      <c r="B63" s="21">
        <f>'Al6061'!V63/10^5</f>
        <v>-3.9960452175869998E-3</v>
      </c>
      <c r="E63">
        <f>'Copper-RRR100'!M63</f>
        <v>5.9040495181250048</v>
      </c>
      <c r="F63" s="21">
        <f t="shared" si="0"/>
        <v>1.1895058924100011E-4</v>
      </c>
      <c r="G63" s="21">
        <f t="shared" si="1"/>
        <v>-3.1449657104809345E-3</v>
      </c>
      <c r="J63" s="21">
        <f t="shared" si="2"/>
        <v>-8.5107950710606528E-4</v>
      </c>
      <c r="M63" s="21">
        <f t="shared" si="3"/>
        <v>-25.532385213181957</v>
      </c>
      <c r="R63" s="21"/>
    </row>
    <row r="64" spans="1:18">
      <c r="A64">
        <f>'Al6061'!U64</f>
        <v>64</v>
      </c>
      <c r="B64" s="21">
        <f>'Al6061'!V64/10^5</f>
        <v>-3.9891542602239994E-3</v>
      </c>
      <c r="E64">
        <f>'Copper-RRR100'!M64</f>
        <v>6.0607408058446115</v>
      </c>
      <c r="F64" s="21">
        <f t="shared" si="0"/>
        <v>1.2501061626628897E-4</v>
      </c>
      <c r="G64" s="21">
        <f t="shared" si="1"/>
        <v>-3.1389056834556458E-3</v>
      </c>
      <c r="J64" s="21">
        <f t="shared" si="2"/>
        <v>-8.5024857676835363E-4</v>
      </c>
      <c r="M64" s="21">
        <f t="shared" si="3"/>
        <v>-25.507457303050607</v>
      </c>
      <c r="O64" s="21">
        <f>B64-G4</f>
        <v>-7.2523796050206471E-4</v>
      </c>
      <c r="R64" s="21">
        <f t="shared" ref="R64:R68" si="4">$M$2*1000*O64</f>
        <v>-21.757138815061943</v>
      </c>
    </row>
    <row r="65" spans="1:18">
      <c r="A65">
        <f>'Al6061'!U65</f>
        <v>65</v>
      </c>
      <c r="B65" s="21">
        <f>'Al6061'!V65/10^5</f>
        <v>-3.9821262421250005E-3</v>
      </c>
      <c r="E65">
        <f>'Copper-RRR100'!M65</f>
        <v>6.2160045324527369</v>
      </c>
      <c r="F65" s="21">
        <f t="shared" si="0"/>
        <v>1.3122586643189477E-4</v>
      </c>
      <c r="G65" s="21">
        <f t="shared" si="1"/>
        <v>-3.1326904332900397E-3</v>
      </c>
      <c r="J65" s="21">
        <f t="shared" si="2"/>
        <v>-8.4943580883496076E-4</v>
      </c>
      <c r="M65" s="21">
        <f t="shared" si="3"/>
        <v>-25.483074265048824</v>
      </c>
      <c r="O65" s="21">
        <f t="shared" ref="O65:O128" si="5">B65-G5</f>
        <v>-7.1821570459819654E-4</v>
      </c>
      <c r="R65" s="21">
        <f t="shared" si="4"/>
        <v>-21.546471137945897</v>
      </c>
    </row>
    <row r="66" spans="1:18">
      <c r="A66">
        <f>'Al6061'!U66</f>
        <v>66</v>
      </c>
      <c r="B66" s="21">
        <f>'Al6061'!V66/10^5</f>
        <v>-3.9749617622159995E-3</v>
      </c>
      <c r="E66">
        <f>'Copper-RRR100'!M66</f>
        <v>6.3697595253669634</v>
      </c>
      <c r="F66" s="21">
        <f t="shared" si="0"/>
        <v>1.375948348925046E-4</v>
      </c>
      <c r="G66" s="21">
        <f t="shared" si="1"/>
        <v>-3.1263214648294302E-3</v>
      </c>
      <c r="J66" s="21">
        <f t="shared" si="2"/>
        <v>-8.4864029738656926E-4</v>
      </c>
      <c r="M66" s="21">
        <f t="shared" si="3"/>
        <v>-25.459208921597078</v>
      </c>
      <c r="O66" s="21">
        <f t="shared" si="5"/>
        <v>-7.1106077729251888E-4</v>
      </c>
      <c r="R66" s="21">
        <f t="shared" si="4"/>
        <v>-21.331823318775566</v>
      </c>
    </row>
    <row r="67" spans="1:18">
      <c r="A67">
        <f>'Al6061'!U67</f>
        <v>67</v>
      </c>
      <c r="B67" s="21">
        <f>'Al6061'!V67/10^5</f>
        <v>-3.9676614194229997E-3</v>
      </c>
      <c r="E67">
        <f>'Copper-RRR100'!M67</f>
        <v>6.5219323887669445</v>
      </c>
      <c r="F67" s="21">
        <f t="shared" si="0"/>
        <v>1.441159432337004E-4</v>
      </c>
      <c r="G67" s="21">
        <f t="shared" si="1"/>
        <v>-3.1198003564882342E-3</v>
      </c>
      <c r="J67" s="21">
        <f t="shared" si="2"/>
        <v>-8.4786106293476557E-4</v>
      </c>
      <c r="M67" s="21">
        <f t="shared" si="3"/>
        <v>-25.435831888042966</v>
      </c>
      <c r="O67" s="21">
        <f t="shared" si="5"/>
        <v>-7.0377452223188783E-4</v>
      </c>
      <c r="R67" s="21">
        <f t="shared" si="4"/>
        <v>-21.113235666956633</v>
      </c>
    </row>
    <row r="68" spans="1:18">
      <c r="A68">
        <f>'Al6061'!U68</f>
        <v>68</v>
      </c>
      <c r="B68" s="21">
        <f>'Al6061'!V68/10^5</f>
        <v>-3.9602258126720004E-3</v>
      </c>
      <c r="E68">
        <f>'Copper-RRR100'!M68</f>
        <v>6.6724571570246409</v>
      </c>
      <c r="F68" s="21">
        <f t="shared" si="0"/>
        <v>1.507875469006677E-4</v>
      </c>
      <c r="G68" s="21">
        <f t="shared" si="1"/>
        <v>-3.1131287528212669E-3</v>
      </c>
      <c r="J68" s="21">
        <f t="shared" si="2"/>
        <v>-8.4709705985073352E-4</v>
      </c>
      <c r="M68" s="21">
        <f t="shared" si="3"/>
        <v>-25.412911795522007</v>
      </c>
      <c r="O68" s="21">
        <f t="shared" si="5"/>
        <v>-6.9635844086275017E-4</v>
      </c>
      <c r="R68" s="21">
        <f t="shared" si="4"/>
        <v>-20.890753225882506</v>
      </c>
    </row>
    <row r="69" spans="1:18">
      <c r="A69">
        <f>'Al6061'!U69</f>
        <v>69</v>
      </c>
      <c r="B69" s="21">
        <f>'Al6061'!V69/10^5</f>
        <v>-3.9526555408889996E-3</v>
      </c>
      <c r="E69">
        <f>'Copper-RRR100'!M69</f>
        <v>6.821274945167664</v>
      </c>
      <c r="F69" s="21">
        <f t="shared" ref="F69:F132" si="6">F68+(E70+E68)/2*(A69-A68)*10^-6</f>
        <v>1.5760794227873953E-4</v>
      </c>
      <c r="G69" s="21">
        <f t="shared" ref="G69:G132" si="7">F69-$F$293</f>
        <v>-3.1063083574431952E-3</v>
      </c>
      <c r="J69" s="21">
        <f t="shared" ref="J69:J132" si="8">B69-G69</f>
        <v>-8.4634718344580445E-4</v>
      </c>
      <c r="M69" s="21">
        <f t="shared" ref="M69:M132" si="9">$M$2*1000*J69</f>
        <v>-25.390415503374133</v>
      </c>
      <c r="O69" s="21">
        <f t="shared" si="5"/>
        <v>-6.8881432547245351E-4</v>
      </c>
      <c r="R69" s="21">
        <f t="shared" ref="R69:R132" si="10">$M$2*1000*O69</f>
        <v>-20.664429764173605</v>
      </c>
    </row>
    <row r="70" spans="1:18">
      <c r="A70">
        <f>'Al6061'!U70</f>
        <v>70</v>
      </c>
      <c r="B70" s="21">
        <f>'Al6061'!V70/10^5</f>
        <v>-3.9449512029999991E-3</v>
      </c>
      <c r="E70">
        <f>'Copper-RRR100'!M70</f>
        <v>6.9683335991189903</v>
      </c>
      <c r="F70" s="21">
        <f t="shared" si="6"/>
        <v>1.6457537342524722E-4</v>
      </c>
      <c r="G70" s="21">
        <f t="shared" si="7"/>
        <v>-3.0993409262966877E-3</v>
      </c>
      <c r="J70" s="21">
        <f t="shared" si="8"/>
        <v>-8.4561027670331142E-4</v>
      </c>
      <c r="M70" s="21">
        <f t="shared" si="9"/>
        <v>-25.368308301099344</v>
      </c>
      <c r="O70" s="21">
        <f t="shared" si="5"/>
        <v>-6.811442912114953E-4</v>
      </c>
      <c r="R70" s="21">
        <f t="shared" si="10"/>
        <v>-20.43432873634486</v>
      </c>
    </row>
    <row r="71" spans="1:18">
      <c r="A71">
        <f>'Al6061'!U71</f>
        <v>71</v>
      </c>
      <c r="B71" s="21">
        <f>'Al6061'!V71/10^5</f>
        <v>-3.9371133979310005E-3</v>
      </c>
      <c r="E71">
        <f>'Copper-RRR100'!M71</f>
        <v>7.1135873478477132</v>
      </c>
      <c r="F71" s="21">
        <f t="shared" si="6"/>
        <v>1.7168803845455234E-4</v>
      </c>
      <c r="G71" s="21">
        <f t="shared" si="7"/>
        <v>-3.0922282612673825E-3</v>
      </c>
      <c r="J71" s="21">
        <f t="shared" si="8"/>
        <v>-8.44885136663618E-4</v>
      </c>
      <c r="M71" s="21">
        <f t="shared" si="9"/>
        <v>-25.346554099908541</v>
      </c>
      <c r="O71" s="21">
        <f t="shared" si="5"/>
        <v>-6.7335078624706233E-4</v>
      </c>
      <c r="R71" s="21">
        <f t="shared" si="10"/>
        <v>-20.200523587411869</v>
      </c>
    </row>
    <row r="72" spans="1:18">
      <c r="A72">
        <f>'Al6061'!U72</f>
        <v>72</v>
      </c>
      <c r="B72" s="21">
        <f>'Al6061'!V72/10^5</f>
        <v>-3.9291427246080004E-3</v>
      </c>
      <c r="E72">
        <f>'Copper-RRR100'!M72</f>
        <v>7.2569964594912495</v>
      </c>
      <c r="F72" s="21">
        <f t="shared" si="6"/>
        <v>1.7894409558000767E-4</v>
      </c>
      <c r="G72" s="21">
        <f t="shared" si="7"/>
        <v>-3.0849722041419269E-3</v>
      </c>
      <c r="J72" s="21">
        <f t="shared" si="8"/>
        <v>-8.4417052046607344E-4</v>
      </c>
      <c r="M72" s="21">
        <f t="shared" si="9"/>
        <v>-25.325115613982202</v>
      </c>
      <c r="O72" s="21">
        <f t="shared" si="5"/>
        <v>-6.6543659922450697E-4</v>
      </c>
      <c r="R72" s="21">
        <f t="shared" si="10"/>
        <v>-19.963097976735209</v>
      </c>
    </row>
    <row r="73" spans="1:18">
      <c r="A73">
        <f>'Al6061'!U73</f>
        <v>73</v>
      </c>
      <c r="B73" s="21">
        <f>'Al6061'!V73/10^5</f>
        <v>-3.9210397819570003E-3</v>
      </c>
      <c r="E73">
        <f>'Copper-RRR100'!M73</f>
        <v>7.3985269030629173</v>
      </c>
      <c r="F73" s="21">
        <f t="shared" si="6"/>
        <v>1.8634166881833537E-4</v>
      </c>
      <c r="G73" s="21">
        <f t="shared" si="7"/>
        <v>-3.0775746309035994E-3</v>
      </c>
      <c r="J73" s="21">
        <f t="shared" si="8"/>
        <v>-8.4346515105340096E-4</v>
      </c>
      <c r="M73" s="21">
        <f t="shared" si="9"/>
        <v>-25.303954531602027</v>
      </c>
      <c r="O73" s="21">
        <f t="shared" si="5"/>
        <v>-6.5740486563419182E-4</v>
      </c>
      <c r="R73" s="21">
        <f t="shared" si="10"/>
        <v>-19.722145969025753</v>
      </c>
    </row>
    <row r="74" spans="1:18">
      <c r="A74">
        <f>'Al6061'!U74</f>
        <v>74</v>
      </c>
      <c r="B74" s="21">
        <f>'Al6061'!V74/10^5</f>
        <v>-3.9128051689040003E-3</v>
      </c>
      <c r="E74">
        <f>'Copper-RRR100'!M74</f>
        <v>7.5381500171641465</v>
      </c>
      <c r="F74" s="21">
        <f t="shared" si="6"/>
        <v>1.9387885336328176E-4</v>
      </c>
      <c r="G74" s="21">
        <f t="shared" si="7"/>
        <v>-3.070037446358653E-3</v>
      </c>
      <c r="J74" s="21">
        <f t="shared" si="8"/>
        <v>-8.4276772254534725E-4</v>
      </c>
      <c r="M74" s="21">
        <f t="shared" si="9"/>
        <v>-25.283031676360416</v>
      </c>
      <c r="O74" s="21">
        <f t="shared" si="5"/>
        <v>-6.492590714901555E-4</v>
      </c>
      <c r="R74" s="21">
        <f t="shared" si="10"/>
        <v>-19.477772144704666</v>
      </c>
    </row>
    <row r="75" spans="1:18">
      <c r="A75">
        <f>'Al6061'!U75</f>
        <v>75</v>
      </c>
      <c r="B75" s="21">
        <f>'Al6061'!V75/10^5</f>
        <v>-3.9044394843749997E-3</v>
      </c>
      <c r="E75">
        <f>'Copper-RRR100'!M75</f>
        <v>7.6758421868298372</v>
      </c>
      <c r="F75" s="21">
        <f t="shared" si="6"/>
        <v>2.0155372063660832E-4</v>
      </c>
      <c r="G75" s="21">
        <f t="shared" si="7"/>
        <v>-3.0623625790853265E-3</v>
      </c>
      <c r="J75" s="21">
        <f t="shared" si="8"/>
        <v>-8.4207690528967328E-4</v>
      </c>
      <c r="M75" s="21">
        <f t="shared" si="9"/>
        <v>-25.262307158690199</v>
      </c>
      <c r="O75" s="21">
        <f t="shared" si="5"/>
        <v>-6.4100305281415042E-4</v>
      </c>
      <c r="R75" s="21">
        <f t="shared" si="10"/>
        <v>-19.230091584424514</v>
      </c>
    </row>
    <row r="76" spans="1:18">
      <c r="A76">
        <f>'Al6061'!U76</f>
        <v>76</v>
      </c>
      <c r="B76" s="21">
        <f>'Al6061'!V76/10^5</f>
        <v>-3.8959433272959996E-3</v>
      </c>
      <c r="E76">
        <f>'Copper-RRR100'!M76</f>
        <v>7.8115845294889583</v>
      </c>
      <c r="F76" s="21">
        <f t="shared" si="6"/>
        <v>2.0936432302540728E-4</v>
      </c>
      <c r="G76" s="21">
        <f t="shared" si="7"/>
        <v>-3.0545519766965274E-3</v>
      </c>
      <c r="J76" s="21">
        <f t="shared" si="8"/>
        <v>-8.4139135059947212E-4</v>
      </c>
      <c r="M76" s="21">
        <f t="shared" si="9"/>
        <v>-25.241740517984162</v>
      </c>
      <c r="O76" s="21">
        <f t="shared" si="5"/>
        <v>-6.3264099001133795E-4</v>
      </c>
      <c r="R76" s="21">
        <f t="shared" si="10"/>
        <v>-18.979229700340138</v>
      </c>
    </row>
    <row r="77" spans="1:18">
      <c r="A77">
        <f>'Al6061'!U77</f>
        <v>77</v>
      </c>
      <c r="B77" s="21">
        <f>'Al6061'!V77/10^5</f>
        <v>-3.8873172965930001E-3</v>
      </c>
      <c r="E77">
        <f>'Copper-RRR100'!M77</f>
        <v>7.9453625907681031</v>
      </c>
      <c r="F77" s="21">
        <f t="shared" si="6"/>
        <v>2.1730869831552426E-4</v>
      </c>
      <c r="G77" s="21">
        <f t="shared" si="7"/>
        <v>-3.0466076014064106E-3</v>
      </c>
      <c r="J77" s="21">
        <f t="shared" si="8"/>
        <v>-8.4070969518658953E-4</v>
      </c>
      <c r="M77" s="21">
        <f t="shared" si="9"/>
        <v>-25.221290855597687</v>
      </c>
      <c r="O77" s="21">
        <f t="shared" si="5"/>
        <v>-6.2417739676070422E-4</v>
      </c>
      <c r="R77" s="21">
        <f t="shared" si="10"/>
        <v>-18.725321902821126</v>
      </c>
    </row>
    <row r="78" spans="1:18">
      <c r="A78">
        <f>'Al6061'!U78</f>
        <v>78</v>
      </c>
      <c r="B78" s="21">
        <f>'Al6061'!V78/10^5</f>
        <v>-3.8785619911919996E-3</v>
      </c>
      <c r="E78">
        <f>'Copper-RRR100'!M78</f>
        <v>8.0771660507450083</v>
      </c>
      <c r="F78" s="21">
        <f t="shared" si="6"/>
        <v>2.2538487383142711E-4</v>
      </c>
      <c r="G78" s="21">
        <f t="shared" si="7"/>
        <v>-3.0385314258905075E-3</v>
      </c>
      <c r="J78" s="21">
        <f t="shared" si="8"/>
        <v>-8.4003056530149211E-4</v>
      </c>
      <c r="M78" s="21">
        <f t="shared" si="9"/>
        <v>-25.200916959044765</v>
      </c>
      <c r="O78" s="21">
        <f t="shared" si="5"/>
        <v>-6.1561710345208256E-4</v>
      </c>
      <c r="R78" s="21">
        <f t="shared" si="10"/>
        <v>-18.468513103562476</v>
      </c>
    </row>
    <row r="79" spans="1:18">
      <c r="A79">
        <f>'Al6061'!U79</f>
        <v>79</v>
      </c>
      <c r="B79" s="21">
        <f>'Al6061'!V79/10^5</f>
        <v>-3.869678010019E-3</v>
      </c>
      <c r="E79">
        <f>'Copper-RRR100'!M79</f>
        <v>8.2069884410375717</v>
      </c>
      <c r="F79" s="21">
        <f t="shared" si="6"/>
        <v>2.3359087029336707E-4</v>
      </c>
      <c r="G79" s="21">
        <f t="shared" si="7"/>
        <v>-3.0303254294285677E-3</v>
      </c>
      <c r="J79" s="21">
        <f t="shared" si="8"/>
        <v>-8.3935258059043231E-4</v>
      </c>
      <c r="M79" s="21">
        <f t="shared" si="9"/>
        <v>-25.180577417712968</v>
      </c>
      <c r="O79" s="21">
        <f t="shared" si="5"/>
        <v>-6.0696523549944731E-4</v>
      </c>
      <c r="R79" s="21">
        <f t="shared" si="10"/>
        <v>-18.208957064983419</v>
      </c>
    </row>
    <row r="80" spans="1:18">
      <c r="A80">
        <f>'Al6061'!U80</f>
        <v>80</v>
      </c>
      <c r="B80" s="21">
        <f>'Al6061'!V80/10^5</f>
        <v>-3.8606659519999993E-3</v>
      </c>
      <c r="E80">
        <f>'Copper-RRR100'!M80</f>
        <v>8.3348268731349116</v>
      </c>
      <c r="F80" s="21">
        <f t="shared" si="6"/>
        <v>2.4192470540289861E-4</v>
      </c>
      <c r="G80" s="21">
        <f t="shared" si="7"/>
        <v>-3.0219915943190362E-3</v>
      </c>
      <c r="J80" s="21">
        <f t="shared" si="8"/>
        <v>-8.3867435768096316E-4</v>
      </c>
      <c r="M80" s="21">
        <f t="shared" si="9"/>
        <v>-25.160230730428896</v>
      </c>
      <c r="O80" s="21">
        <f t="shared" si="5"/>
        <v>-5.9822718707011136E-4</v>
      </c>
      <c r="R80" s="21">
        <f t="shared" si="10"/>
        <v>-17.94681561210334</v>
      </c>
    </row>
    <row r="81" spans="1:18">
      <c r="A81">
        <f>'Al6061'!U81</f>
        <v>81</v>
      </c>
      <c r="B81" s="21">
        <f>'Al6061'!V81/10^5</f>
        <v>-3.8515264160610004E-3</v>
      </c>
      <c r="E81">
        <f>'Copper-RRR100'!M81</f>
        <v>8.4606817780254939</v>
      </c>
      <c r="F81" s="21">
        <f t="shared" si="6"/>
        <v>2.5038439716812047E-4</v>
      </c>
      <c r="G81" s="21">
        <f t="shared" si="7"/>
        <v>-3.0135319025538141E-3</v>
      </c>
      <c r="J81" s="21">
        <f t="shared" si="8"/>
        <v>-8.3799451350718632E-4</v>
      </c>
      <c r="M81" s="21">
        <f t="shared" si="9"/>
        <v>-25.139835405215589</v>
      </c>
      <c r="O81" s="21">
        <f t="shared" si="5"/>
        <v>-5.8940859090960774E-4</v>
      </c>
      <c r="R81" s="21">
        <f t="shared" si="10"/>
        <v>-17.682257727288231</v>
      </c>
    </row>
    <row r="82" spans="1:18">
      <c r="A82">
        <f>'Al6061'!U82</f>
        <v>82</v>
      </c>
      <c r="B82" s="21">
        <f>'Al6061'!V82/10^5</f>
        <v>-3.8422600011279997E-3</v>
      </c>
      <c r="E82">
        <f>'Copper-RRR100'!M82</f>
        <v>8.5845566573088536</v>
      </c>
      <c r="F82" s="21">
        <f t="shared" si="6"/>
        <v>2.5896796698001486E-4</v>
      </c>
      <c r="G82" s="21">
        <f t="shared" si="7"/>
        <v>-3.0049483327419199E-3</v>
      </c>
      <c r="J82" s="21">
        <f t="shared" si="8"/>
        <v>-8.3731166838607986E-4</v>
      </c>
      <c r="M82" s="21">
        <f t="shared" si="9"/>
        <v>-25.119350051582394</v>
      </c>
      <c r="O82" s="21">
        <f t="shared" si="5"/>
        <v>-5.805152850251339E-4</v>
      </c>
      <c r="R82" s="21">
        <f t="shared" si="10"/>
        <v>-17.415458550754018</v>
      </c>
    </row>
    <row r="83" spans="1:18">
      <c r="A83">
        <f>'Al6061'!U83</f>
        <v>83</v>
      </c>
      <c r="B83" s="21">
        <f>'Al6061'!V83/10^5</f>
        <v>-3.8328673061269994E-3</v>
      </c>
      <c r="E83">
        <f>'Copper-RRR100'!M83</f>
        <v>8.7064578457633282</v>
      </c>
      <c r="F83" s="21">
        <f t="shared" si="6"/>
        <v>2.6767344245131014E-4</v>
      </c>
      <c r="G83" s="21">
        <f t="shared" si="7"/>
        <v>-2.9962428572706248E-3</v>
      </c>
      <c r="J83" s="21">
        <f t="shared" si="8"/>
        <v>-8.366244488563746E-4</v>
      </c>
      <c r="M83" s="21">
        <f t="shared" si="9"/>
        <v>-25.09873346569124</v>
      </c>
      <c r="O83" s="21">
        <f t="shared" si="5"/>
        <v>-5.7155327702716535E-4</v>
      </c>
      <c r="R83" s="21">
        <f t="shared" si="10"/>
        <v>-17.146598310814962</v>
      </c>
    </row>
    <row r="84" spans="1:18">
      <c r="A84">
        <f>'Al6061'!U84</f>
        <v>84</v>
      </c>
      <c r="B84" s="21">
        <f>'Al6061'!V84/10^5</f>
        <v>-3.8233489299839998E-3</v>
      </c>
      <c r="E84">
        <f>'Copper-RRR100'!M84</f>
        <v>8.8263942852817401</v>
      </c>
      <c r="F84" s="21">
        <f t="shared" si="6"/>
        <v>2.7649886002922792E-4</v>
      </c>
      <c r="G84" s="21">
        <f t="shared" si="7"/>
        <v>-2.9874174396927067E-3</v>
      </c>
      <c r="J84" s="21">
        <f t="shared" si="8"/>
        <v>-8.3593149029129307E-4</v>
      </c>
      <c r="M84" s="21">
        <f t="shared" si="9"/>
        <v>-25.077944708738791</v>
      </c>
      <c r="O84" s="21">
        <f t="shared" si="5"/>
        <v>-5.6252870692775382E-4</v>
      </c>
      <c r="R84" s="21">
        <f t="shared" si="10"/>
        <v>-16.875861207832614</v>
      </c>
    </row>
    <row r="85" spans="1:18">
      <c r="A85">
        <f>'Al6061'!U85</f>
        <v>85</v>
      </c>
      <c r="B85" s="21">
        <f>'Al6061'!V85/10^5</f>
        <v>-3.8137054716249996E-3</v>
      </c>
      <c r="E85">
        <f>'Copper-RRR100'!M85</f>
        <v>8.9443773100722748</v>
      </c>
      <c r="F85" s="21">
        <f t="shared" si="6"/>
        <v>2.8544226739331149E-4</v>
      </c>
      <c r="G85" s="21">
        <f t="shared" si="7"/>
        <v>-2.9784740323286233E-3</v>
      </c>
      <c r="J85" s="21">
        <f t="shared" si="8"/>
        <v>-8.3523143929637627E-4</v>
      </c>
      <c r="M85" s="21">
        <f t="shared" si="9"/>
        <v>-25.056943178891288</v>
      </c>
      <c r="O85" s="21">
        <f t="shared" si="5"/>
        <v>-5.5344780916340673E-4</v>
      </c>
      <c r="R85" s="21">
        <f t="shared" si="10"/>
        <v>-16.603434274902202</v>
      </c>
    </row>
    <row r="86" spans="1:18">
      <c r="A86">
        <f>'Al6061'!U86</f>
        <v>86</v>
      </c>
      <c r="B86" s="21">
        <f>'Al6061'!V86/10^5</f>
        <v>-3.8039375299759996E-3</v>
      </c>
      <c r="E86">
        <f>'Copper-RRR100'!M86</f>
        <v>9.0604204428854231</v>
      </c>
      <c r="F86" s="21">
        <f t="shared" si="6"/>
        <v>2.9450172564940202E-4</v>
      </c>
      <c r="G86" s="21">
        <f t="shared" si="7"/>
        <v>-2.9694145740725326E-3</v>
      </c>
      <c r="J86" s="21">
        <f t="shared" si="8"/>
        <v>-8.3452295590346693E-4</v>
      </c>
      <c r="M86" s="21">
        <f t="shared" si="9"/>
        <v>-25.035688677104009</v>
      </c>
      <c r="O86" s="21">
        <f t="shared" si="5"/>
        <v>-5.44316874557302E-4</v>
      </c>
      <c r="R86" s="21">
        <f t="shared" si="10"/>
        <v>-16.329506236719059</v>
      </c>
    </row>
    <row r="87" spans="1:18">
      <c r="A87">
        <f>'Al6061'!U87</f>
        <v>87</v>
      </c>
      <c r="B87" s="21">
        <f>'Al6061'!V87/10^5</f>
        <v>-3.7940457039629997E-3</v>
      </c>
      <c r="E87">
        <f>'Copper-RRR100'!M87</f>
        <v>9.1745392021088303</v>
      </c>
      <c r="F87" s="21">
        <f t="shared" si="6"/>
        <v>3.0367531133052651E-4</v>
      </c>
      <c r="G87" s="21">
        <f t="shared" si="7"/>
        <v>-2.960240988391408E-3</v>
      </c>
      <c r="J87" s="21">
        <f t="shared" si="8"/>
        <v>-8.3380471557159162E-4</v>
      </c>
      <c r="M87" s="21">
        <f t="shared" si="9"/>
        <v>-25.014141467147748</v>
      </c>
      <c r="O87" s="21">
        <f t="shared" si="5"/>
        <v>-5.3514221286650411E-4</v>
      </c>
      <c r="R87" s="21">
        <f t="shared" si="10"/>
        <v>-16.054266385995124</v>
      </c>
    </row>
    <row r="88" spans="1:18">
      <c r="A88">
        <f>'Al6061'!U88</f>
        <v>88</v>
      </c>
      <c r="B88" s="21">
        <f>'Al6061'!V88/10^5</f>
        <v>-3.7840305925119998E-3</v>
      </c>
      <c r="E88">
        <f>'Copper-RRR100'!M88</f>
        <v>9.2867509193635609</v>
      </c>
      <c r="F88" s="21">
        <f t="shared" si="6"/>
        <v>3.1296111821529367E-4</v>
      </c>
      <c r="G88" s="21">
        <f t="shared" si="7"/>
        <v>-2.9509551815066412E-3</v>
      </c>
      <c r="J88" s="21">
        <f t="shared" si="8"/>
        <v>-8.3307541100535861E-4</v>
      </c>
      <c r="M88" s="21">
        <f t="shared" si="9"/>
        <v>-24.992262330160759</v>
      </c>
      <c r="O88" s="21">
        <f t="shared" si="5"/>
        <v>-5.2593011648056388E-4</v>
      </c>
      <c r="R88" s="21">
        <f t="shared" si="10"/>
        <v>-15.777903494416917</v>
      </c>
    </row>
    <row r="89" spans="1:18">
      <c r="A89">
        <f>'Al6061'!U89</f>
        <v>89</v>
      </c>
      <c r="B89" s="21">
        <f>'Al6061'!V89/10^5</f>
        <v>-3.7738927945489996E-3</v>
      </c>
      <c r="E89">
        <f>'Copper-RRR100'!M89</f>
        <v>9.3970745674254772</v>
      </c>
      <c r="F89" s="21">
        <f t="shared" si="6"/>
        <v>3.2235725897398094E-4</v>
      </c>
      <c r="G89" s="21">
        <f t="shared" si="7"/>
        <v>-2.9415590407479539E-3</v>
      </c>
      <c r="J89" s="21">
        <f t="shared" si="8"/>
        <v>-8.3233375380104566E-4</v>
      </c>
      <c r="M89" s="21">
        <f t="shared" si="9"/>
        <v>-24.970012614031369</v>
      </c>
      <c r="O89" s="21">
        <f t="shared" si="5"/>
        <v>-5.1668682575313225E-4</v>
      </c>
      <c r="R89" s="21">
        <f t="shared" si="10"/>
        <v>-15.500604772593967</v>
      </c>
    </row>
    <row r="90" spans="1:18">
      <c r="A90">
        <f>'Al6061'!U90</f>
        <v>90</v>
      </c>
      <c r="B90" s="21">
        <f>'Al6061'!V90/10^5</f>
        <v>-3.7636329089999992E-3</v>
      </c>
      <c r="E90">
        <f>'Copper-RRR100'!M90</f>
        <v>9.505530598010969</v>
      </c>
      <c r="F90" s="21">
        <f t="shared" si="6"/>
        <v>3.318618666523093E-4</v>
      </c>
      <c r="G90" s="21">
        <f t="shared" si="7"/>
        <v>-2.9320544330696252E-3</v>
      </c>
      <c r="J90" s="21">
        <f t="shared" si="8"/>
        <v>-8.3157847593037402E-4</v>
      </c>
      <c r="M90" s="21">
        <f t="shared" si="9"/>
        <v>-24.94735427791122</v>
      </c>
      <c r="O90" s="21">
        <f t="shared" si="5"/>
        <v>-5.0741849636213579E-4</v>
      </c>
      <c r="R90" s="21">
        <f t="shared" si="10"/>
        <v>-15.222554890864073</v>
      </c>
    </row>
    <row r="91" spans="1:18">
      <c r="A91">
        <f>'Al6061'!U91</f>
        <v>91</v>
      </c>
      <c r="B91" s="21">
        <f>'Al6061'!V91/10^5</f>
        <v>-3.7532515347910005E-3</v>
      </c>
      <c r="E91">
        <f>'Copper-RRR100'!M91</f>
        <v>9.6121407892312565</v>
      </c>
      <c r="F91" s="21">
        <f t="shared" si="6"/>
        <v>3.414730960024335E-4</v>
      </c>
      <c r="G91" s="21">
        <f t="shared" si="7"/>
        <v>-2.9224432037195012E-3</v>
      </c>
      <c r="J91" s="21">
        <f t="shared" si="8"/>
        <v>-8.3080833107149936E-4</v>
      </c>
      <c r="M91" s="21">
        <f t="shared" si="9"/>
        <v>-24.924249932144981</v>
      </c>
      <c r="O91" s="21">
        <f t="shared" si="5"/>
        <v>-4.9813116900975863E-4</v>
      </c>
      <c r="R91" s="21">
        <f t="shared" si="10"/>
        <v>-14.943935070292758</v>
      </c>
    </row>
    <row r="92" spans="1:18">
      <c r="A92">
        <f>'Al6061'!U92</f>
        <v>92</v>
      </c>
      <c r="B92" s="21">
        <f>'Al6061'!V92/10^5</f>
        <v>-3.7427492708479995E-3</v>
      </c>
      <c r="E92">
        <f>'Copper-RRR100'!M92</f>
        <v>9.7169281022374623</v>
      </c>
      <c r="F92" s="21">
        <f t="shared" si="6"/>
        <v>3.5118912467044559E-4</v>
      </c>
      <c r="G92" s="21">
        <f t="shared" si="7"/>
        <v>-2.9127271750514893E-3</v>
      </c>
      <c r="J92" s="21">
        <f t="shared" si="8"/>
        <v>-8.3002209579651019E-4</v>
      </c>
      <c r="M92" s="21">
        <f t="shared" si="9"/>
        <v>-24.900662873895307</v>
      </c>
      <c r="O92" s="21">
        <f t="shared" si="5"/>
        <v>-4.8883074169342412E-4</v>
      </c>
      <c r="R92" s="21">
        <f t="shared" si="10"/>
        <v>-14.664922250802723</v>
      </c>
    </row>
    <row r="93" spans="1:18">
      <c r="A93">
        <f>'Al6061'!U93</f>
        <v>93</v>
      </c>
      <c r="B93" s="21">
        <f>'Al6061'!V93/10^5</f>
        <v>-3.7321267160969999E-3</v>
      </c>
      <c r="E93">
        <f>'Copper-RRR100'!M93</f>
        <v>9.8199165467929088</v>
      </c>
      <c r="F93" s="21">
        <f t="shared" si="6"/>
        <v>3.6100815424923731E-4</v>
      </c>
      <c r="G93" s="21">
        <f t="shared" si="7"/>
        <v>-2.9029081454726973E-3</v>
      </c>
      <c r="J93" s="21">
        <f t="shared" si="8"/>
        <v>-8.2921857062430264E-4</v>
      </c>
      <c r="M93" s="21">
        <f t="shared" si="9"/>
        <v>-24.876557118729078</v>
      </c>
      <c r="O93" s="21">
        <f t="shared" si="5"/>
        <v>-4.7952294470496272E-4</v>
      </c>
      <c r="R93" s="21">
        <f t="shared" si="10"/>
        <v>-14.385688341148882</v>
      </c>
    </row>
    <row r="94" spans="1:18">
      <c r="A94">
        <f>'Al6061'!U94</f>
        <v>94</v>
      </c>
      <c r="B94" s="21">
        <f>'Al6061'!V94/10^5</f>
        <v>-3.7213844694639992E-3</v>
      </c>
      <c r="E94">
        <f>'Copper-RRR100'!M94</f>
        <v>9.9211310553459722</v>
      </c>
      <c r="F94" s="21">
        <f t="shared" si="6"/>
        <v>3.7092841120526946E-4</v>
      </c>
      <c r="G94" s="21">
        <f t="shared" si="7"/>
        <v>-2.8929878885166653E-3</v>
      </c>
      <c r="J94" s="21">
        <f t="shared" si="8"/>
        <v>-8.2839658094733398E-4</v>
      </c>
      <c r="M94" s="21">
        <f t="shared" si="9"/>
        <v>-24.85189742842002</v>
      </c>
      <c r="O94" s="21">
        <f t="shared" si="5"/>
        <v>-4.7021331844816945E-4</v>
      </c>
      <c r="R94" s="21">
        <f t="shared" si="10"/>
        <v>-14.106399553445083</v>
      </c>
    </row>
    <row r="95" spans="1:18">
      <c r="A95">
        <f>'Al6061'!U95</f>
        <v>95</v>
      </c>
      <c r="B95" s="21">
        <f>'Al6061'!V95/10^5</f>
        <v>-3.7105231298749999E-3</v>
      </c>
      <c r="E95">
        <f>'Copper-RRR100'!M95</f>
        <v>10.020597365271399</v>
      </c>
      <c r="F95" s="21">
        <f t="shared" si="6"/>
        <v>3.8094814768739458E-4</v>
      </c>
      <c r="G95" s="21">
        <f t="shared" si="7"/>
        <v>-2.88296815203454E-3</v>
      </c>
      <c r="J95" s="21">
        <f t="shared" si="8"/>
        <v>-8.2755497784045996E-4</v>
      </c>
      <c r="M95" s="21">
        <f t="shared" si="9"/>
        <v>-24.826649335213798</v>
      </c>
      <c r="O95" s="21">
        <f t="shared" si="5"/>
        <v>-4.6090719410599558E-4</v>
      </c>
      <c r="R95" s="21">
        <f t="shared" si="10"/>
        <v>-13.827215823179868</v>
      </c>
    </row>
    <row r="96" spans="1:18">
      <c r="A96">
        <f>'Al6061'!U96</f>
        <v>96</v>
      </c>
      <c r="B96" s="21">
        <f>'Al6061'!V96/10^5</f>
        <v>-3.6995432962559998E-3</v>
      </c>
      <c r="E96">
        <f>'Copper-RRR100'!M96</f>
        <v>10.118341908904275</v>
      </c>
      <c r="F96" s="21">
        <f t="shared" si="6"/>
        <v>3.9106564222552359E-4</v>
      </c>
      <c r="G96" s="21">
        <f t="shared" si="7"/>
        <v>-2.8728506574964112E-3</v>
      </c>
      <c r="J96" s="21">
        <f t="shared" si="8"/>
        <v>-8.2669263875958859E-4</v>
      </c>
      <c r="M96" s="21">
        <f t="shared" si="9"/>
        <v>-24.800779162787659</v>
      </c>
      <c r="O96" s="21">
        <f t="shared" si="5"/>
        <v>-4.5160967713748406E-4</v>
      </c>
      <c r="R96" s="21">
        <f t="shared" si="10"/>
        <v>-13.548290314124522</v>
      </c>
    </row>
    <row r="97" spans="1:18">
      <c r="A97">
        <f>'Al6061'!U97</f>
        <v>97</v>
      </c>
      <c r="B97" s="21">
        <f>'Al6061'!V97/10^5</f>
        <v>-3.6884455675329996E-3</v>
      </c>
      <c r="E97">
        <f>'Copper-RRR100'!M97</f>
        <v>10.214391710986627</v>
      </c>
      <c r="F97" s="21">
        <f t="shared" si="6"/>
        <v>4.0127920032657888E-4</v>
      </c>
      <c r="G97" s="21">
        <f t="shared" si="7"/>
        <v>-2.862637099395356E-3</v>
      </c>
      <c r="J97" s="21">
        <f t="shared" si="8"/>
        <v>-8.2580846813764359E-4</v>
      </c>
      <c r="M97" s="21">
        <f t="shared" si="9"/>
        <v>-24.774254044129307</v>
      </c>
      <c r="O97" s="21">
        <f t="shared" si="5"/>
        <v>-4.4232563354165482E-4</v>
      </c>
      <c r="R97" s="21">
        <f t="shared" si="10"/>
        <v>-13.269769006249645</v>
      </c>
    </row>
    <row r="98" spans="1:18">
      <c r="A98">
        <f>'Al6061'!U98</f>
        <v>98</v>
      </c>
      <c r="B98" s="21">
        <f>'Al6061'!V98/10^5</f>
        <v>-3.6772305426319997E-3</v>
      </c>
      <c r="E98">
        <f>'Copper-RRR100'!M98</f>
        <v>10.308774293206277</v>
      </c>
      <c r="F98" s="21">
        <f t="shared" si="6"/>
        <v>4.1158715497479796E-4</v>
      </c>
      <c r="G98" s="21">
        <f t="shared" si="7"/>
        <v>-2.8523291447471368E-3</v>
      </c>
      <c r="J98" s="21">
        <f t="shared" si="8"/>
        <v>-8.2490139788486292E-4</v>
      </c>
      <c r="M98" s="21">
        <f t="shared" si="9"/>
        <v>-24.747041936545887</v>
      </c>
      <c r="O98" s="21">
        <f t="shared" si="5"/>
        <v>-4.3305967879012953E-4</v>
      </c>
      <c r="R98" s="21">
        <f t="shared" si="10"/>
        <v>-12.991790363703887</v>
      </c>
    </row>
    <row r="99" spans="1:18">
      <c r="A99">
        <f>'Al6061'!U99</f>
        <v>99</v>
      </c>
      <c r="B99" s="21">
        <f>'Al6061'!V99/10^5</f>
        <v>-3.6658988204789993E-3</v>
      </c>
      <c r="E99">
        <f>'Copper-RRR100'!M99</f>
        <v>10.40151758545151</v>
      </c>
      <c r="F99" s="21">
        <f t="shared" si="6"/>
        <v>4.2198786704311338E-4</v>
      </c>
      <c r="G99" s="21">
        <f t="shared" si="7"/>
        <v>-2.8419284326788212E-3</v>
      </c>
      <c r="J99" s="21">
        <f t="shared" si="8"/>
        <v>-8.2397038780017808E-4</v>
      </c>
      <c r="M99" s="21">
        <f t="shared" si="9"/>
        <v>-24.719111634005344</v>
      </c>
      <c r="O99" s="21">
        <f t="shared" si="5"/>
        <v>-4.2381616930222332E-4</v>
      </c>
      <c r="R99" s="21">
        <f t="shared" si="10"/>
        <v>-12.7144850790667</v>
      </c>
    </row>
    <row r="100" spans="1:18">
      <c r="A100">
        <f>'Al6061'!U100</f>
        <v>100</v>
      </c>
      <c r="B100" s="21">
        <f>'Al6061'!V100/10^5</f>
        <v>-3.6544509999999995E-3</v>
      </c>
      <c r="E100">
        <f>'Copper-RRR100'!M100</f>
        <v>10.492649843424557</v>
      </c>
      <c r="F100" s="21">
        <f t="shared" si="6"/>
        <v>4.3247972562199656E-4</v>
      </c>
      <c r="G100" s="21">
        <f t="shared" si="7"/>
        <v>-2.8314365740999383E-3</v>
      </c>
      <c r="J100" s="21">
        <f t="shared" si="8"/>
        <v>-8.2301442590006126E-4</v>
      </c>
      <c r="M100" s="21">
        <f t="shared" si="9"/>
        <v>-24.690432777001838</v>
      </c>
      <c r="O100" s="21">
        <f t="shared" si="5"/>
        <v>-4.1459919631470915E-4</v>
      </c>
      <c r="R100" s="21">
        <f t="shared" si="10"/>
        <v>-12.437975889441274</v>
      </c>
    </row>
    <row r="101" spans="1:18">
      <c r="A101">
        <f>'Al6061'!U101</f>
        <v>101</v>
      </c>
      <c r="B101" s="21">
        <f>'Al6061'!V101/10^5</f>
        <v>-3.6428876801209991E-3</v>
      </c>
      <c r="E101">
        <f>'Copper-RRR100'!M101</f>
        <v>10.582199572314794</v>
      </c>
      <c r="F101" s="21">
        <f t="shared" si="6"/>
        <v>4.430611482718036E-4</v>
      </c>
      <c r="G101" s="21">
        <f t="shared" si="7"/>
        <v>-2.8208551514501312E-3</v>
      </c>
      <c r="J101" s="21">
        <f t="shared" si="8"/>
        <v>-8.2203252867086782E-4</v>
      </c>
      <c r="M101" s="21">
        <f t="shared" si="9"/>
        <v>-24.660975860126033</v>
      </c>
      <c r="O101" s="21">
        <f t="shared" si="5"/>
        <v>-4.05412581982859E-4</v>
      </c>
      <c r="R101" s="21">
        <f t="shared" si="10"/>
        <v>-12.16237745948577</v>
      </c>
    </row>
    <row r="102" spans="1:18">
      <c r="A102">
        <f>'Al6061'!U102</f>
        <v>102</v>
      </c>
      <c r="B102" s="21">
        <f>'Al6061'!V102/10^5</f>
        <v>-3.631209459768E-3</v>
      </c>
      <c r="E102">
        <f>'Copper-RRR100'!M102</f>
        <v>10.670195456189466</v>
      </c>
      <c r="F102" s="21">
        <f t="shared" si="6"/>
        <v>4.5373058120435093E-4</v>
      </c>
      <c r="G102" s="21">
        <f t="shared" si="7"/>
        <v>-2.8101857185175837E-3</v>
      </c>
      <c r="J102" s="21">
        <f t="shared" si="8"/>
        <v>-8.2102374125041623E-4</v>
      </c>
      <c r="M102" s="21">
        <f t="shared" si="9"/>
        <v>-24.630712237512487</v>
      </c>
      <c r="O102" s="21">
        <f t="shared" si="5"/>
        <v>-3.9625987753908387E-4</v>
      </c>
      <c r="R102" s="21">
        <f t="shared" si="10"/>
        <v>-11.887796326172516</v>
      </c>
    </row>
    <row r="103" spans="1:18">
      <c r="A103">
        <f>'Al6061'!U103</f>
        <v>103</v>
      </c>
      <c r="B103" s="21">
        <f>'Al6061'!V103/10^5</f>
        <v>-3.6194169378670001E-3</v>
      </c>
      <c r="E103">
        <f>'Copper-RRR100'!M103</f>
        <v>10.756666292779869</v>
      </c>
      <c r="F103" s="21">
        <f t="shared" si="6"/>
        <v>4.644864993991381E-4</v>
      </c>
      <c r="G103" s="21">
        <f t="shared" si="7"/>
        <v>-2.7994298003227967E-3</v>
      </c>
      <c r="J103" s="21">
        <f t="shared" si="8"/>
        <v>-8.1998713754420334E-4</v>
      </c>
      <c r="M103" s="21">
        <f t="shared" si="9"/>
        <v>-24.599614126326099</v>
      </c>
      <c r="O103" s="21">
        <f t="shared" si="5"/>
        <v>-3.8714436332965615E-4</v>
      </c>
      <c r="R103" s="21">
        <f t="shared" si="10"/>
        <v>-11.614330899889685</v>
      </c>
    </row>
    <row r="104" spans="1:18">
      <c r="A104">
        <f>'Al6061'!U104</f>
        <v>104</v>
      </c>
      <c r="B104" s="21">
        <f>'Al6061'!V104/10^5</f>
        <v>-3.6075107133439997E-3</v>
      </c>
      <c r="E104">
        <f>'Copper-RRR100'!M104</f>
        <v>10.841640933384847</v>
      </c>
      <c r="F104" s="21">
        <f t="shared" si="6"/>
        <v>4.7532740665929624E-4</v>
      </c>
      <c r="G104" s="21">
        <f t="shared" si="7"/>
        <v>-2.7885888930626384E-3</v>
      </c>
      <c r="J104" s="21">
        <f t="shared" si="8"/>
        <v>-8.189218202813613E-4</v>
      </c>
      <c r="M104" s="21">
        <f t="shared" si="9"/>
        <v>-24.56765460844084</v>
      </c>
      <c r="O104" s="21">
        <f t="shared" si="5"/>
        <v>-3.7806905054814854E-4</v>
      </c>
      <c r="R104" s="21">
        <f t="shared" si="10"/>
        <v>-11.342071516444456</v>
      </c>
    </row>
    <row r="105" spans="1:18">
      <c r="A105">
        <f>'Al6061'!U105</f>
        <v>105</v>
      </c>
      <c r="B105" s="21">
        <f>'Al6061'!V105/10^5</f>
        <v>-3.5954913851250002E-3</v>
      </c>
      <c r="E105">
        <f>'Copper-RRR100'!M105</f>
        <v>10.925148227536413</v>
      </c>
      <c r="F105" s="21">
        <f t="shared" si="6"/>
        <v>4.8625183561212522E-4</v>
      </c>
      <c r="G105" s="21">
        <f t="shared" si="7"/>
        <v>-2.7776644641098096E-3</v>
      </c>
      <c r="J105" s="21">
        <f t="shared" si="8"/>
        <v>-8.1782692101519056E-4</v>
      </c>
      <c r="M105" s="21">
        <f t="shared" si="9"/>
        <v>-24.534807630455717</v>
      </c>
      <c r="O105" s="21">
        <f t="shared" si="5"/>
        <v>-3.6903668448547795E-4</v>
      </c>
      <c r="R105" s="21">
        <f t="shared" si="10"/>
        <v>-11.071100534564339</v>
      </c>
    </row>
    <row r="106" spans="1:18">
      <c r="A106">
        <f>'Al6061'!U106</f>
        <v>106</v>
      </c>
      <c r="B106" s="21">
        <f>'Al6061'!V106/10^5</f>
        <v>-3.5833595521359996E-3</v>
      </c>
      <c r="E106">
        <f>'Copper-RRR100'!M106</f>
        <v>11.007216972273142</v>
      </c>
      <c r="F106" s="21">
        <f t="shared" si="6"/>
        <v>4.9725834765868384E-4</v>
      </c>
      <c r="G106" s="21">
        <f t="shared" si="7"/>
        <v>-2.7666579520632508E-3</v>
      </c>
      <c r="J106" s="21">
        <f t="shared" si="8"/>
        <v>-8.1670160007274884E-4</v>
      </c>
      <c r="M106" s="21">
        <f t="shared" si="9"/>
        <v>-24.501048002182465</v>
      </c>
      <c r="O106" s="21">
        <f t="shared" si="5"/>
        <v>-3.6004974912044307E-4</v>
      </c>
      <c r="R106" s="21">
        <f t="shared" si="10"/>
        <v>-10.801492473613292</v>
      </c>
    </row>
    <row r="107" spans="1:18">
      <c r="A107">
        <f>'Al6061'!U107</f>
        <v>107</v>
      </c>
      <c r="B107" s="21">
        <f>'Al6061'!V107/10^5</f>
        <v>-3.5711158133030002E-3</v>
      </c>
      <c r="E107">
        <f>'Copper-RRR100'!M107</f>
        <v>11.087875865580855</v>
      </c>
      <c r="F107" s="21">
        <f t="shared" si="6"/>
        <v>5.0834553287678241E-4</v>
      </c>
      <c r="G107" s="21">
        <f t="shared" si="7"/>
        <v>-2.7555707668451522E-3</v>
      </c>
      <c r="J107" s="21">
        <f t="shared" si="8"/>
        <v>-8.1554504645784797E-4</v>
      </c>
      <c r="M107" s="21">
        <f t="shared" si="9"/>
        <v>-24.46635139373544</v>
      </c>
      <c r="O107" s="21">
        <f t="shared" si="5"/>
        <v>-3.5111047288070808E-4</v>
      </c>
      <c r="R107" s="21">
        <f t="shared" si="10"/>
        <v>-10.533314186421242</v>
      </c>
    </row>
    <row r="108" spans="1:18">
      <c r="A108">
        <f>'Al6061'!U108</f>
        <v>108</v>
      </c>
      <c r="B108" s="21">
        <f>'Al6061'!V108/10^5</f>
        <v>-3.5587607675519992E-3</v>
      </c>
      <c r="E108">
        <f>'Copper-RRR100'!M108</f>
        <v>11.167153463923945</v>
      </c>
      <c r="F108" s="21">
        <f t="shared" si="6"/>
        <v>5.1951200988128554E-4</v>
      </c>
      <c r="G108" s="21">
        <f t="shared" si="7"/>
        <v>-2.7444042898406491E-3</v>
      </c>
      <c r="J108" s="21">
        <f t="shared" si="8"/>
        <v>-8.143564777113501E-4</v>
      </c>
      <c r="M108" s="21">
        <f t="shared" si="9"/>
        <v>-24.430694331340504</v>
      </c>
      <c r="O108" s="21">
        <f t="shared" si="5"/>
        <v>-3.4222083541185673E-4</v>
      </c>
      <c r="R108" s="21">
        <f t="shared" si="10"/>
        <v>-10.266625062355702</v>
      </c>
    </row>
    <row r="109" spans="1:18">
      <c r="A109">
        <f>'Al6061'!U109</f>
        <v>109</v>
      </c>
      <c r="B109" s="21">
        <f>'Al6061'!V109/10^5</f>
        <v>-3.546295013809E-3</v>
      </c>
      <c r="E109">
        <f>'Copper-RRR100'!M109</f>
        <v>11.245078143425433</v>
      </c>
      <c r="F109" s="21">
        <f t="shared" si="6"/>
        <v>5.3075642564560162E-4</v>
      </c>
      <c r="G109" s="21">
        <f t="shared" si="7"/>
        <v>-2.7331598740763332E-3</v>
      </c>
      <c r="J109" s="21">
        <f t="shared" si="8"/>
        <v>-8.1313513973266683E-4</v>
      </c>
      <c r="M109" s="21">
        <f t="shared" si="9"/>
        <v>-24.394054191980004</v>
      </c>
      <c r="O109" s="21">
        <f t="shared" si="5"/>
        <v>-3.3338257520106962E-4</v>
      </c>
      <c r="R109" s="21">
        <f t="shared" si="10"/>
        <v>-10.001477256032089</v>
      </c>
    </row>
    <row r="110" spans="1:18">
      <c r="A110">
        <f>'Al6061'!U110</f>
        <v>110</v>
      </c>
      <c r="B110" s="21">
        <f>'Al6061'!V110/10^5</f>
        <v>-3.5337191509999997E-3</v>
      </c>
      <c r="E110">
        <f>'Copper-RRR100'!M110</f>
        <v>11.32167806470833</v>
      </c>
      <c r="F110" s="21">
        <f t="shared" si="6"/>
        <v>5.4207745528775701E-4</v>
      </c>
      <c r="G110" s="21">
        <f t="shared" si="7"/>
        <v>-2.7218388444341778E-3</v>
      </c>
      <c r="J110" s="21">
        <f t="shared" si="8"/>
        <v>-8.1188030656582184E-4</v>
      </c>
      <c r="M110" s="21">
        <f t="shared" si="9"/>
        <v>-24.356409196974656</v>
      </c>
      <c r="O110" s="21">
        <f t="shared" si="5"/>
        <v>-3.2459719791167949E-4</v>
      </c>
      <c r="R110" s="21">
        <f t="shared" si="10"/>
        <v>-9.737915937350385</v>
      </c>
    </row>
    <row r="111" spans="1:18">
      <c r="A111">
        <f>'Al6061'!U111</f>
        <v>111</v>
      </c>
      <c r="B111" s="21">
        <f>'Al6061'!V111/10^5</f>
        <v>-3.5210337780509997E-3</v>
      </c>
      <c r="E111">
        <f>'Copper-RRR100'!M111</f>
        <v>11.396981140885352</v>
      </c>
      <c r="F111" s="21">
        <f t="shared" si="6"/>
        <v>5.5347380182447972E-4</v>
      </c>
      <c r="G111" s="21">
        <f t="shared" si="7"/>
        <v>-2.710442497897455E-3</v>
      </c>
      <c r="J111" s="21">
        <f t="shared" si="8"/>
        <v>-8.1059128015354472E-4</v>
      </c>
      <c r="M111" s="21">
        <f t="shared" si="9"/>
        <v>-24.317738404606342</v>
      </c>
      <c r="O111" s="21">
        <f t="shared" si="5"/>
        <v>-3.15865985295189E-4</v>
      </c>
      <c r="R111" s="21">
        <f t="shared" si="10"/>
        <v>-9.4759795588556699</v>
      </c>
    </row>
    <row r="112" spans="1:18">
      <c r="A112">
        <f>'Al6061'!U112</f>
        <v>112</v>
      </c>
      <c r="B112" s="21">
        <f>'Al6061'!V112/10^5</f>
        <v>-3.5082394938879997E-3</v>
      </c>
      <c r="E112">
        <f>'Copper-RRR100'!M112</f>
        <v>11.471015008736991</v>
      </c>
      <c r="F112" s="21">
        <f t="shared" si="6"/>
        <v>5.6494419589628764E-4</v>
      </c>
      <c r="G112" s="21">
        <f t="shared" si="7"/>
        <v>-2.6989721038256469E-3</v>
      </c>
      <c r="J112" s="21">
        <f t="shared" si="8"/>
        <v>-8.0926739006235288E-4</v>
      </c>
      <c r="M112" s="21">
        <f t="shared" si="9"/>
        <v>-24.278021701870586</v>
      </c>
      <c r="O112" s="21">
        <f t="shared" si="5"/>
        <v>-3.0719000455778529E-4</v>
      </c>
      <c r="R112" s="21">
        <f t="shared" si="10"/>
        <v>-9.2157001367335596</v>
      </c>
    </row>
    <row r="113" spans="1:18">
      <c r="A113">
        <f>'Al6061'!U113</f>
        <v>113</v>
      </c>
      <c r="B113" s="21">
        <f>'Al6061'!V113/10^5</f>
        <v>-3.4953368974369992E-3</v>
      </c>
      <c r="E113">
        <f>'Copper-RRR100'!M113</f>
        <v>11.543807002730542</v>
      </c>
      <c r="F113" s="21">
        <f t="shared" si="6"/>
        <v>5.7648739546651759E-4</v>
      </c>
      <c r="G113" s="21">
        <f t="shared" si="7"/>
        <v>-2.687428904255417E-3</v>
      </c>
      <c r="J113" s="21">
        <f t="shared" si="8"/>
        <v>-8.0790799318158218E-4</v>
      </c>
      <c r="M113" s="21">
        <f t="shared" si="9"/>
        <v>-24.237239795447465</v>
      </c>
      <c r="O113" s="21">
        <f t="shared" si="5"/>
        <v>-2.9857011806906945E-4</v>
      </c>
      <c r="R113" s="21">
        <f t="shared" si="10"/>
        <v>-8.9571035420720833</v>
      </c>
    </row>
    <row r="114" spans="1:18">
      <c r="A114">
        <f>'Al6061'!U114</f>
        <v>114</v>
      </c>
      <c r="B114" s="21">
        <f>'Al6061'!V114/10^5</f>
        <v>-3.4823265876239998E-3</v>
      </c>
      <c r="E114">
        <f>'Copper-RRR100'!M114</f>
        <v>11.615384131723008</v>
      </c>
      <c r="F114" s="21">
        <f t="shared" si="6"/>
        <v>5.8810218549699771E-4</v>
      </c>
      <c r="G114" s="21">
        <f t="shared" si="7"/>
        <v>-2.6758141142249371E-3</v>
      </c>
      <c r="J114" s="21">
        <f t="shared" si="8"/>
        <v>-8.0651247339906269E-4</v>
      </c>
      <c r="M114" s="21">
        <f t="shared" si="9"/>
        <v>-24.19537420197188</v>
      </c>
      <c r="O114" s="21">
        <f t="shared" si="5"/>
        <v>-2.900069933110842E-4</v>
      </c>
      <c r="R114" s="21">
        <f t="shared" si="10"/>
        <v>-8.7002097993325265</v>
      </c>
    </row>
    <row r="115" spans="1:18">
      <c r="A115">
        <f>'Al6061'!U115</f>
        <v>115</v>
      </c>
      <c r="B115" s="21">
        <f>'Al6061'!V115/10^5</f>
        <v>-3.4692091633749997E-3</v>
      </c>
      <c r="E115">
        <f>'Copper-RRR100'!M115</f>
        <v>11.685773058229733</v>
      </c>
      <c r="F115" s="21">
        <f t="shared" si="6"/>
        <v>5.9978737760282505E-4</v>
      </c>
      <c r="G115" s="21">
        <f t="shared" si="7"/>
        <v>-2.6641289221191098E-3</v>
      </c>
      <c r="J115" s="21">
        <f t="shared" si="8"/>
        <v>-8.0508024125588995E-4</v>
      </c>
      <c r="M115" s="21">
        <f t="shared" si="9"/>
        <v>-24.152407237676698</v>
      </c>
      <c r="O115" s="21">
        <f t="shared" si="5"/>
        <v>-2.815011129759762E-4</v>
      </c>
      <c r="R115" s="21">
        <f t="shared" si="10"/>
        <v>-8.4450333892792866</v>
      </c>
    </row>
    <row r="116" spans="1:18">
      <c r="A116">
        <f>'Al6061'!U116</f>
        <v>116</v>
      </c>
      <c r="B116" s="21">
        <f>'Al6061'!V116/10^5</f>
        <v>-3.4559852236159998E-3</v>
      </c>
      <c r="E116">
        <f>'Copper-RRR100'!M116</f>
        <v>11.755000079931627</v>
      </c>
      <c r="F116" s="21">
        <f t="shared" si="6"/>
        <v>6.1154180968867055E-4</v>
      </c>
      <c r="G116" s="21">
        <f t="shared" si="7"/>
        <v>-2.6523744900332643E-3</v>
      </c>
      <c r="J116" s="21">
        <f t="shared" si="8"/>
        <v>-8.0361073358273553E-4</v>
      </c>
      <c r="M116" s="21">
        <f t="shared" si="9"/>
        <v>-24.108322007482066</v>
      </c>
      <c r="O116" s="21">
        <f t="shared" si="5"/>
        <v>-2.7305278513041487E-4</v>
      </c>
      <c r="R116" s="21">
        <f t="shared" si="10"/>
        <v>-8.1915835539124462</v>
      </c>
    </row>
    <row r="117" spans="1:18">
      <c r="A117">
        <f>'Al6061'!U117</f>
        <v>117</v>
      </c>
      <c r="B117" s="21">
        <f>'Al6061'!V117/10^5</f>
        <v>-3.4426553672729995E-3</v>
      </c>
      <c r="E117">
        <f>'Copper-RRR100'!M117</f>
        <v>11.823091113461386</v>
      </c>
      <c r="F117" s="21">
        <f t="shared" si="6"/>
        <v>6.2336434556871183E-4</v>
      </c>
      <c r="G117" s="21">
        <f t="shared" si="7"/>
        <v>-2.6405519541532231E-3</v>
      </c>
      <c r="J117" s="21">
        <f t="shared" si="8"/>
        <v>-8.0210341311977643E-4</v>
      </c>
      <c r="M117" s="21">
        <f t="shared" si="9"/>
        <v>-24.063102393593294</v>
      </c>
      <c r="O117" s="21">
        <f t="shared" si="5"/>
        <v>-2.6466215337423403E-4</v>
      </c>
      <c r="R117" s="21">
        <f t="shared" si="10"/>
        <v>-7.9398646012270211</v>
      </c>
    </row>
    <row r="118" spans="1:18">
      <c r="A118">
        <f>'Al6061'!U118</f>
        <v>118</v>
      </c>
      <c r="B118" s="21">
        <f>'Al6061'!V118/10^5</f>
        <v>-3.4292201932719989E-3</v>
      </c>
      <c r="E118">
        <f>'Copper-RRR100'!M118</f>
        <v>11.890071680150836</v>
      </c>
      <c r="F118" s="21">
        <f t="shared" si="6"/>
        <v>6.3525387457227648E-4</v>
      </c>
      <c r="G118" s="21">
        <f t="shared" si="7"/>
        <v>-2.628662425149658E-3</v>
      </c>
      <c r="J118" s="21">
        <f t="shared" si="8"/>
        <v>-8.0055776812234082E-4</v>
      </c>
      <c r="M118" s="21">
        <f t="shared" si="9"/>
        <v>-24.016733043670225</v>
      </c>
      <c r="O118" s="21">
        <f t="shared" si="5"/>
        <v>-2.5632920692962059E-4</v>
      </c>
      <c r="R118" s="21">
        <f t="shared" si="10"/>
        <v>-7.6898762078886174</v>
      </c>
    </row>
    <row r="119" spans="1:18">
      <c r="A119">
        <f>'Al6061'!U119</f>
        <v>119</v>
      </c>
      <c r="B119" s="21">
        <f>'Al6061'!V119/10^5</f>
        <v>-3.4156803005389999E-3</v>
      </c>
      <c r="E119">
        <f>'Copper-RRR100'!M119</f>
        <v>11.955966893667931</v>
      </c>
      <c r="F119" s="21">
        <f t="shared" si="6"/>
        <v>6.4720931113704955E-4</v>
      </c>
      <c r="G119" s="21">
        <f t="shared" si="7"/>
        <v>-2.6167069885848853E-3</v>
      </c>
      <c r="J119" s="21">
        <f t="shared" si="8"/>
        <v>-7.9897331195411458E-4</v>
      </c>
      <c r="M119" s="21">
        <f t="shared" si="9"/>
        <v>-23.969199358623438</v>
      </c>
      <c r="O119" s="21">
        <f t="shared" si="5"/>
        <v>-2.4805379060543597E-4</v>
      </c>
      <c r="R119" s="21">
        <f t="shared" si="10"/>
        <v>-7.4416137181630795</v>
      </c>
    </row>
    <row r="120" spans="1:18">
      <c r="A120">
        <f>'Al6061'!U120</f>
        <v>120</v>
      </c>
      <c r="B120" s="21">
        <f>'Al6061'!V120/10^5</f>
        <v>-3.4020362879999995E-3</v>
      </c>
      <c r="E120">
        <f>'Copper-RRR100'!M120</f>
        <v>12.0208014493954</v>
      </c>
      <c r="F120" s="21">
        <f t="shared" si="6"/>
        <v>6.5922959439160896E-4</v>
      </c>
      <c r="G120" s="21">
        <f t="shared" si="7"/>
        <v>-2.6046867053303255E-3</v>
      </c>
      <c r="J120" s="21">
        <f t="shared" si="8"/>
        <v>-7.9734958266967394E-4</v>
      </c>
      <c r="M120" s="21">
        <f t="shared" si="9"/>
        <v>-23.92048748009022</v>
      </c>
      <c r="O120" s="21">
        <f t="shared" si="5"/>
        <v>-2.3983561458895469E-4</v>
      </c>
      <c r="R120" s="21">
        <f t="shared" si="10"/>
        <v>-7.1950684376686409</v>
      </c>
    </row>
    <row r="121" spans="1:18">
      <c r="A121">
        <f>'Al6061'!U121</f>
        <v>121</v>
      </c>
      <c r="B121" s="21">
        <f>'Al6061'!V121/10^5</f>
        <v>-3.3882887545809994E-3</v>
      </c>
      <c r="E121">
        <f>'Copper-RRR100'!M121</f>
        <v>12.08459961545079</v>
      </c>
      <c r="F121" s="21">
        <f t="shared" si="6"/>
        <v>6.7131368772889357E-4</v>
      </c>
      <c r="G121" s="21">
        <f t="shared" si="7"/>
        <v>-2.5926026119930412E-3</v>
      </c>
      <c r="J121" s="21">
        <f t="shared" si="8"/>
        <v>-7.9568614258795824E-4</v>
      </c>
      <c r="M121" s="21">
        <f t="shared" si="9"/>
        <v>-23.870584277638748</v>
      </c>
      <c r="O121" s="21">
        <f t="shared" si="5"/>
        <v>-2.3167426402444279E-4</v>
      </c>
      <c r="R121" s="21">
        <f t="shared" si="10"/>
        <v>-6.9502279207332833</v>
      </c>
    </row>
    <row r="122" spans="1:18">
      <c r="A122">
        <f>'Al6061'!U122</f>
        <v>122</v>
      </c>
      <c r="B122" s="21">
        <f>'Al6061'!V122/10^5</f>
        <v>-3.3744382992079995E-3</v>
      </c>
      <c r="E122">
        <f>'Copper-RRR100'!M122</f>
        <v>12.147385225173911</v>
      </c>
      <c r="F122" s="21">
        <f t="shared" si="6"/>
        <v>6.8346057837210216E-4</v>
      </c>
      <c r="G122" s="21">
        <f t="shared" si="7"/>
        <v>-2.5804557213498325E-3</v>
      </c>
      <c r="J122" s="21">
        <f t="shared" si="8"/>
        <v>-7.9398257785816707E-4</v>
      </c>
      <c r="M122" s="21">
        <f t="shared" si="9"/>
        <v>-23.819477335745013</v>
      </c>
      <c r="O122" s="21">
        <f t="shared" si="5"/>
        <v>-2.2356920834450296E-4</v>
      </c>
      <c r="R122" s="21">
        <f t="shared" si="10"/>
        <v>-6.7070762503350885</v>
      </c>
    </row>
    <row r="123" spans="1:18">
      <c r="A123">
        <f>'Al6061'!U123</f>
        <v>123</v>
      </c>
      <c r="B123" s="21">
        <f>'Al6061'!V123/10^5</f>
        <v>-3.3604855208069994E-3</v>
      </c>
      <c r="E123">
        <f>'Copper-RRR100'!M123</f>
        <v>12.209181670966306</v>
      </c>
      <c r="F123" s="21">
        <f t="shared" si="6"/>
        <v>6.9566927693442699E-4</v>
      </c>
      <c r="G123" s="21">
        <f t="shared" si="7"/>
        <v>-2.5682470227875076E-3</v>
      </c>
      <c r="J123" s="21">
        <f t="shared" si="8"/>
        <v>-7.9223849801949176E-4</v>
      </c>
      <c r="M123" s="21">
        <f t="shared" si="9"/>
        <v>-23.767154940584753</v>
      </c>
      <c r="O123" s="21">
        <f t="shared" si="5"/>
        <v>-2.1551981032606488E-4</v>
      </c>
      <c r="R123" s="21">
        <f t="shared" si="10"/>
        <v>-6.4655943097819462</v>
      </c>
    </row>
    <row r="124" spans="1:18">
      <c r="A124">
        <f>'Al6061'!U124</f>
        <v>124</v>
      </c>
      <c r="B124" s="21">
        <f>'Al6061'!V124/10^5</f>
        <v>-3.3464310183039998E-3</v>
      </c>
      <c r="E124">
        <f>'Copper-RRR100'!M124</f>
        <v>12.270011899475698</v>
      </c>
      <c r="F124" s="21">
        <f t="shared" si="6"/>
        <v>7.0793881697385117E-4</v>
      </c>
      <c r="G124" s="21">
        <f t="shared" si="7"/>
        <v>-2.5559774827480838E-3</v>
      </c>
      <c r="J124" s="21">
        <f t="shared" si="8"/>
        <v>-7.9045353555591601E-4</v>
      </c>
      <c r="M124" s="21">
        <f t="shared" si="9"/>
        <v>-23.713606066677482</v>
      </c>
      <c r="O124" s="21">
        <f t="shared" si="5"/>
        <v>-2.0752533484835398E-4</v>
      </c>
      <c r="R124" s="21">
        <f t="shared" si="10"/>
        <v>-6.2257600454506195</v>
      </c>
    </row>
    <row r="125" spans="1:18">
      <c r="A125">
        <f>'Al6061'!U125</f>
        <v>125</v>
      </c>
      <c r="B125" s="21">
        <f>'Al6061'!V125/10^5</f>
        <v>-3.3322753906249994E-3</v>
      </c>
      <c r="E125">
        <f>'Copper-RRR100'!M125</f>
        <v>12.329898407881982</v>
      </c>
      <c r="F125" s="21">
        <f t="shared" si="6"/>
        <v>7.2026825454423837E-4</v>
      </c>
      <c r="G125" s="21">
        <f t="shared" si="7"/>
        <v>-2.5436480451776966E-3</v>
      </c>
      <c r="J125" s="21">
        <f t="shared" si="8"/>
        <v>-7.8862734544730279E-4</v>
      </c>
      <c r="M125" s="21">
        <f t="shared" si="9"/>
        <v>-23.658820363419082</v>
      </c>
      <c r="O125" s="21">
        <f t="shared" si="5"/>
        <v>-1.9958495733495962E-4</v>
      </c>
      <c r="R125" s="21">
        <f t="shared" si="10"/>
        <v>-5.9875487200487889</v>
      </c>
    </row>
    <row r="126" spans="1:18">
      <c r="A126">
        <f>'Al6061'!U126</f>
        <v>126</v>
      </c>
      <c r="B126" s="21">
        <f>'Al6061'!V126/10^5</f>
        <v>-3.3180192366960002E-3</v>
      </c>
      <c r="E126">
        <f>'Copper-RRR100'!M126</f>
        <v>12.388863241298782</v>
      </c>
      <c r="F126" s="21">
        <f t="shared" si="6"/>
        <v>7.3265666774378121E-4</v>
      </c>
      <c r="G126" s="21">
        <f t="shared" si="7"/>
        <v>-2.5312596319781535E-3</v>
      </c>
      <c r="J126" s="21">
        <f t="shared" si="8"/>
        <v>-7.867596047178467E-4</v>
      </c>
      <c r="M126" s="21">
        <f t="shared" si="9"/>
        <v>-23.602788141535402</v>
      </c>
      <c r="O126" s="21">
        <f t="shared" si="5"/>
        <v>-1.9169777186657001E-4</v>
      </c>
      <c r="R126" s="21">
        <f t="shared" si="10"/>
        <v>-5.7509331559971004</v>
      </c>
    </row>
    <row r="127" spans="1:18">
      <c r="A127">
        <f>'Al6061'!U127</f>
        <v>127</v>
      </c>
      <c r="B127" s="21">
        <f>'Al6061'!V127/10^5</f>
        <v>-3.3036631554429993E-3</v>
      </c>
      <c r="E127">
        <f>'Copper-RRR100'!M127</f>
        <v>12.446927991203649</v>
      </c>
      <c r="F127" s="21">
        <f t="shared" si="6"/>
        <v>7.4510315626176091E-4</v>
      </c>
      <c r="G127" s="21">
        <f t="shared" si="7"/>
        <v>-2.5188131434601738E-3</v>
      </c>
      <c r="J127" s="21">
        <f t="shared" si="8"/>
        <v>-7.8485001198282545E-4</v>
      </c>
      <c r="M127" s="21">
        <f t="shared" si="9"/>
        <v>-23.545500359484762</v>
      </c>
      <c r="O127" s="21">
        <f t="shared" si="5"/>
        <v>-1.8386279895476511E-4</v>
      </c>
      <c r="R127" s="21">
        <f t="shared" si="10"/>
        <v>-5.5158839686429531</v>
      </c>
    </row>
    <row r="128" spans="1:18">
      <c r="A128">
        <f>'Al6061'!U128</f>
        <v>128</v>
      </c>
      <c r="B128" s="21">
        <f>'Al6061'!V128/10^5</f>
        <v>-3.2892077457919995E-3</v>
      </c>
      <c r="E128">
        <f>'Copper-RRR100'!M128</f>
        <v>12.504113794660725</v>
      </c>
      <c r="F128" s="21">
        <f t="shared" si="6"/>
        <v>7.5760684092462136E-4</v>
      </c>
      <c r="G128" s="21">
        <f t="shared" si="7"/>
        <v>-2.5063094587973135E-3</v>
      </c>
      <c r="J128" s="21">
        <f t="shared" si="8"/>
        <v>-7.8289828699468602E-4</v>
      </c>
      <c r="M128" s="21">
        <f t="shared" si="9"/>
        <v>-23.486948609840582</v>
      </c>
      <c r="O128" s="21">
        <f t="shared" si="5"/>
        <v>-1.7607899297073263E-4</v>
      </c>
      <c r="R128" s="21">
        <f t="shared" si="10"/>
        <v>-5.2823697891219794</v>
      </c>
    </row>
    <row r="129" spans="1:18">
      <c r="A129">
        <f>'Al6061'!U129</f>
        <v>129</v>
      </c>
      <c r="B129" s="21">
        <f>'Al6061'!V129/10^5</f>
        <v>-3.274653606669E-3</v>
      </c>
      <c r="E129">
        <f>'Copper-RRR100'!M129</f>
        <v>12.560441334517291</v>
      </c>
      <c r="F129" s="21">
        <f t="shared" si="6"/>
        <v>7.7016686324208423E-4</v>
      </c>
      <c r="G129" s="21">
        <f t="shared" si="7"/>
        <v>-2.4937494364798505E-3</v>
      </c>
      <c r="J129" s="21">
        <f t="shared" si="8"/>
        <v>-7.8090417018914947E-4</v>
      </c>
      <c r="M129" s="21">
        <f t="shared" si="9"/>
        <v>-23.427125105674484</v>
      </c>
      <c r="O129" s="21">
        <f t="shared" ref="O129:O192" si="11">B129-G69</f>
        <v>-1.6834524922580479E-4</v>
      </c>
      <c r="R129" s="21">
        <f t="shared" si="10"/>
        <v>-5.0503574767741437</v>
      </c>
    </row>
    <row r="130" spans="1:18">
      <c r="A130">
        <f>'Al6061'!U130</f>
        <v>130</v>
      </c>
      <c r="B130" s="21">
        <f>'Al6061'!V130/10^5</f>
        <v>-3.2600013369999993E-3</v>
      </c>
      <c r="E130">
        <f>'Copper-RRR100'!M130</f>
        <v>12.615930840264966</v>
      </c>
      <c r="F130" s="21">
        <f t="shared" si="6"/>
        <v>7.8278238495415675E-4</v>
      </c>
      <c r="G130" s="21">
        <f t="shared" si="7"/>
        <v>-2.481133914767778E-3</v>
      </c>
      <c r="J130" s="21">
        <f t="shared" si="8"/>
        <v>-7.7886742223222134E-4</v>
      </c>
      <c r="M130" s="21">
        <f t="shared" si="9"/>
        <v>-23.366022666966639</v>
      </c>
      <c r="O130" s="21">
        <f t="shared" si="11"/>
        <v>-1.6066041070331161E-4</v>
      </c>
      <c r="R130" s="21">
        <f t="shared" si="10"/>
        <v>-4.8198123210993487</v>
      </c>
    </row>
    <row r="131" spans="1:18">
      <c r="A131">
        <f>'Al6061'!U131</f>
        <v>131</v>
      </c>
      <c r="B131" s="21">
        <f>'Al6061'!V131/10^5</f>
        <v>-3.2452515357109996E-3</v>
      </c>
      <c r="E131">
        <f>'Copper-RRR100'!M131</f>
        <v>12.670602089627666</v>
      </c>
      <c r="F131" s="21">
        <f t="shared" si="6"/>
        <v>7.9545258757966969E-4</v>
      </c>
      <c r="G131" s="21">
        <f t="shared" si="7"/>
        <v>-2.468463712142265E-3</v>
      </c>
      <c r="J131" s="21">
        <f t="shared" si="8"/>
        <v>-7.7678782356873461E-4</v>
      </c>
      <c r="M131" s="21">
        <f t="shared" si="9"/>
        <v>-23.303634707062038</v>
      </c>
      <c r="O131" s="21">
        <f t="shared" si="11"/>
        <v>-1.530232744436171E-4</v>
      </c>
      <c r="R131" s="21">
        <f t="shared" si="10"/>
        <v>-4.5906982333085127</v>
      </c>
    </row>
    <row r="132" spans="1:18">
      <c r="A132">
        <f>'Al6061'!U132</f>
        <v>132</v>
      </c>
      <c r="B132" s="21">
        <f>'Al6061'!V132/10^5</f>
        <v>-3.2304048017279996E-3</v>
      </c>
      <c r="E132">
        <f>'Copper-RRR100'!M132</f>
        <v>12.724474410760855</v>
      </c>
      <c r="F132" s="21">
        <f t="shared" si="6"/>
        <v>8.0817667196703699E-4</v>
      </c>
      <c r="G132" s="21">
        <f t="shared" si="7"/>
        <v>-2.4557396277548977E-3</v>
      </c>
      <c r="J132" s="21">
        <f t="shared" si="8"/>
        <v>-7.7466517397310189E-4</v>
      </c>
      <c r="M132" s="21">
        <f t="shared" si="9"/>
        <v>-23.239955219193057</v>
      </c>
      <c r="O132" s="21">
        <f t="shared" si="11"/>
        <v>-1.4543259758607267E-4</v>
      </c>
      <c r="R132" s="21">
        <f t="shared" si="10"/>
        <v>-4.3629779275821798</v>
      </c>
    </row>
    <row r="133" spans="1:18">
      <c r="A133">
        <f>'Al6061'!U133</f>
        <v>133</v>
      </c>
      <c r="B133" s="21">
        <f>'Al6061'!V133/10^5</f>
        <v>-3.215461733977E-3</v>
      </c>
      <c r="E133">
        <f>'Copper-RRR100'!M133</f>
        <v>12.777566685107024</v>
      </c>
      <c r="F133" s="21">
        <f t="shared" ref="F133:F196" si="12">F132+(E134+E132)/2*(A133-A132)*10^-6</f>
        <v>8.2095385784772593E-4</v>
      </c>
      <c r="G133" s="21">
        <f t="shared" ref="G133:G196" si="13">F133-$F$293</f>
        <v>-2.442962441874209E-3</v>
      </c>
      <c r="J133" s="21">
        <f t="shared" ref="J133:J196" si="14">B133-G133</f>
        <v>-7.7249929210279102E-4</v>
      </c>
      <c r="M133" s="21">
        <f t="shared" ref="M133:M196" si="15">$M$2*1000*J133</f>
        <v>-23.174978763083729</v>
      </c>
      <c r="O133" s="21">
        <f t="shared" si="11"/>
        <v>-1.3788710307340067E-4</v>
      </c>
      <c r="R133" s="21">
        <f t="shared" ref="R133:R196" si="16">$M$2*1000*O133</f>
        <v>-4.1366130922020199</v>
      </c>
    </row>
    <row r="134" spans="1:18">
      <c r="A134">
        <f>'Al6061'!U134</f>
        <v>134</v>
      </c>
      <c r="B134" s="21">
        <f>'Al6061'!V134/10^5</f>
        <v>-3.2004229313839995E-3</v>
      </c>
      <c r="E134">
        <f>'Copper-RRR100'!M134</f>
        <v>12.829897350617118</v>
      </c>
      <c r="F134" s="21">
        <f t="shared" si="12"/>
        <v>8.337833833930629E-4</v>
      </c>
      <c r="G134" s="21">
        <f t="shared" si="13"/>
        <v>-2.4301329163288719E-3</v>
      </c>
      <c r="J134" s="21">
        <f t="shared" si="14"/>
        <v>-7.7029001505512758E-4</v>
      </c>
      <c r="M134" s="21">
        <f t="shared" si="15"/>
        <v>-23.108700451653828</v>
      </c>
      <c r="O134" s="21">
        <f t="shared" si="11"/>
        <v>-1.303854850253465E-4</v>
      </c>
      <c r="R134" s="21">
        <f t="shared" si="16"/>
        <v>-3.9115645507603949</v>
      </c>
    </row>
    <row r="135" spans="1:18">
      <c r="A135">
        <f>'Al6061'!U135</f>
        <v>135</v>
      </c>
      <c r="B135" s="21">
        <f>'Al6061'!V135/10^5</f>
        <v>-3.1852889928749998E-3</v>
      </c>
      <c r="E135">
        <f>'Copper-RRR100'!M135</f>
        <v>12.881484405566985</v>
      </c>
      <c r="F135" s="21">
        <f t="shared" si="12"/>
        <v>8.4666450477474057E-4</v>
      </c>
      <c r="G135" s="21">
        <f t="shared" si="13"/>
        <v>-2.417251794947194E-3</v>
      </c>
      <c r="J135" s="21">
        <f t="shared" si="14"/>
        <v>-7.6803719792780572E-4</v>
      </c>
      <c r="M135" s="21">
        <f t="shared" si="15"/>
        <v>-23.041115937834171</v>
      </c>
      <c r="O135" s="21">
        <f t="shared" si="11"/>
        <v>-1.229264137896733E-4</v>
      </c>
      <c r="R135" s="21">
        <f t="shared" si="16"/>
        <v>-3.6877924136901989</v>
      </c>
    </row>
    <row r="136" spans="1:18">
      <c r="A136">
        <f>'Al6061'!U136</f>
        <v>136</v>
      </c>
      <c r="B136" s="21">
        <f>'Al6061'!V136/10^5</f>
        <v>-3.1700605173759998E-3</v>
      </c>
      <c r="E136">
        <f>'Copper-RRR100'!M136</f>
        <v>12.932345412738277</v>
      </c>
      <c r="F136" s="21">
        <f t="shared" si="12"/>
        <v>8.5959649572954239E-4</v>
      </c>
      <c r="G136" s="21">
        <f t="shared" si="13"/>
        <v>-2.4043198039923924E-3</v>
      </c>
      <c r="J136" s="21">
        <f t="shared" si="14"/>
        <v>-7.6574071338360739E-4</v>
      </c>
      <c r="M136" s="21">
        <f t="shared" si="15"/>
        <v>-22.972221401508222</v>
      </c>
      <c r="O136" s="21">
        <f t="shared" si="11"/>
        <v>-1.1550854067947239E-4</v>
      </c>
      <c r="R136" s="21">
        <f t="shared" si="16"/>
        <v>-3.4652562203841719</v>
      </c>
    </row>
    <row r="137" spans="1:18">
      <c r="A137">
        <f>'Al6061'!U137</f>
        <v>137</v>
      </c>
      <c r="B137" s="21">
        <f>'Al6061'!V137/10^5</f>
        <v>-3.1547381038129997E-3</v>
      </c>
      <c r="E137">
        <f>'Copper-RRR100'!M137</f>
        <v>12.982497504036694</v>
      </c>
      <c r="F137" s="21">
        <f t="shared" si="12"/>
        <v>8.7257864712857582E-4</v>
      </c>
      <c r="G137" s="21">
        <f t="shared" si="13"/>
        <v>-2.391337652593359E-3</v>
      </c>
      <c r="J137" s="21">
        <f t="shared" si="14"/>
        <v>-7.6340045121964066E-4</v>
      </c>
      <c r="M137" s="21">
        <f t="shared" si="15"/>
        <v>-22.902013536589219</v>
      </c>
      <c r="O137" s="21">
        <f t="shared" si="11"/>
        <v>-1.0813050240658911E-4</v>
      </c>
      <c r="R137" s="21">
        <f t="shared" si="16"/>
        <v>-3.2439150721976731</v>
      </c>
    </row>
    <row r="138" spans="1:18">
      <c r="A138">
        <f>'Al6061'!U138</f>
        <v>138</v>
      </c>
      <c r="B138" s="21">
        <f>'Al6061'!V138/10^5</f>
        <v>-3.1393223511119992E-3</v>
      </c>
      <c r="E138">
        <f>'Copper-RRR100'!M138</f>
        <v>13.031957385328489</v>
      </c>
      <c r="F138" s="21">
        <f t="shared" si="12"/>
        <v>8.8561026655143424E-4</v>
      </c>
      <c r="G138" s="21">
        <f t="shared" si="13"/>
        <v>-2.3783060331705004E-3</v>
      </c>
      <c r="J138" s="21">
        <f t="shared" si="14"/>
        <v>-7.6101631794149886E-4</v>
      </c>
      <c r="M138" s="21">
        <f t="shared" si="15"/>
        <v>-22.830489538244965</v>
      </c>
      <c r="O138" s="21">
        <f t="shared" si="11"/>
        <v>-1.0079092522149178E-4</v>
      </c>
      <c r="R138" s="21">
        <f t="shared" si="16"/>
        <v>-3.0237277566447531</v>
      </c>
    </row>
    <row r="139" spans="1:18">
      <c r="A139">
        <f>'Al6061'!U139</f>
        <v>139</v>
      </c>
      <c r="B139" s="21">
        <f>'Al6061'!V139/10^5</f>
        <v>-3.1238138581989993E-3</v>
      </c>
      <c r="E139">
        <f>'Copper-RRR100'!M139</f>
        <v>13.080741341680197</v>
      </c>
      <c r="F139" s="21">
        <f t="shared" si="12"/>
        <v>8.9869067786551519E-4</v>
      </c>
      <c r="G139" s="21">
        <f t="shared" si="13"/>
        <v>-2.3652256218564195E-3</v>
      </c>
      <c r="J139" s="21">
        <f t="shared" si="14"/>
        <v>-7.5858823634257977E-4</v>
      </c>
      <c r="M139" s="21">
        <f t="shared" si="15"/>
        <v>-22.757647090277391</v>
      </c>
      <c r="O139" s="21">
        <f t="shared" si="11"/>
        <v>-9.3488428770431564E-5</v>
      </c>
      <c r="R139" s="21">
        <f t="shared" si="16"/>
        <v>-2.8046528631129468</v>
      </c>
    </row>
    <row r="140" spans="1:18">
      <c r="A140">
        <f>'Al6061'!U140</f>
        <v>140</v>
      </c>
      <c r="B140" s="21">
        <f>'Al6061'!V140/10^5</f>
        <v>-3.1082132239999998E-3</v>
      </c>
      <c r="E140">
        <f>'Copper-RRR100'!M140</f>
        <v>13.128865242833296</v>
      </c>
      <c r="F140" s="21">
        <f t="shared" si="12"/>
        <v>9.1181922081079577E-4</v>
      </c>
      <c r="G140" s="21">
        <f t="shared" si="13"/>
        <v>-2.3520970789111389E-3</v>
      </c>
      <c r="J140" s="21">
        <f t="shared" si="14"/>
        <v>-7.5611614508886088E-4</v>
      </c>
      <c r="M140" s="21">
        <f t="shared" si="15"/>
        <v>-22.683484352665825</v>
      </c>
      <c r="O140" s="21">
        <f t="shared" si="11"/>
        <v>-8.6221629680963661E-5</v>
      </c>
      <c r="R140" s="21">
        <f t="shared" si="16"/>
        <v>-2.58664889042891</v>
      </c>
    </row>
    <row r="141" spans="1:18">
      <c r="A141">
        <f>'Al6061'!U141</f>
        <v>141</v>
      </c>
      <c r="B141" s="21">
        <f>'Al6061'!V141/10^5</f>
        <v>-3.0925210474409995E-3</v>
      </c>
      <c r="E141">
        <f>'Copper-RRR100'!M141</f>
        <v>13.176344548880905</v>
      </c>
      <c r="F141" s="21">
        <f t="shared" si="12"/>
        <v>9.2499525059030433E-4</v>
      </c>
      <c r="G141" s="21">
        <f t="shared" si="13"/>
        <v>-2.3389210491316305E-3</v>
      </c>
      <c r="J141" s="21">
        <f t="shared" si="14"/>
        <v>-7.5359999830936896E-4</v>
      </c>
      <c r="M141" s="21">
        <f t="shared" si="15"/>
        <v>-22.607999949281069</v>
      </c>
      <c r="O141" s="21">
        <f t="shared" si="11"/>
        <v>-7.8989144887185378E-5</v>
      </c>
      <c r="R141" s="21">
        <f t="shared" si="16"/>
        <v>-2.3696743466155614</v>
      </c>
    </row>
    <row r="142" spans="1:18">
      <c r="A142">
        <f>'Al6061'!U142</f>
        <v>142</v>
      </c>
      <c r="B142" s="21">
        <f>'Al6061'!V142/10^5</f>
        <v>-3.0767379274479994E-3</v>
      </c>
      <c r="E142">
        <f>'Copper-RRR100'!M142</f>
        <v>13.223194316183765</v>
      </c>
      <c r="F142" s="21">
        <f t="shared" si="12"/>
        <v>9.3821813746647006E-4</v>
      </c>
      <c r="G142" s="21">
        <f t="shared" si="13"/>
        <v>-2.3256981622554644E-3</v>
      </c>
      <c r="J142" s="21">
        <f t="shared" si="14"/>
        <v>-7.5103976519253499E-4</v>
      </c>
      <c r="M142" s="21">
        <f t="shared" si="15"/>
        <v>-22.531192955776049</v>
      </c>
      <c r="O142" s="21">
        <f t="shared" si="11"/>
        <v>-7.1789594706079575E-5</v>
      </c>
      <c r="R142" s="21">
        <f t="shared" si="16"/>
        <v>-2.1536878411823874</v>
      </c>
    </row>
    <row r="143" spans="1:18">
      <c r="A143">
        <f>'Al6061'!U143</f>
        <v>143</v>
      </c>
      <c r="B143" s="21">
        <f>'Al6061'!V143/10^5</f>
        <v>-3.0608644629470001E-3</v>
      </c>
      <c r="E143">
        <f>'Copper-RRR100'!M143</f>
        <v>13.269429203450585</v>
      </c>
      <c r="F143" s="21">
        <f t="shared" si="12"/>
        <v>9.5148726636350189E-4</v>
      </c>
      <c r="G143" s="21">
        <f t="shared" si="13"/>
        <v>-2.3124290333584327E-3</v>
      </c>
      <c r="J143" s="21">
        <f t="shared" si="14"/>
        <v>-7.484354295885674E-4</v>
      </c>
      <c r="M143" s="21">
        <f t="shared" si="15"/>
        <v>-22.453062887657023</v>
      </c>
      <c r="O143" s="21">
        <f t="shared" si="11"/>
        <v>-6.4621605676375322E-5</v>
      </c>
      <c r="R143" s="21">
        <f t="shared" si="16"/>
        <v>-1.9386481702912597</v>
      </c>
    </row>
    <row r="144" spans="1:18">
      <c r="A144">
        <f>'Al6061'!U144</f>
        <v>144</v>
      </c>
      <c r="B144" s="21">
        <f>'Al6061'!V144/10^5</f>
        <v>-3.0449012528639993E-3</v>
      </c>
      <c r="E144">
        <f>'Copper-RRR100'!M144</f>
        <v>13.315063477879843</v>
      </c>
      <c r="F144" s="21">
        <f t="shared" si="12"/>
        <v>9.6480203647604805E-4</v>
      </c>
      <c r="G144" s="21">
        <f t="shared" si="13"/>
        <v>-2.2991142632458866E-3</v>
      </c>
      <c r="J144" s="21">
        <f t="shared" si="14"/>
        <v>-7.4578698961811274E-4</v>
      </c>
      <c r="M144" s="21">
        <f t="shared" si="15"/>
        <v>-22.373609688543382</v>
      </c>
      <c r="O144" s="21">
        <f t="shared" si="11"/>
        <v>-5.7483813171292555E-5</v>
      </c>
      <c r="R144" s="21">
        <f t="shared" si="16"/>
        <v>-1.7245143951387767</v>
      </c>
    </row>
    <row r="145" spans="1:18">
      <c r="A145">
        <f>'Al6061'!U145</f>
        <v>145</v>
      </c>
      <c r="B145" s="21">
        <f>'Al6061'!V145/10^5</f>
        <v>-3.0288488961249999E-3</v>
      </c>
      <c r="E145">
        <f>'Copper-RRR100'!M145</f>
        <v>13.360111021641849</v>
      </c>
      <c r="F145" s="21">
        <f t="shared" si="12"/>
        <v>9.7816186088409292E-4</v>
      </c>
      <c r="G145" s="21">
        <f t="shared" si="13"/>
        <v>-2.285754438837842E-3</v>
      </c>
      <c r="J145" s="21">
        <f t="shared" si="14"/>
        <v>-7.4309445728715793E-4</v>
      </c>
      <c r="M145" s="21">
        <f t="shared" si="15"/>
        <v>-22.292833718614737</v>
      </c>
      <c r="O145" s="21">
        <f t="shared" si="11"/>
        <v>-5.0374863796376606E-5</v>
      </c>
      <c r="R145" s="21">
        <f t="shared" si="16"/>
        <v>-1.5112459138912981</v>
      </c>
    </row>
    <row r="146" spans="1:18">
      <c r="A146">
        <f>'Al6061'!U146</f>
        <v>146</v>
      </c>
      <c r="B146" s="21">
        <f>'Al6061'!V146/10^5</f>
        <v>-3.0127079916559994E-3</v>
      </c>
      <c r="E146">
        <f>'Copper-RRR100'!M146</f>
        <v>13.404585338209699</v>
      </c>
      <c r="F146" s="21">
        <f t="shared" si="12"/>
        <v>9.9156616617435069E-4</v>
      </c>
      <c r="G146" s="21">
        <f t="shared" si="13"/>
        <v>-2.2723501335475838E-3</v>
      </c>
      <c r="J146" s="21">
        <f t="shared" si="14"/>
        <v>-7.4035785810841557E-4</v>
      </c>
      <c r="M146" s="21">
        <f t="shared" si="15"/>
        <v>-22.210735743252467</v>
      </c>
      <c r="O146" s="21">
        <f t="shared" si="11"/>
        <v>-4.3293417583466741E-5</v>
      </c>
      <c r="R146" s="21">
        <f t="shared" si="16"/>
        <v>-1.2988025275040023</v>
      </c>
    </row>
    <row r="147" spans="1:18">
      <c r="A147">
        <f>'Al6061'!U147</f>
        <v>147</v>
      </c>
      <c r="B147" s="21">
        <f>'Al6061'!V147/10^5</f>
        <v>-2.9964791383829997E-3</v>
      </c>
      <c r="E147">
        <f>'Copper-RRR100'!M147</f>
        <v>13.448499558873749</v>
      </c>
      <c r="F147" s="21">
        <f t="shared" si="12"/>
        <v>1.0050143920681759E-3</v>
      </c>
      <c r="G147" s="21">
        <f t="shared" si="13"/>
        <v>-2.2589019076537588E-3</v>
      </c>
      <c r="J147" s="21">
        <f t="shared" si="14"/>
        <v>-7.3757723072924095E-4</v>
      </c>
      <c r="M147" s="21">
        <f t="shared" si="15"/>
        <v>-22.127316921877227</v>
      </c>
      <c r="O147" s="21">
        <f t="shared" si="11"/>
        <v>-3.6238149991591698E-5</v>
      </c>
      <c r="R147" s="21">
        <f t="shared" si="16"/>
        <v>-1.0871444997477508</v>
      </c>
    </row>
    <row r="148" spans="1:18">
      <c r="A148">
        <f>'Al6061'!U148</f>
        <v>148</v>
      </c>
      <c r="B148" s="21">
        <f>'Al6061'!V148/10^5</f>
        <v>-2.9801629352319997E-3</v>
      </c>
      <c r="E148">
        <f>'Copper-RRR100'!M148</f>
        <v>13.491866449440742</v>
      </c>
      <c r="F148" s="21">
        <f t="shared" si="12"/>
        <v>1.0185059910559784E-3</v>
      </c>
      <c r="G148" s="21">
        <f t="shared" si="13"/>
        <v>-2.2454103086659563E-3</v>
      </c>
      <c r="J148" s="21">
        <f t="shared" si="14"/>
        <v>-7.3475262656604338E-4</v>
      </c>
      <c r="M148" s="21">
        <f t="shared" si="15"/>
        <v>-22.042578796981303</v>
      </c>
      <c r="O148" s="21">
        <f t="shared" si="11"/>
        <v>-2.9207753725358446E-5</v>
      </c>
      <c r="R148" s="21">
        <f t="shared" si="16"/>
        <v>-0.8762326117607534</v>
      </c>
    </row>
    <row r="149" spans="1:18">
      <c r="A149">
        <f>'Al6061'!U149</f>
        <v>149</v>
      </c>
      <c r="B149" s="21">
        <f>'Al6061'!V149/10^5</f>
        <v>-2.9637599811289999E-3</v>
      </c>
      <c r="E149">
        <f>'Copper-RRR100'!M149</f>
        <v>13.534698416731398</v>
      </c>
      <c r="F149" s="21">
        <f t="shared" si="12"/>
        <v>1.03204042803838E-3</v>
      </c>
      <c r="G149" s="21">
        <f t="shared" si="13"/>
        <v>-2.2318758716835547E-3</v>
      </c>
      <c r="J149" s="21">
        <f t="shared" si="14"/>
        <v>-7.3188410944544525E-4</v>
      </c>
      <c r="M149" s="21">
        <f t="shared" si="15"/>
        <v>-21.956523283363357</v>
      </c>
      <c r="O149" s="21">
        <f t="shared" si="11"/>
        <v>-2.2200940381046034E-5</v>
      </c>
      <c r="R149" s="21">
        <f t="shared" si="16"/>
        <v>-0.66602821143138102</v>
      </c>
    </row>
    <row r="150" spans="1:18">
      <c r="A150">
        <f>'Al6061'!U150</f>
        <v>150</v>
      </c>
      <c r="B150" s="21">
        <f>'Al6061'!V150/10^5</f>
        <v>-2.9472708750000005E-3</v>
      </c>
      <c r="E150">
        <f>'Copper-RRR100'!M150</f>
        <v>13.577007515362531</v>
      </c>
      <c r="F150" s="21">
        <f t="shared" si="12"/>
        <v>1.0456171799739186E-3</v>
      </c>
      <c r="G150" s="21">
        <f t="shared" si="13"/>
        <v>-2.2182991197480162E-3</v>
      </c>
      <c r="J150" s="21">
        <f t="shared" si="14"/>
        <v>-7.2897175525198435E-4</v>
      </c>
      <c r="M150" s="21">
        <f t="shared" si="15"/>
        <v>-21.869152657559532</v>
      </c>
      <c r="O150" s="21">
        <f t="shared" si="11"/>
        <v>-1.5216441930375295E-5</v>
      </c>
      <c r="R150" s="21">
        <f t="shared" si="16"/>
        <v>-0.45649325791125883</v>
      </c>
    </row>
    <row r="151" spans="1:18">
      <c r="A151">
        <f>'Al6061'!U151</f>
        <v>151</v>
      </c>
      <c r="B151" s="21">
        <f>'Al6061'!V151/10^5</f>
        <v>-2.9306962157709996E-3</v>
      </c>
      <c r="E151">
        <f>'Copper-RRR100'!M151</f>
        <v>13.61880545434577</v>
      </c>
      <c r="F151" s="21">
        <f t="shared" si="12"/>
        <v>1.0592357355334986E-3</v>
      </c>
      <c r="G151" s="21">
        <f t="shared" si="13"/>
        <v>-2.2046805641884361E-3</v>
      </c>
      <c r="J151" s="21">
        <f t="shared" si="14"/>
        <v>-7.2601565158256351E-4</v>
      </c>
      <c r="M151" s="21">
        <f t="shared" si="15"/>
        <v>-21.780469547476905</v>
      </c>
      <c r="O151" s="21">
        <f t="shared" si="11"/>
        <v>-8.2530120514984207E-6</v>
      </c>
      <c r="R151" s="21">
        <f t="shared" si="16"/>
        <v>-0.24759036154495262</v>
      </c>
    </row>
    <row r="152" spans="1:18">
      <c r="A152">
        <f>'Al6061'!U152</f>
        <v>152</v>
      </c>
      <c r="B152" s="21">
        <f>'Al6061'!V152/10^5</f>
        <v>-2.9140366023680002E-3</v>
      </c>
      <c r="E152">
        <f>'Copper-RRR100'!M152</f>
        <v>13.660103603797612</v>
      </c>
      <c r="F152" s="21">
        <f t="shared" si="12"/>
        <v>1.0728955947614939E-3</v>
      </c>
      <c r="G152" s="21">
        <f t="shared" si="13"/>
        <v>-2.1910207049604408E-3</v>
      </c>
      <c r="J152" s="21">
        <f t="shared" si="14"/>
        <v>-7.2301589740755932E-4</v>
      </c>
      <c r="M152" s="21">
        <f t="shared" si="15"/>
        <v>-21.690476922226779</v>
      </c>
      <c r="O152" s="21">
        <f t="shared" si="11"/>
        <v>-1.3094273165108541E-6</v>
      </c>
      <c r="R152" s="21">
        <f t="shared" si="16"/>
        <v>-3.9282819495325624E-2</v>
      </c>
    </row>
    <row r="153" spans="1:18">
      <c r="A153">
        <f>'Al6061'!U153</f>
        <v>153</v>
      </c>
      <c r="B153" s="21">
        <f>'Al6061'!V153/10^5</f>
        <v>-2.8972926337170004E-3</v>
      </c>
      <c r="E153">
        <f>'Copper-RRR100'!M153</f>
        <v>13.700913001644871</v>
      </c>
      <c r="F153" s="21">
        <f t="shared" si="12"/>
        <v>1.0865962687435025E-3</v>
      </c>
      <c r="G153" s="21">
        <f t="shared" si="13"/>
        <v>-2.1773200309784324E-3</v>
      </c>
      <c r="J153" s="21">
        <f t="shared" si="14"/>
        <v>-7.1997260273856797E-4</v>
      </c>
      <c r="M153" s="21">
        <f t="shared" si="15"/>
        <v>-21.599178082157039</v>
      </c>
      <c r="O153" s="21">
        <f t="shared" si="11"/>
        <v>5.6155117556968941E-6</v>
      </c>
      <c r="R153" s="21">
        <f t="shared" si="16"/>
        <v>0.16846535267090681</v>
      </c>
    </row>
    <row r="154" spans="1:18">
      <c r="A154">
        <f>'Al6061'!U154</f>
        <v>154</v>
      </c>
      <c r="B154" s="21">
        <f>'Al6061'!V154/10^5</f>
        <v>-2.8804649087439999E-3</v>
      </c>
      <c r="E154">
        <f>'Copper-RRR100'!M154</f>
        <v>13.741244360219667</v>
      </c>
      <c r="F154" s="21">
        <f t="shared" si="12"/>
        <v>1.100337279280806E-3</v>
      </c>
      <c r="G154" s="21">
        <f t="shared" si="13"/>
        <v>-2.1635790204411285E-3</v>
      </c>
      <c r="J154" s="21">
        <f t="shared" si="14"/>
        <v>-7.1688588830287137E-4</v>
      </c>
      <c r="M154" s="21">
        <f t="shared" si="15"/>
        <v>-21.506576649086142</v>
      </c>
      <c r="O154" s="21">
        <f t="shared" si="11"/>
        <v>1.2522979772665397E-5</v>
      </c>
      <c r="R154" s="21">
        <f t="shared" si="16"/>
        <v>0.37568939317996192</v>
      </c>
    </row>
    <row r="155" spans="1:18">
      <c r="A155">
        <f>'Al6061'!U155</f>
        <v>155</v>
      </c>
      <c r="B155" s="21">
        <f>'Al6061'!V155/10^5</f>
        <v>-2.8635540263749998E-3</v>
      </c>
      <c r="E155">
        <f>'Copper-RRR100'!M155</f>
        <v>13.781108072962029</v>
      </c>
      <c r="F155" s="21">
        <f t="shared" si="12"/>
        <v>1.1141181585713942E-3</v>
      </c>
      <c r="G155" s="21">
        <f t="shared" si="13"/>
        <v>-2.1497981411505405E-3</v>
      </c>
      <c r="J155" s="21">
        <f t="shared" si="14"/>
        <v>-7.1375588522445922E-4</v>
      </c>
      <c r="M155" s="21">
        <f t="shared" si="15"/>
        <v>-21.412676556733775</v>
      </c>
      <c r="O155" s="21">
        <f t="shared" si="11"/>
        <v>1.9414125659540215E-5</v>
      </c>
      <c r="R155" s="21">
        <f t="shared" si="16"/>
        <v>0.58242376978620647</v>
      </c>
    </row>
    <row r="156" spans="1:18">
      <c r="A156">
        <f>'Al6061'!U156</f>
        <v>156</v>
      </c>
      <c r="B156" s="21">
        <f>'Al6061'!V156/10^5</f>
        <v>-2.8465605855359996E-3</v>
      </c>
      <c r="E156">
        <f>'Copper-RRR100'!M156</f>
        <v>13.820514220956756</v>
      </c>
      <c r="F156" s="21">
        <f t="shared" si="12"/>
        <v>1.1279384488976048E-3</v>
      </c>
      <c r="G156" s="21">
        <f t="shared" si="13"/>
        <v>-2.1359778508243301E-3</v>
      </c>
      <c r="J156" s="21">
        <f t="shared" si="14"/>
        <v>-7.1058273471166951E-4</v>
      </c>
      <c r="M156" s="21">
        <f t="shared" si="15"/>
        <v>-21.317482041350086</v>
      </c>
      <c r="O156" s="21">
        <f t="shared" si="11"/>
        <v>2.6290071960411582E-5</v>
      </c>
      <c r="R156" s="21">
        <f t="shared" si="16"/>
        <v>0.78870215881234751</v>
      </c>
    </row>
    <row r="157" spans="1:18">
      <c r="A157">
        <f>'Al6061'!U157</f>
        <v>157</v>
      </c>
      <c r="B157" s="21">
        <f>'Al6061'!V157/10^5</f>
        <v>-2.8294851851529993E-3</v>
      </c>
      <c r="E157">
        <f>'Copper-RRR100'!M157</f>
        <v>13.859472579459204</v>
      </c>
      <c r="F157" s="21">
        <f t="shared" si="12"/>
        <v>1.1417977023203262E-3</v>
      </c>
      <c r="G157" s="21">
        <f t="shared" si="13"/>
        <v>-2.1221185974016083E-3</v>
      </c>
      <c r="J157" s="21">
        <f t="shared" si="14"/>
        <v>-7.0736658775139103E-4</v>
      </c>
      <c r="M157" s="21">
        <f t="shared" si="15"/>
        <v>-21.220997632541732</v>
      </c>
      <c r="O157" s="21">
        <f t="shared" si="11"/>
        <v>3.315191424235666E-5</v>
      </c>
      <c r="R157" s="21">
        <f t="shared" si="16"/>
        <v>0.99455742727069985</v>
      </c>
    </row>
    <row r="158" spans="1:18">
      <c r="A158">
        <f>'Al6061'!U158</f>
        <v>158</v>
      </c>
      <c r="B158" s="21">
        <f>'Al6061'!V158/10^5</f>
        <v>-2.8123284241519998E-3</v>
      </c>
      <c r="E158">
        <f>'Copper-RRR100'!M158</f>
        <v>13.897992624485767</v>
      </c>
      <c r="F158" s="21">
        <f t="shared" si="12"/>
        <v>1.1556954803796278E-3</v>
      </c>
      <c r="G158" s="21">
        <f t="shared" si="13"/>
        <v>-2.1082208193423067E-3</v>
      </c>
      <c r="J158" s="21">
        <f t="shared" si="14"/>
        <v>-7.0410760480969304E-4</v>
      </c>
      <c r="M158" s="21">
        <f t="shared" si="15"/>
        <v>-21.123228144290792</v>
      </c>
      <c r="O158" s="21">
        <f t="shared" si="11"/>
        <v>4.0000720595137051E-5</v>
      </c>
      <c r="R158" s="21">
        <f t="shared" si="16"/>
        <v>1.2000216178541114</v>
      </c>
    </row>
    <row r="159" spans="1:18">
      <c r="A159">
        <f>'Al6061'!U159</f>
        <v>159</v>
      </c>
      <c r="B159" s="21">
        <f>'Al6061'!V159/10^5</f>
        <v>-2.7950909014589995E-3</v>
      </c>
      <c r="E159">
        <f>'Copper-RRR100'!M159</f>
        <v>13.936083539143853</v>
      </c>
      <c r="F159" s="21">
        <f t="shared" si="12"/>
        <v>1.1696313538018873E-3</v>
      </c>
      <c r="G159" s="21">
        <f t="shared" si="13"/>
        <v>-2.0942849459200472E-3</v>
      </c>
      <c r="J159" s="21">
        <f t="shared" si="14"/>
        <v>-7.0080595553895231E-4</v>
      </c>
      <c r="M159" s="21">
        <f t="shared" si="15"/>
        <v>-21.02417866616857</v>
      </c>
      <c r="O159" s="21">
        <f t="shared" si="11"/>
        <v>4.6837531219821697E-5</v>
      </c>
      <c r="R159" s="21">
        <f t="shared" si="16"/>
        <v>1.4051259365946509</v>
      </c>
    </row>
    <row r="160" spans="1:18">
      <c r="A160">
        <f>'Al6061'!U160</f>
        <v>160</v>
      </c>
      <c r="B160" s="21">
        <f>'Al6061'!V160/10^5</f>
        <v>-2.7777732159999994E-3</v>
      </c>
      <c r="E160">
        <f>'Copper-RRR100'!M160</f>
        <v>13.973754220033113</v>
      </c>
      <c r="F160" s="21">
        <f t="shared" si="12"/>
        <v>1.1836049022132457E-3</v>
      </c>
      <c r="G160" s="21">
        <f t="shared" si="13"/>
        <v>-2.0803113975086888E-3</v>
      </c>
      <c r="J160" s="21">
        <f t="shared" si="14"/>
        <v>-6.9746181849131067E-4</v>
      </c>
      <c r="M160" s="21">
        <f t="shared" si="15"/>
        <v>-20.923854554739322</v>
      </c>
      <c r="O160" s="21">
        <f t="shared" si="11"/>
        <v>5.3663358099938826E-5</v>
      </c>
      <c r="R160" s="21">
        <f t="shared" si="16"/>
        <v>1.6099007429981649</v>
      </c>
    </row>
    <row r="161" spans="1:18">
      <c r="A161">
        <f>'Al6061'!U161</f>
        <v>161</v>
      </c>
      <c r="B161" s="21">
        <f>'Al6061'!V161/10^5</f>
        <v>-2.7603759667009994E-3</v>
      </c>
      <c r="E161">
        <f>'Copper-RRR100'!M161</f>
        <v>14.011013283572868</v>
      </c>
      <c r="F161" s="21">
        <f t="shared" si="12"/>
        <v>1.1976157138593525E-3</v>
      </c>
      <c r="G161" s="21">
        <f t="shared" si="13"/>
        <v>-2.0663005858625825E-3</v>
      </c>
      <c r="J161" s="21">
        <f t="shared" si="14"/>
        <v>-6.9407538083841695E-4</v>
      </c>
      <c r="M161" s="21">
        <f t="shared" si="15"/>
        <v>-20.822261425152508</v>
      </c>
      <c r="O161" s="21">
        <f t="shared" si="11"/>
        <v>6.0479184749131793E-5</v>
      </c>
      <c r="R161" s="21">
        <f t="shared" si="16"/>
        <v>1.8143755424739538</v>
      </c>
    </row>
    <row r="162" spans="1:18">
      <c r="A162">
        <f>'Al6061'!U162</f>
        <v>162</v>
      </c>
      <c r="B162" s="21">
        <f>'Al6061'!V162/10^5</f>
        <v>-2.7428997524879999E-3</v>
      </c>
      <c r="E162">
        <f>'Copper-RRR100'!M162</f>
        <v>14.047869072180255</v>
      </c>
      <c r="F162" s="21">
        <f t="shared" si="12"/>
        <v>1.2116633853313701E-3</v>
      </c>
      <c r="G162" s="21">
        <f t="shared" si="13"/>
        <v>-2.0522529143905646E-3</v>
      </c>
      <c r="J162" s="21">
        <f t="shared" si="14"/>
        <v>-6.9064683809743526E-4</v>
      </c>
      <c r="M162" s="21">
        <f t="shared" si="15"/>
        <v>-20.719405142923058</v>
      </c>
      <c r="O162" s="21">
        <f t="shared" si="11"/>
        <v>6.7285966029583845E-5</v>
      </c>
      <c r="R162" s="21">
        <f t="shared" si="16"/>
        <v>2.0185789808875154</v>
      </c>
    </row>
    <row r="163" spans="1:18">
      <c r="A163">
        <f>'Al6061'!U163</f>
        <v>163</v>
      </c>
      <c r="B163" s="21">
        <f>'Al6061'!V163/10^5</f>
        <v>-2.7253451722869994E-3</v>
      </c>
      <c r="E163">
        <f>'Copper-RRR100'!M163</f>
        <v>14.084329660462185</v>
      </c>
      <c r="F163" s="21">
        <f t="shared" si="12"/>
        <v>1.2257475212980832E-3</v>
      </c>
      <c r="G163" s="21">
        <f t="shared" si="13"/>
        <v>-2.0381687784238513E-3</v>
      </c>
      <c r="J163" s="21">
        <f t="shared" si="14"/>
        <v>-6.8717639386314811E-4</v>
      </c>
      <c r="M163" s="21">
        <f t="shared" si="15"/>
        <v>-20.615291815894444</v>
      </c>
      <c r="O163" s="21">
        <f t="shared" si="11"/>
        <v>7.4084628035797281E-5</v>
      </c>
      <c r="R163" s="21">
        <f t="shared" si="16"/>
        <v>2.2225388410739186</v>
      </c>
    </row>
    <row r="164" spans="1:18">
      <c r="A164">
        <f>'Al6061'!U164</f>
        <v>164</v>
      </c>
      <c r="B164" s="21">
        <f>'Al6061'!V164/10^5</f>
        <v>-2.7077128250239998E-3</v>
      </c>
      <c r="E164">
        <f>'Copper-RRR100'!M164</f>
        <v>14.120402861245831</v>
      </c>
      <c r="F164" s="21">
        <f t="shared" si="12"/>
        <v>1.2398677342440924E-3</v>
      </c>
      <c r="G164" s="21">
        <f t="shared" si="13"/>
        <v>-2.0240485654778421E-3</v>
      </c>
      <c r="J164" s="21">
        <f t="shared" si="14"/>
        <v>-6.8366425954615763E-4</v>
      </c>
      <c r="M164" s="21">
        <f t="shared" si="15"/>
        <v>-20.509927786384729</v>
      </c>
      <c r="O164" s="21">
        <f t="shared" si="11"/>
        <v>8.087606803863865E-5</v>
      </c>
      <c r="R164" s="21">
        <f t="shared" si="16"/>
        <v>2.4262820411591597</v>
      </c>
    </row>
    <row r="165" spans="1:18">
      <c r="A165">
        <f>'Al6061'!U165</f>
        <v>165</v>
      </c>
      <c r="B165" s="21">
        <f>'Al6061'!V165/10^5</f>
        <v>-2.6900033096249995E-3</v>
      </c>
      <c r="E165">
        <f>'Copper-RRR100'!M165</f>
        <v>14.156096231556251</v>
      </c>
      <c r="F165" s="21">
        <f t="shared" si="12"/>
        <v>1.2540236442139775E-3</v>
      </c>
      <c r="G165" s="21">
        <f t="shared" si="13"/>
        <v>-2.009892655507957E-3</v>
      </c>
      <c r="J165" s="21">
        <f t="shared" si="14"/>
        <v>-6.8011065411704248E-4</v>
      </c>
      <c r="M165" s="21">
        <f t="shared" si="15"/>
        <v>-20.403319623511273</v>
      </c>
      <c r="O165" s="21">
        <f t="shared" si="11"/>
        <v>8.7661154484810089E-5</v>
      </c>
      <c r="R165" s="21">
        <f t="shared" si="16"/>
        <v>2.6298346345443027</v>
      </c>
    </row>
    <row r="166" spans="1:18">
      <c r="A166">
        <f>'Al6061'!U166</f>
        <v>166</v>
      </c>
      <c r="B166" s="21">
        <f>'Al6061'!V166/10^5</f>
        <v>-2.6722172250159995E-3</v>
      </c>
      <c r="E166">
        <f>'Copper-RRR100'!M166</f>
        <v>14.191417078524308</v>
      </c>
      <c r="F166" s="21">
        <f t="shared" si="12"/>
        <v>1.2682148785623508E-3</v>
      </c>
      <c r="G166" s="21">
        <f t="shared" si="13"/>
        <v>-1.9957014211595837E-3</v>
      </c>
      <c r="J166" s="21">
        <f t="shared" si="14"/>
        <v>-6.7651580385641582E-4</v>
      </c>
      <c r="M166" s="21">
        <f t="shared" si="15"/>
        <v>-20.295474115692475</v>
      </c>
      <c r="O166" s="21">
        <f t="shared" si="11"/>
        <v>9.4440727047251285E-5</v>
      </c>
      <c r="R166" s="21">
        <f t="shared" si="16"/>
        <v>2.8332218114175385</v>
      </c>
    </row>
    <row r="167" spans="1:18">
      <c r="A167">
        <f>'Al6061'!U167</f>
        <v>167</v>
      </c>
      <c r="B167" s="21">
        <f>'Al6061'!V167/10^5</f>
        <v>-2.6543551701230001E-3</v>
      </c>
      <c r="E167">
        <f>'Copper-RRR100'!M167</f>
        <v>14.226372465190591</v>
      </c>
      <c r="F167" s="21">
        <f t="shared" si="12"/>
        <v>1.2824410717097085E-3</v>
      </c>
      <c r="G167" s="21">
        <f t="shared" si="13"/>
        <v>-1.9814752280122262E-3</v>
      </c>
      <c r="J167" s="21">
        <f t="shared" si="14"/>
        <v>-6.7287994211077387E-4</v>
      </c>
      <c r="M167" s="21">
        <f t="shared" si="15"/>
        <v>-20.186398263323216</v>
      </c>
      <c r="O167" s="21">
        <f t="shared" si="11"/>
        <v>1.0121559672215215E-4</v>
      </c>
      <c r="R167" s="21">
        <f t="shared" si="16"/>
        <v>3.0364679016645644</v>
      </c>
    </row>
    <row r="168" spans="1:18">
      <c r="A168">
        <f>'Al6061'!U168</f>
        <v>168</v>
      </c>
      <c r="B168" s="21">
        <f>'Al6061'!V168/10^5</f>
        <v>-2.6364177438719999E-3</v>
      </c>
      <c r="E168">
        <f>'Copper-RRR100'!M168</f>
        <v>14.260969216191031</v>
      </c>
      <c r="F168" s="21">
        <f t="shared" si="12"/>
        <v>1.2967018649039925E-3</v>
      </c>
      <c r="G168" s="21">
        <f t="shared" si="13"/>
        <v>-1.9672144348179422E-3</v>
      </c>
      <c r="J168" s="21">
        <f t="shared" si="14"/>
        <v>-6.6920330905405768E-4</v>
      </c>
      <c r="M168" s="21">
        <f t="shared" si="15"/>
        <v>-20.076099271621729</v>
      </c>
      <c r="O168" s="21">
        <f t="shared" si="11"/>
        <v>1.0798654596864922E-4</v>
      </c>
      <c r="R168" s="21">
        <f t="shared" si="16"/>
        <v>3.2395963790594764</v>
      </c>
    </row>
    <row r="169" spans="1:18">
      <c r="A169">
        <f>'Al6061'!U169</f>
        <v>169</v>
      </c>
      <c r="B169" s="21">
        <f>'Al6061'!V169/10^5</f>
        <v>-2.6184055451889997E-3</v>
      </c>
      <c r="E169">
        <f>'Copper-RRR100'!M169</f>
        <v>14.295213923377297</v>
      </c>
      <c r="F169" s="21">
        <f t="shared" si="12"/>
        <v>1.310996905987774E-3</v>
      </c>
      <c r="G169" s="21">
        <f t="shared" si="13"/>
        <v>-1.9529193937341607E-3</v>
      </c>
      <c r="J169" s="21">
        <f t="shared" si="14"/>
        <v>-6.6548615145483898E-4</v>
      </c>
      <c r="M169" s="21">
        <f t="shared" si="15"/>
        <v>-19.96458454364517</v>
      </c>
      <c r="O169" s="21">
        <f t="shared" si="11"/>
        <v>1.147543288873335E-4</v>
      </c>
      <c r="R169" s="21">
        <f t="shared" si="16"/>
        <v>3.4426298666200048</v>
      </c>
    </row>
    <row r="170" spans="1:18">
      <c r="A170">
        <f>'Al6061'!U170</f>
        <v>170</v>
      </c>
      <c r="B170" s="21">
        <f>'Al6061'!V170/10^5</f>
        <v>-2.6003191729999991E-3</v>
      </c>
      <c r="E170">
        <f>'Copper-RRR100'!M170</f>
        <v>14.329112951371883</v>
      </c>
      <c r="F170" s="21">
        <f t="shared" si="12"/>
        <v>1.3253258491709502E-3</v>
      </c>
      <c r="G170" s="21">
        <f t="shared" si="13"/>
        <v>-1.9385904505509846E-3</v>
      </c>
      <c r="J170" s="21">
        <f t="shared" si="14"/>
        <v>-6.6172872244901456E-4</v>
      </c>
      <c r="M170" s="21">
        <f t="shared" si="15"/>
        <v>-19.851861673470438</v>
      </c>
      <c r="O170" s="21">
        <f t="shared" si="11"/>
        <v>1.2151967143417871E-4</v>
      </c>
      <c r="R170" s="21">
        <f t="shared" si="16"/>
        <v>3.6455901430253612</v>
      </c>
    </row>
    <row r="171" spans="1:18">
      <c r="A171">
        <f>'Al6061'!U171</f>
        <v>171</v>
      </c>
      <c r="B171" s="21">
        <f>'Al6061'!V171/10^5</f>
        <v>-2.5821592262309997E-3</v>
      </c>
      <c r="E171">
        <f>'Copper-RRR100'!M171</f>
        <v>14.362672442975095</v>
      </c>
      <c r="F171" s="21">
        <f t="shared" si="12"/>
        <v>1.3396883548088719E-3</v>
      </c>
      <c r="G171" s="21">
        <f t="shared" si="13"/>
        <v>-1.9242279449130629E-3</v>
      </c>
      <c r="J171" s="21">
        <f t="shared" si="14"/>
        <v>-6.5793128131793688E-4</v>
      </c>
      <c r="M171" s="21">
        <f t="shared" si="15"/>
        <v>-19.737938439538105</v>
      </c>
      <c r="O171" s="21">
        <f t="shared" si="11"/>
        <v>1.2828327166645526E-4</v>
      </c>
      <c r="R171" s="21">
        <f t="shared" si="16"/>
        <v>3.8484981499936577</v>
      </c>
    </row>
    <row r="172" spans="1:18">
      <c r="A172">
        <f>'Al6061'!U172</f>
        <v>172</v>
      </c>
      <c r="B172" s="21">
        <f>'Al6061'!V172/10^5</f>
        <v>-2.5639263038079998E-3</v>
      </c>
      <c r="E172">
        <f>'Copper-RRR100'!M172</f>
        <v>14.395898324471698</v>
      </c>
      <c r="F172" s="21">
        <f t="shared" si="12"/>
        <v>1.3540840891858037E-3</v>
      </c>
      <c r="G172" s="21">
        <f t="shared" si="13"/>
        <v>-1.909832210536131E-3</v>
      </c>
      <c r="J172" s="21">
        <f t="shared" si="14"/>
        <v>-6.5409409327186877E-4</v>
      </c>
      <c r="M172" s="21">
        <f t="shared" si="15"/>
        <v>-19.622822798156061</v>
      </c>
      <c r="O172" s="21">
        <f t="shared" si="11"/>
        <v>1.3504580001764705E-4</v>
      </c>
      <c r="R172" s="21">
        <f t="shared" si="16"/>
        <v>4.0513740005294112</v>
      </c>
    </row>
    <row r="173" spans="1:18">
      <c r="A173">
        <f>'Al6061'!U173</f>
        <v>173</v>
      </c>
      <c r="B173" s="21">
        <f>'Al6061'!V173/10^5</f>
        <v>-2.5456210046569997E-3</v>
      </c>
      <c r="E173">
        <f>'Copper-RRR100'!M173</f>
        <v>14.428796310888378</v>
      </c>
      <c r="F173" s="21">
        <f t="shared" si="12"/>
        <v>1.3685127243036113E-3</v>
      </c>
      <c r="G173" s="21">
        <f t="shared" si="13"/>
        <v>-1.8954035754183234E-3</v>
      </c>
      <c r="J173" s="21">
        <f t="shared" si="14"/>
        <v>-6.5021742923867631E-4</v>
      </c>
      <c r="M173" s="21">
        <f t="shared" si="15"/>
        <v>-19.50652287716029</v>
      </c>
      <c r="O173" s="21">
        <f t="shared" si="11"/>
        <v>1.4180789959841733E-4</v>
      </c>
      <c r="R173" s="21">
        <f t="shared" si="16"/>
        <v>4.2542369879525204</v>
      </c>
    </row>
    <row r="174" spans="1:18">
      <c r="A174">
        <f>'Al6061'!U174</f>
        <v>174</v>
      </c>
      <c r="B174" s="21">
        <f>'Al6061'!V174/10^5</f>
        <v>-2.5272439277040002E-3</v>
      </c>
      <c r="E174">
        <f>'Copper-RRR100'!M174</f>
        <v>14.461371911143651</v>
      </c>
      <c r="F174" s="21">
        <f t="shared" si="12"/>
        <v>1.3829739376755945E-3</v>
      </c>
      <c r="G174" s="21">
        <f t="shared" si="13"/>
        <v>-1.8809423620463402E-3</v>
      </c>
      <c r="J174" s="21">
        <f t="shared" si="14"/>
        <v>-6.4630156565765999E-4</v>
      </c>
      <c r="M174" s="21">
        <f t="shared" si="15"/>
        <v>-19.389046969729801</v>
      </c>
      <c r="O174" s="21">
        <f t="shared" si="11"/>
        <v>1.4857018652093693E-4</v>
      </c>
      <c r="R174" s="21">
        <f t="shared" si="16"/>
        <v>4.457105595628108</v>
      </c>
    </row>
    <row r="175" spans="1:18">
      <c r="A175">
        <f>'Al6061'!U175</f>
        <v>175</v>
      </c>
      <c r="B175" s="21">
        <f>'Al6061'!V175/10^5</f>
        <v>-2.5087956718749995E-3</v>
      </c>
      <c r="E175">
        <f>'Copper-RRR100'!M175</f>
        <v>14.493630433077845</v>
      </c>
      <c r="F175" s="21">
        <f t="shared" si="12"/>
        <v>1.3974674121253606E-3</v>
      </c>
      <c r="G175" s="21">
        <f t="shared" si="13"/>
        <v>-1.8664488875965741E-3</v>
      </c>
      <c r="J175" s="21">
        <f t="shared" si="14"/>
        <v>-6.4234678427842543E-4</v>
      </c>
      <c r="M175" s="21">
        <f t="shared" si="15"/>
        <v>-19.270403528352762</v>
      </c>
      <c r="O175" s="21">
        <f t="shared" si="11"/>
        <v>1.5533325024411028E-4</v>
      </c>
      <c r="R175" s="21">
        <f t="shared" si="16"/>
        <v>4.6599975073233084</v>
      </c>
    </row>
    <row r="176" spans="1:18">
      <c r="A176">
        <f>'Al6061'!U176</f>
        <v>176</v>
      </c>
      <c r="B176" s="21">
        <f>'Al6061'!V176/10^5</f>
        <v>-2.4902768360959998E-3</v>
      </c>
      <c r="E176">
        <f>'Copper-RRR100'!M176</f>
        <v>14.525576988388444</v>
      </c>
      <c r="F176" s="21">
        <f t="shared" si="12"/>
        <v>1.4119928355906459E-3</v>
      </c>
      <c r="G176" s="21">
        <f t="shared" si="13"/>
        <v>-1.8519234641312889E-3</v>
      </c>
      <c r="J176" s="21">
        <f t="shared" si="14"/>
        <v>-6.3835337196471091E-4</v>
      </c>
      <c r="M176" s="21">
        <f t="shared" si="15"/>
        <v>-19.150601158941328</v>
      </c>
      <c r="O176" s="21">
        <f t="shared" si="11"/>
        <v>1.6209765393726452E-4</v>
      </c>
      <c r="R176" s="21">
        <f t="shared" si="16"/>
        <v>4.8629296181179358</v>
      </c>
    </row>
    <row r="177" spans="1:18">
      <c r="A177">
        <f>'Al6061'!U177</f>
        <v>177</v>
      </c>
      <c r="B177" s="21">
        <f>'Al6061'!V177/10^5</f>
        <v>-2.4716880192929996E-3</v>
      </c>
      <c r="E177">
        <f>'Copper-RRR100'!M177</f>
        <v>14.557216497492535</v>
      </c>
      <c r="F177" s="21">
        <f t="shared" si="12"/>
        <v>1.4265499009319868E-3</v>
      </c>
      <c r="G177" s="21">
        <f t="shared" si="13"/>
        <v>-1.8373663987899479E-3</v>
      </c>
      <c r="J177" s="21">
        <f t="shared" si="14"/>
        <v>-6.3432162050305169E-4</v>
      </c>
      <c r="M177" s="21">
        <f t="shared" si="15"/>
        <v>-19.029648615091549</v>
      </c>
      <c r="O177" s="21">
        <f t="shared" si="11"/>
        <v>1.6886393486022352E-4</v>
      </c>
      <c r="R177" s="21">
        <f t="shared" si="16"/>
        <v>5.0659180458067059</v>
      </c>
    </row>
    <row r="178" spans="1:18">
      <c r="A178">
        <f>'Al6061'!U178</f>
        <v>178</v>
      </c>
      <c r="B178" s="21">
        <f>'Al6061'!V178/10^5</f>
        <v>-2.4530298203919998E-3</v>
      </c>
      <c r="E178">
        <f>'Copper-RRR100'!M178</f>
        <v>14.588553694293319</v>
      </c>
      <c r="F178" s="21">
        <f t="shared" si="12"/>
        <v>1.4411383057461417E-3</v>
      </c>
      <c r="G178" s="21">
        <f t="shared" si="13"/>
        <v>-1.822777993975793E-3</v>
      </c>
      <c r="J178" s="21">
        <f t="shared" si="14"/>
        <v>-6.3025182641620681E-4</v>
      </c>
      <c r="M178" s="21">
        <f t="shared" si="15"/>
        <v>-18.907554792486206</v>
      </c>
      <c r="O178" s="21">
        <f t="shared" si="11"/>
        <v>1.7563260475765823E-4</v>
      </c>
      <c r="R178" s="21">
        <f t="shared" si="16"/>
        <v>5.2689781427297468</v>
      </c>
    </row>
    <row r="179" spans="1:18">
      <c r="A179">
        <f>'Al6061'!U179</f>
        <v>179</v>
      </c>
      <c r="B179" s="21">
        <f>'Al6061'!V179/10^5</f>
        <v>-2.434302838318999E-3</v>
      </c>
      <c r="E179">
        <f>'Copper-RRR100'!M179</f>
        <v>14.619593130817313</v>
      </c>
      <c r="F179" s="21">
        <f t="shared" si="12"/>
        <v>1.4557577521841722E-3</v>
      </c>
      <c r="G179" s="21">
        <f t="shared" si="13"/>
        <v>-1.8081585475377626E-3</v>
      </c>
      <c r="J179" s="21">
        <f t="shared" si="14"/>
        <v>-6.2614429078123647E-4</v>
      </c>
      <c r="M179" s="21">
        <f t="shared" si="15"/>
        <v>-18.784328723437095</v>
      </c>
      <c r="O179" s="21">
        <f t="shared" si="11"/>
        <v>1.8240415026588627E-4</v>
      </c>
      <c r="R179" s="21">
        <f t="shared" si="16"/>
        <v>5.4721245079765879</v>
      </c>
    </row>
    <row r="180" spans="1:18">
      <c r="A180">
        <f>'Al6061'!U180</f>
        <v>180</v>
      </c>
      <c r="B180" s="21">
        <f>'Al6061'!V180/10^5</f>
        <v>-2.4155076719999998E-3</v>
      </c>
      <c r="E180">
        <f>'Copper-RRR100'!M180</f>
        <v>14.650339181767574</v>
      </c>
      <c r="F180" s="21">
        <f t="shared" si="12"/>
        <v>1.470407946774117E-3</v>
      </c>
      <c r="G180" s="21">
        <f t="shared" si="13"/>
        <v>-1.7935083529478178E-3</v>
      </c>
      <c r="J180" s="21">
        <f t="shared" si="14"/>
        <v>-6.2199931905218206E-4</v>
      </c>
      <c r="M180" s="21">
        <f t="shared" si="15"/>
        <v>-18.659979571565461</v>
      </c>
      <c r="O180" s="21">
        <f t="shared" si="11"/>
        <v>1.8917903333032574E-4</v>
      </c>
      <c r="R180" s="21">
        <f t="shared" si="16"/>
        <v>5.6753709999097719</v>
      </c>
    </row>
    <row r="181" spans="1:18">
      <c r="A181">
        <f>'Al6061'!U181</f>
        <v>181</v>
      </c>
      <c r="B181" s="21">
        <f>'Al6061'!V181/10^5</f>
        <v>-2.3966449203609999E-3</v>
      </c>
      <c r="E181">
        <f>'Copper-RRR100'!M181</f>
        <v>14.680796049072224</v>
      </c>
      <c r="F181" s="21">
        <f t="shared" si="12"/>
        <v>1.4850886002480673E-3</v>
      </c>
      <c r="G181" s="21">
        <f t="shared" si="13"/>
        <v>-1.7788276994738675E-3</v>
      </c>
      <c r="J181" s="21">
        <f t="shared" si="14"/>
        <v>-6.1781722088713248E-4</v>
      </c>
      <c r="M181" s="21">
        <f t="shared" si="15"/>
        <v>-18.534516626613975</v>
      </c>
      <c r="O181" s="21">
        <f t="shared" si="11"/>
        <v>1.9595769163204121E-4</v>
      </c>
      <c r="R181" s="21">
        <f t="shared" si="16"/>
        <v>5.8787307489612362</v>
      </c>
    </row>
    <row r="182" spans="1:18">
      <c r="A182">
        <f>'Al6061'!U182</f>
        <v>182</v>
      </c>
      <c r="B182" s="21">
        <f>'Al6061'!V182/10^5</f>
        <v>-2.3777151823279998E-3</v>
      </c>
      <c r="E182">
        <f>'Copper-RRR100'!M182</f>
        <v>14.710967766133024</v>
      </c>
      <c r="F182" s="21">
        <f t="shared" si="12"/>
        <v>1.4997994273737347E-3</v>
      </c>
      <c r="G182" s="21">
        <f t="shared" si="13"/>
        <v>-1.7641168723482E-3</v>
      </c>
      <c r="J182" s="21">
        <f t="shared" si="14"/>
        <v>-6.1359830997979978E-4</v>
      </c>
      <c r="M182" s="21">
        <f t="shared" si="15"/>
        <v>-18.407949299393994</v>
      </c>
      <c r="O182" s="21">
        <f t="shared" si="11"/>
        <v>2.0274053902183268E-4</v>
      </c>
      <c r="R182" s="21">
        <f t="shared" si="16"/>
        <v>6.0822161706549807</v>
      </c>
    </row>
    <row r="183" spans="1:18">
      <c r="A183">
        <f>'Al6061'!U183</f>
        <v>183</v>
      </c>
      <c r="B183" s="21">
        <f>'Al6061'!V183/10^5</f>
        <v>-2.3587190568269993E-3</v>
      </c>
      <c r="E183">
        <f>'Copper-RRR100'!M183</f>
        <v>14.740858202262531</v>
      </c>
      <c r="F183" s="21">
        <f t="shared" si="12"/>
        <v>1.514540146790174E-3</v>
      </c>
      <c r="G183" s="21">
        <f t="shared" si="13"/>
        <v>-1.7493761529317608E-3</v>
      </c>
      <c r="J183" s="21">
        <f t="shared" si="14"/>
        <v>-6.0934290389523852E-4</v>
      </c>
      <c r="M183" s="21">
        <f t="shared" si="15"/>
        <v>-18.280287116857156</v>
      </c>
      <c r="O183" s="21">
        <f t="shared" si="11"/>
        <v>2.0952796596050835E-4</v>
      </c>
      <c r="R183" s="21">
        <f t="shared" si="16"/>
        <v>6.2858389788152502</v>
      </c>
    </row>
    <row r="184" spans="1:18">
      <c r="A184">
        <f>'Al6061'!U184</f>
        <v>184</v>
      </c>
      <c r="B184" s="21">
        <f>'Al6061'!V184/10^5</f>
        <v>-2.3396571427839997E-3</v>
      </c>
      <c r="E184">
        <f>'Copper-RRR100'!M184</f>
        <v>14.770471066745333</v>
      </c>
      <c r="F184" s="21">
        <f t="shared" si="12"/>
        <v>1.5293104808478529E-3</v>
      </c>
      <c r="G184" s="21">
        <f t="shared" si="13"/>
        <v>-1.7346058188740818E-3</v>
      </c>
      <c r="J184" s="21">
        <f t="shared" si="14"/>
        <v>-6.0505132390991788E-4</v>
      </c>
      <c r="M184" s="21">
        <f t="shared" si="15"/>
        <v>-18.151539717297535</v>
      </c>
      <c r="O184" s="21">
        <f t="shared" si="11"/>
        <v>2.1632033996408411E-4</v>
      </c>
      <c r="R184" s="21">
        <f t="shared" si="16"/>
        <v>6.4896101989225237</v>
      </c>
    </row>
    <row r="185" spans="1:18">
      <c r="A185">
        <f>'Al6061'!U185</f>
        <v>185</v>
      </c>
      <c r="B185" s="21">
        <f>'Al6061'!V185/10^5</f>
        <v>-2.3205300391249996E-3</v>
      </c>
      <c r="E185">
        <f>'Copper-RRR100'!M185</f>
        <v>14.799809913095284</v>
      </c>
      <c r="F185" s="21">
        <f t="shared" si="12"/>
        <v>1.5441101554526872E-3</v>
      </c>
      <c r="G185" s="21">
        <f t="shared" si="13"/>
        <v>-1.7198061442692475E-3</v>
      </c>
      <c r="J185" s="21">
        <f t="shared" si="14"/>
        <v>-6.0072389485575205E-4</v>
      </c>
      <c r="M185" s="21">
        <f t="shared" si="15"/>
        <v>-18.021716845672561</v>
      </c>
      <c r="O185" s="21">
        <f t="shared" si="11"/>
        <v>2.2311800605269699E-4</v>
      </c>
      <c r="R185" s="21">
        <f t="shared" si="16"/>
        <v>6.6935401815809099</v>
      </c>
    </row>
    <row r="186" spans="1:18">
      <c r="A186">
        <f>'Al6061'!U186</f>
        <v>186</v>
      </c>
      <c r="B186" s="21">
        <f>'Al6061'!V186/10^5</f>
        <v>-2.3013383447759998E-3</v>
      </c>
      <c r="E186">
        <f>'Copper-RRR100'!M186</f>
        <v>14.828878142923305</v>
      </c>
      <c r="F186" s="21">
        <f t="shared" si="12"/>
        <v>1.5589388999142167E-3</v>
      </c>
      <c r="G186" s="21">
        <f t="shared" si="13"/>
        <v>-1.7049773998077181E-3</v>
      </c>
      <c r="J186" s="21">
        <f t="shared" si="14"/>
        <v>-5.9636094496828178E-4</v>
      </c>
      <c r="M186" s="21">
        <f t="shared" si="15"/>
        <v>-17.890828349048455</v>
      </c>
      <c r="O186" s="21">
        <f t="shared" si="11"/>
        <v>2.2992128720215367E-4</v>
      </c>
      <c r="R186" s="21">
        <f t="shared" si="16"/>
        <v>6.8976386160646097</v>
      </c>
    </row>
    <row r="187" spans="1:18">
      <c r="A187">
        <f>'Al6061'!U187</f>
        <v>187</v>
      </c>
      <c r="B187" s="21">
        <f>'Al6061'!V187/10^5</f>
        <v>-2.282082658663E-3</v>
      </c>
      <c r="E187">
        <f>'Copper-RRR100'!M187</f>
        <v>14.857679009963519</v>
      </c>
      <c r="F187" s="21">
        <f t="shared" si="12"/>
        <v>1.57379644679764E-3</v>
      </c>
      <c r="G187" s="21">
        <f t="shared" si="13"/>
        <v>-1.6901198529242947E-3</v>
      </c>
      <c r="J187" s="21">
        <f t="shared" si="14"/>
        <v>-5.9196280573870527E-4</v>
      </c>
      <c r="M187" s="21">
        <f t="shared" si="15"/>
        <v>-17.758884172161157</v>
      </c>
      <c r="O187" s="21">
        <f t="shared" si="11"/>
        <v>2.3673048479717386E-4</v>
      </c>
      <c r="R187" s="21">
        <f t="shared" si="16"/>
        <v>7.1019145439152158</v>
      </c>
    </row>
    <row r="188" spans="1:18">
      <c r="A188">
        <f>'Al6061'!U188</f>
        <v>188</v>
      </c>
      <c r="B188" s="21">
        <f>'Al6061'!V188/10^5</f>
        <v>-2.2627635797119994E-3</v>
      </c>
      <c r="E188">
        <f>'Copper-RRR100'!M188</f>
        <v>14.886215623923464</v>
      </c>
      <c r="F188" s="21">
        <f t="shared" si="12"/>
        <v>1.5886825317797356E-3</v>
      </c>
      <c r="G188" s="21">
        <f t="shared" si="13"/>
        <v>-1.6752337679421991E-3</v>
      </c>
      <c r="J188" s="21">
        <f t="shared" si="14"/>
        <v>-5.875298117698003E-4</v>
      </c>
      <c r="M188" s="21">
        <f t="shared" si="15"/>
        <v>-17.625894353094008</v>
      </c>
      <c r="O188" s="21">
        <f t="shared" si="11"/>
        <v>2.4354587908531405E-4</v>
      </c>
      <c r="R188" s="21">
        <f t="shared" si="16"/>
        <v>7.3063763725594217</v>
      </c>
    </row>
    <row r="189" spans="1:18">
      <c r="A189">
        <f>'Al6061'!U189</f>
        <v>189</v>
      </c>
      <c r="B189" s="21">
        <f>'Al6061'!V189/10^5</f>
        <v>-2.2433817068489999E-3</v>
      </c>
      <c r="E189">
        <f>'Copper-RRR100'!M189</f>
        <v>14.91449095422775</v>
      </c>
      <c r="F189" s="21">
        <f t="shared" si="12"/>
        <v>1.6035968935085377E-3</v>
      </c>
      <c r="G189" s="21">
        <f t="shared" si="13"/>
        <v>-1.6603194062133971E-3</v>
      </c>
      <c r="J189" s="21">
        <f t="shared" si="14"/>
        <v>-5.8306230063560286E-4</v>
      </c>
      <c r="M189" s="21">
        <f t="shared" si="15"/>
        <v>-17.491869019068087</v>
      </c>
      <c r="O189" s="21">
        <f t="shared" si="11"/>
        <v>2.5036772963085057E-4</v>
      </c>
      <c r="R189" s="21">
        <f t="shared" si="16"/>
        <v>7.5110318889255172</v>
      </c>
    </row>
    <row r="190" spans="1:18">
      <c r="A190">
        <f>'Al6061'!U190</f>
        <v>190</v>
      </c>
      <c r="B190" s="21">
        <f>'Al6061'!V190/10^5</f>
        <v>-2.2239376390000001E-3</v>
      </c>
      <c r="E190">
        <f>'Copper-RRR100'!M190</f>
        <v>14.942507833680544</v>
      </c>
      <c r="F190" s="21">
        <f t="shared" si="12"/>
        <v>1.618539273466718E-3</v>
      </c>
      <c r="G190" s="21">
        <f t="shared" si="13"/>
        <v>-1.6453770262552167E-3</v>
      </c>
      <c r="J190" s="21">
        <f t="shared" si="14"/>
        <v>-5.785606127447834E-4</v>
      </c>
      <c r="M190" s="21">
        <f t="shared" si="15"/>
        <v>-17.356818382343501</v>
      </c>
      <c r="O190" s="21">
        <f t="shared" si="11"/>
        <v>2.5719627576777787E-4</v>
      </c>
      <c r="R190" s="21">
        <f t="shared" si="16"/>
        <v>7.715888273033336</v>
      </c>
    </row>
    <row r="191" spans="1:18">
      <c r="A191">
        <f>'Al6061'!U191</f>
        <v>191</v>
      </c>
      <c r="B191" s="21">
        <f>'Al6061'!V191/10^5</f>
        <v>-2.204431975090999E-3</v>
      </c>
      <c r="E191">
        <f>'Copper-RRR100'!M191</f>
        <v>14.97026896213308</v>
      </c>
      <c r="F191" s="21">
        <f t="shared" si="12"/>
        <v>1.6335094158385285E-3</v>
      </c>
      <c r="G191" s="21">
        <f t="shared" si="13"/>
        <v>-1.6304068838834062E-3</v>
      </c>
      <c r="J191" s="21">
        <f t="shared" si="14"/>
        <v>-5.7402509120759284E-4</v>
      </c>
      <c r="M191" s="21">
        <f t="shared" si="15"/>
        <v>-17.220752736227784</v>
      </c>
      <c r="O191" s="21">
        <f t="shared" si="11"/>
        <v>2.6403173705126601E-4</v>
      </c>
      <c r="R191" s="21">
        <f t="shared" si="16"/>
        <v>7.9209521115379804</v>
      </c>
    </row>
    <row r="192" spans="1:18">
      <c r="A192">
        <f>'Al6061'!U192</f>
        <v>192</v>
      </c>
      <c r="B192" s="21">
        <f>'Al6061'!V192/10^5</f>
        <v>-2.1848653140479997E-3</v>
      </c>
      <c r="E192">
        <f>'Copper-RRR100'!M192</f>
        <v>14.997776909940431</v>
      </c>
      <c r="F192" s="21">
        <f t="shared" si="12"/>
        <v>1.6485070673803142E-3</v>
      </c>
      <c r="G192" s="21">
        <f t="shared" si="13"/>
        <v>-1.6154092323416205E-3</v>
      </c>
      <c r="J192" s="21">
        <f t="shared" si="14"/>
        <v>-5.6945608170637916E-4</v>
      </c>
      <c r="M192" s="21">
        <f t="shared" si="15"/>
        <v>-17.083682451191375</v>
      </c>
      <c r="O192" s="21">
        <f t="shared" si="11"/>
        <v>2.7087431370689807E-4</v>
      </c>
      <c r="R192" s="21">
        <f t="shared" si="16"/>
        <v>8.1262294112069426</v>
      </c>
    </row>
    <row r="193" spans="1:18">
      <c r="A193">
        <f>'Al6061'!U193</f>
        <v>193</v>
      </c>
      <c r="B193" s="21">
        <f>'Al6061'!V193/10^5</f>
        <v>-2.1652382547970002E-3</v>
      </c>
      <c r="E193">
        <f>'Copper-RRR100'!M193</f>
        <v>15.025034121438267</v>
      </c>
      <c r="F193" s="21">
        <f t="shared" si="12"/>
        <v>1.6635319772944522E-3</v>
      </c>
      <c r="G193" s="21">
        <f t="shared" si="13"/>
        <v>-1.6003843224274826E-3</v>
      </c>
      <c r="J193" s="21">
        <f t="shared" si="14"/>
        <v>-5.6485393236951767E-4</v>
      </c>
      <c r="M193" s="21">
        <f t="shared" si="15"/>
        <v>-16.945617971085529</v>
      </c>
      <c r="O193" s="21">
        <f t="shared" ref="O193:O256" si="17">B193-G133</f>
        <v>2.7772418707720879E-4</v>
      </c>
      <c r="R193" s="21">
        <f t="shared" si="16"/>
        <v>8.331725612316264</v>
      </c>
    </row>
    <row r="194" spans="1:18">
      <c r="A194">
        <f>'Al6061'!U194</f>
        <v>194</v>
      </c>
      <c r="B194" s="21">
        <f>'Al6061'!V194/10^5</f>
        <v>-2.1455513962639998E-3</v>
      </c>
      <c r="E194">
        <f>'Copper-RRR100'!M194</f>
        <v>15.052042918335298</v>
      </c>
      <c r="F194" s="21">
        <f t="shared" si="12"/>
        <v>1.6785838971066351E-3</v>
      </c>
      <c r="G194" s="21">
        <f t="shared" si="13"/>
        <v>-1.5853324026152997E-3</v>
      </c>
      <c r="J194" s="21">
        <f t="shared" si="14"/>
        <v>-5.6021899364870013E-4</v>
      </c>
      <c r="M194" s="21">
        <f t="shared" si="15"/>
        <v>-16.806569809461003</v>
      </c>
      <c r="O194" s="21">
        <f t="shared" si="17"/>
        <v>2.8458152006487214E-4</v>
      </c>
      <c r="R194" s="21">
        <f t="shared" si="16"/>
        <v>8.537445601946164</v>
      </c>
    </row>
    <row r="195" spans="1:18">
      <c r="A195">
        <f>'Al6061'!U195</f>
        <v>195</v>
      </c>
      <c r="B195" s="21">
        <f>'Al6061'!V195/10^5</f>
        <v>-2.125805337375E-3</v>
      </c>
      <c r="E195">
        <f>'Copper-RRR100'!M195</f>
        <v>15.078805502927342</v>
      </c>
      <c r="F195" s="21">
        <f t="shared" si="12"/>
        <v>1.6936625805465011E-3</v>
      </c>
      <c r="G195" s="21">
        <f t="shared" si="13"/>
        <v>-1.5702537191754336E-3</v>
      </c>
      <c r="J195" s="21">
        <f t="shared" si="14"/>
        <v>-5.5555161819956646E-4</v>
      </c>
      <c r="M195" s="21">
        <f t="shared" si="15"/>
        <v>-16.666548545986995</v>
      </c>
      <c r="O195" s="21">
        <f t="shared" si="17"/>
        <v>2.91446457572194E-4</v>
      </c>
      <c r="R195" s="21">
        <f t="shared" si="16"/>
        <v>8.7433937271658202</v>
      </c>
    </row>
    <row r="196" spans="1:18">
      <c r="A196">
        <f>'Al6061'!U196</f>
        <v>196</v>
      </c>
      <c r="B196" s="21">
        <f>'Al6061'!V196/10^5</f>
        <v>-2.1060006770559996E-3</v>
      </c>
      <c r="E196">
        <f>'Copper-RRR100'!M196</f>
        <v>15.10532396139703</v>
      </c>
      <c r="F196" s="21">
        <f t="shared" si="12"/>
        <v>1.7087677834314329E-3</v>
      </c>
      <c r="G196" s="21">
        <f t="shared" si="13"/>
        <v>-1.5551485162905018E-3</v>
      </c>
      <c r="J196" s="21">
        <f t="shared" si="14"/>
        <v>-5.5085216076549781E-4</v>
      </c>
      <c r="M196" s="21">
        <f t="shared" si="15"/>
        <v>-16.525564822964935</v>
      </c>
      <c r="O196" s="21">
        <f t="shared" si="17"/>
        <v>2.9831912693639284E-4</v>
      </c>
      <c r="R196" s="21">
        <f t="shared" si="16"/>
        <v>8.9495738080917846</v>
      </c>
    </row>
    <row r="197" spans="1:18">
      <c r="A197">
        <f>'Al6061'!U197</f>
        <v>197</v>
      </c>
      <c r="B197" s="21">
        <f>'Al6061'!V197/10^5</f>
        <v>-2.0861380142329993E-3</v>
      </c>
      <c r="E197">
        <f>'Copper-RRR100'!M197</f>
        <v>15.131600266936077</v>
      </c>
      <c r="F197" s="21">
        <f t="shared" ref="F197:F260" si="18">F196+(E198+E196)/2*(A197-A196)*10^-6</f>
        <v>1.7238992635535367E-3</v>
      </c>
      <c r="G197" s="21">
        <f t="shared" ref="G197:G260" si="19">F197-$F$293</f>
        <v>-1.540017036168398E-3</v>
      </c>
      <c r="J197" s="21">
        <f t="shared" ref="J197:J260" si="20">B197-G197</f>
        <v>-5.461209780646013E-4</v>
      </c>
      <c r="M197" s="21">
        <f t="shared" ref="M197:M260" si="21">$M$2*1000*J197</f>
        <v>-16.38362934193804</v>
      </c>
      <c r="O197" s="21">
        <f t="shared" si="17"/>
        <v>3.0519963836035972E-4</v>
      </c>
      <c r="R197" s="21">
        <f t="shared" ref="R197:R260" si="22">$M$2*1000*O197</f>
        <v>9.1559891508107913</v>
      </c>
    </row>
    <row r="198" spans="1:18">
      <c r="A198">
        <f>'Al6061'!U198</f>
        <v>198</v>
      </c>
      <c r="B198" s="21">
        <f>'Al6061'!V198/10^5</f>
        <v>-2.0662179478319991E-3</v>
      </c>
      <c r="E198">
        <f>'Copper-RRR100'!M198</f>
        <v>15.157636282810557</v>
      </c>
      <c r="F198" s="21">
        <f t="shared" si="18"/>
        <v>1.7390567805696904E-3</v>
      </c>
      <c r="G198" s="21">
        <f t="shared" si="19"/>
        <v>-1.5248595191522444E-3</v>
      </c>
      <c r="J198" s="21">
        <f t="shared" si="20"/>
        <v>-5.413584286797547E-4</v>
      </c>
      <c r="M198" s="21">
        <f t="shared" si="21"/>
        <v>-16.240752860392639</v>
      </c>
      <c r="O198" s="21">
        <f t="shared" si="17"/>
        <v>3.1208808533850132E-4</v>
      </c>
      <c r="R198" s="21">
        <f t="shared" si="22"/>
        <v>9.3626425601550398</v>
      </c>
    </row>
    <row r="199" spans="1:18">
      <c r="A199">
        <f>'Al6061'!U199</f>
        <v>199</v>
      </c>
      <c r="B199" s="21">
        <f>'Al6061'!V199/10^5</f>
        <v>-2.0462410767789997E-3</v>
      </c>
      <c r="E199">
        <f>'Copper-RRR100'!M199</f>
        <v>15.183433765371225</v>
      </c>
      <c r="F199" s="21">
        <f t="shared" si="18"/>
        <v>1.7542400958945883E-3</v>
      </c>
      <c r="G199" s="21">
        <f t="shared" si="19"/>
        <v>-1.5096762038273464E-3</v>
      </c>
      <c r="J199" s="21">
        <f t="shared" si="20"/>
        <v>-5.3656487295165325E-4</v>
      </c>
      <c r="M199" s="21">
        <f t="shared" si="21"/>
        <v>-16.096946188549598</v>
      </c>
      <c r="O199" s="21">
        <f t="shared" si="17"/>
        <v>3.1898454507741985E-4</v>
      </c>
      <c r="R199" s="21">
        <f t="shared" si="22"/>
        <v>9.5695363523225954</v>
      </c>
    </row>
    <row r="200" spans="1:18">
      <c r="A200">
        <f>'Al6061'!U200</f>
        <v>200</v>
      </c>
      <c r="B200" s="21">
        <f>'Al6061'!V200/10^5</f>
        <v>-2.0262079999999998E-3</v>
      </c>
      <c r="E200">
        <f>'Copper-RRR100'!M200</f>
        <v>15.208994366985278</v>
      </c>
      <c r="F200" s="21">
        <f t="shared" si="18"/>
        <v>1.7694489725967432E-3</v>
      </c>
      <c r="G200" s="21">
        <f t="shared" si="19"/>
        <v>-1.4944673271251915E-3</v>
      </c>
      <c r="J200" s="21">
        <f t="shared" si="20"/>
        <v>-5.3174067287480834E-4</v>
      </c>
      <c r="M200" s="21">
        <f t="shared" si="21"/>
        <v>-15.952220186244251</v>
      </c>
      <c r="O200" s="21">
        <f t="shared" si="17"/>
        <v>3.2588907891113912E-4</v>
      </c>
      <c r="R200" s="21">
        <f t="shared" si="22"/>
        <v>9.7766723673341733</v>
      </c>
    </row>
    <row r="201" spans="1:18">
      <c r="A201">
        <f>'Al6061'!U201</f>
        <v>201</v>
      </c>
      <c r="B201" s="21">
        <f>'Al6061'!V201/10^5</f>
        <v>-2.0061193164209994E-3</v>
      </c>
      <c r="E201">
        <f>'Copper-RRR100'!M201</f>
        <v>15.23431963893854</v>
      </c>
      <c r="F201" s="21">
        <f t="shared" si="18"/>
        <v>1.7846831752973379E-3</v>
      </c>
      <c r="G201" s="21">
        <f t="shared" si="19"/>
        <v>-1.4792331244245969E-3</v>
      </c>
      <c r="J201" s="21">
        <f t="shared" si="20"/>
        <v>-5.2688619199640256E-4</v>
      </c>
      <c r="M201" s="21">
        <f t="shared" si="21"/>
        <v>-15.806585759892076</v>
      </c>
      <c r="O201" s="21">
        <f t="shared" si="17"/>
        <v>3.3280173271063107E-4</v>
      </c>
      <c r="R201" s="21">
        <f t="shared" si="22"/>
        <v>9.9840519813189328</v>
      </c>
    </row>
    <row r="202" spans="1:18">
      <c r="A202">
        <f>'Al6061'!U202</f>
        <v>202</v>
      </c>
      <c r="B202" s="21">
        <f>'Al6061'!V202/10^5</f>
        <v>-1.9859756249679993E-3</v>
      </c>
      <c r="E202">
        <f>'Copper-RRR100'!M202</f>
        <v>15.259411034204147</v>
      </c>
      <c r="F202" s="21">
        <f t="shared" si="18"/>
        <v>1.7999424700719064E-3</v>
      </c>
      <c r="G202" s="21">
        <f t="shared" si="19"/>
        <v>-1.4639738296500283E-3</v>
      </c>
      <c r="J202" s="21">
        <f t="shared" si="20"/>
        <v>-5.22001795317971E-4</v>
      </c>
      <c r="M202" s="21">
        <f t="shared" si="21"/>
        <v>-15.660053859539131</v>
      </c>
      <c r="O202" s="21">
        <f t="shared" si="17"/>
        <v>3.3972253728746515E-4</v>
      </c>
      <c r="R202" s="21">
        <f t="shared" si="22"/>
        <v>10.191676118623954</v>
      </c>
    </row>
    <row r="203" spans="1:18">
      <c r="A203">
        <f>'Al6061'!U203</f>
        <v>203</v>
      </c>
      <c r="B203" s="21">
        <f>'Al6061'!V203/10^5</f>
        <v>-1.9657775245669994E-3</v>
      </c>
      <c r="E203">
        <f>'Copper-RRR100'!M203</f>
        <v>15.284269910198573</v>
      </c>
      <c r="F203" s="21">
        <f t="shared" si="18"/>
        <v>1.8152266243547626E-3</v>
      </c>
      <c r="G203" s="21">
        <f t="shared" si="19"/>
        <v>-1.4486896753671721E-3</v>
      </c>
      <c r="J203" s="21">
        <f t="shared" si="20"/>
        <v>-5.1708784919982727E-4</v>
      </c>
      <c r="M203" s="21">
        <f t="shared" si="21"/>
        <v>-15.512635475994818</v>
      </c>
      <c r="O203" s="21">
        <f t="shared" si="17"/>
        <v>3.4665150879143337E-4</v>
      </c>
      <c r="R203" s="21">
        <f t="shared" si="22"/>
        <v>10.399545263743001</v>
      </c>
    </row>
    <row r="204" spans="1:18">
      <c r="A204">
        <f>'Al6061'!U204</f>
        <v>204</v>
      </c>
      <c r="B204" s="21">
        <f>'Al6061'!V204/10^5</f>
        <v>-1.9455256141439998E-3</v>
      </c>
      <c r="E204">
        <f>'Copper-RRR100'!M204</f>
        <v>15.308897531508361</v>
      </c>
      <c r="F204" s="21">
        <f t="shared" si="18"/>
        <v>1.8305354068460745E-3</v>
      </c>
      <c r="G204" s="21">
        <f t="shared" si="19"/>
        <v>-1.4333808928758602E-3</v>
      </c>
      <c r="J204" s="21">
        <f t="shared" si="20"/>
        <v>-5.1214472126813958E-4</v>
      </c>
      <c r="M204" s="21">
        <f t="shared" si="21"/>
        <v>-15.364341638044188</v>
      </c>
      <c r="O204" s="21">
        <f t="shared" si="17"/>
        <v>3.5358864910188677E-4</v>
      </c>
      <c r="R204" s="21">
        <f t="shared" si="22"/>
        <v>10.607659473056604</v>
      </c>
    </row>
    <row r="205" spans="1:18">
      <c r="A205">
        <f>'Al6061'!U205</f>
        <v>205</v>
      </c>
      <c r="B205" s="21">
        <f>'Al6061'!V205/10^5</f>
        <v>-1.9252204926249997E-3</v>
      </c>
      <c r="E205">
        <f>'Copper-RRR100'!M205</f>
        <v>15.333295072425322</v>
      </c>
      <c r="F205" s="21">
        <f t="shared" si="18"/>
        <v>1.8458685874216153E-3</v>
      </c>
      <c r="G205" s="21">
        <f t="shared" si="19"/>
        <v>-1.4180477123003194E-3</v>
      </c>
      <c r="J205" s="21">
        <f t="shared" si="20"/>
        <v>-5.0717278032468027E-4</v>
      </c>
      <c r="M205" s="21">
        <f t="shared" si="21"/>
        <v>-15.215183409740408</v>
      </c>
      <c r="O205" s="21">
        <f t="shared" si="17"/>
        <v>3.6053394621284236E-4</v>
      </c>
      <c r="R205" s="21">
        <f t="shared" si="22"/>
        <v>10.81601838638527</v>
      </c>
    </row>
    <row r="206" spans="1:18">
      <c r="A206">
        <f>'Al6061'!U206</f>
        <v>206</v>
      </c>
      <c r="B206" s="21">
        <f>'Al6061'!V206/10^5</f>
        <v>-1.9048627589359996E-3</v>
      </c>
      <c r="E206">
        <f>'Copper-RRR100'!M206</f>
        <v>15.357463619573245</v>
      </c>
      <c r="F206" s="21">
        <f t="shared" si="18"/>
        <v>1.8612259370450238E-3</v>
      </c>
      <c r="G206" s="21">
        <f t="shared" si="19"/>
        <v>-1.4026903626769109E-3</v>
      </c>
      <c r="J206" s="21">
        <f t="shared" si="20"/>
        <v>-5.0217239625908864E-4</v>
      </c>
      <c r="M206" s="21">
        <f t="shared" si="21"/>
        <v>-15.065171887772658</v>
      </c>
      <c r="O206" s="21">
        <f t="shared" si="17"/>
        <v>3.6748737461158427E-4</v>
      </c>
      <c r="R206" s="21">
        <f t="shared" si="22"/>
        <v>11.024621238347528</v>
      </c>
    </row>
    <row r="207" spans="1:18">
      <c r="A207">
        <f>'Al6061'!U207</f>
        <v>207</v>
      </c>
      <c r="B207" s="21">
        <f>'Al6061'!V207/10^5</f>
        <v>-1.8844530120029994E-3</v>
      </c>
      <c r="E207">
        <f>'Copper-RRR100'!M207</f>
        <v>15.381404174391516</v>
      </c>
      <c r="F207" s="21">
        <f t="shared" si="18"/>
        <v>1.8766072276825954E-3</v>
      </c>
      <c r="G207" s="21">
        <f t="shared" si="19"/>
        <v>-1.3873090720393393E-3</v>
      </c>
      <c r="J207" s="21">
        <f t="shared" si="20"/>
        <v>-4.971439399636601E-4</v>
      </c>
      <c r="M207" s="21">
        <f t="shared" si="21"/>
        <v>-14.914318198909802</v>
      </c>
      <c r="O207" s="21">
        <f t="shared" si="17"/>
        <v>3.7444889565075939E-4</v>
      </c>
      <c r="R207" s="21">
        <f t="shared" si="22"/>
        <v>11.233466869522781</v>
      </c>
    </row>
    <row r="208" spans="1:18">
      <c r="A208">
        <f>'Al6061'!U208</f>
        <v>208</v>
      </c>
      <c r="B208" s="21">
        <f>'Al6061'!V208/10^5</f>
        <v>-1.8639918507519996E-3</v>
      </c>
      <c r="E208">
        <f>'Copper-RRR100'!M208</f>
        <v>15.405117655569814</v>
      </c>
      <c r="F208" s="21">
        <f t="shared" si="18"/>
        <v>1.8920122322205267E-3</v>
      </c>
      <c r="G208" s="21">
        <f t="shared" si="19"/>
        <v>-1.3719040675014081E-3</v>
      </c>
      <c r="J208" s="21">
        <f t="shared" si="20"/>
        <v>-4.9208778325059155E-4</v>
      </c>
      <c r="M208" s="21">
        <f t="shared" si="21"/>
        <v>-14.762633497517747</v>
      </c>
      <c r="O208" s="21">
        <f t="shared" si="17"/>
        <v>3.8141845791395666E-4</v>
      </c>
      <c r="R208" s="21">
        <f t="shared" si="22"/>
        <v>11.442553737418701</v>
      </c>
    </row>
    <row r="209" spans="1:18">
      <c r="A209">
        <f>'Al6061'!U209</f>
        <v>209</v>
      </c>
      <c r="B209" s="21">
        <f>'Al6061'!V209/10^5</f>
        <v>-1.8434798741089995E-3</v>
      </c>
      <c r="E209">
        <f>'Copper-RRR100'!M209</f>
        <v>15.428604901470797</v>
      </c>
      <c r="F209" s="21">
        <f t="shared" si="18"/>
        <v>1.9074407243845188E-3</v>
      </c>
      <c r="G209" s="21">
        <f t="shared" si="19"/>
        <v>-1.3564755753374159E-3</v>
      </c>
      <c r="J209" s="21">
        <f t="shared" si="20"/>
        <v>-4.8700429877158351E-4</v>
      </c>
      <c r="M209" s="21">
        <f t="shared" si="21"/>
        <v>-14.610128963147506</v>
      </c>
      <c r="O209" s="21">
        <f t="shared" si="17"/>
        <v>3.8839599757455523E-4</v>
      </c>
      <c r="R209" s="21">
        <f t="shared" si="22"/>
        <v>11.651879927236656</v>
      </c>
    </row>
    <row r="210" spans="1:18">
      <c r="A210">
        <f>'Al6061'!U210</f>
        <v>210</v>
      </c>
      <c r="B210" s="21">
        <f>'Al6061'!V210/10^5</f>
        <v>-1.8229176809999993E-3</v>
      </c>
      <c r="E210">
        <f>'Copper-RRR100'!M210</f>
        <v>15.451866672414466</v>
      </c>
      <c r="F210" s="21">
        <f t="shared" si="18"/>
        <v>1.92289247866177E-3</v>
      </c>
      <c r="G210" s="21">
        <f t="shared" si="19"/>
        <v>-1.3410238210601647E-3</v>
      </c>
      <c r="J210" s="21">
        <f t="shared" si="20"/>
        <v>-4.8189385993983457E-4</v>
      </c>
      <c r="M210" s="21">
        <f t="shared" si="21"/>
        <v>-14.456815798195038</v>
      </c>
      <c r="O210" s="21">
        <f t="shared" si="17"/>
        <v>3.9538143874801686E-4</v>
      </c>
      <c r="R210" s="21">
        <f t="shared" si="22"/>
        <v>11.861443162440505</v>
      </c>
    </row>
    <row r="211" spans="1:18">
      <c r="A211">
        <f>'Al6061'!U211</f>
        <v>211</v>
      </c>
      <c r="B211" s="21">
        <f>'Al6061'!V211/10^5</f>
        <v>-1.8023058703509997E-3</v>
      </c>
      <c r="E211">
        <f>'Copper-RRR100'!M211</f>
        <v>15.474903653031683</v>
      </c>
      <c r="F211" s="21">
        <f t="shared" si="18"/>
        <v>1.9383672702251828E-3</v>
      </c>
      <c r="G211" s="21">
        <f t="shared" si="19"/>
        <v>-1.3255490294967519E-3</v>
      </c>
      <c r="J211" s="21">
        <f t="shared" si="20"/>
        <v>-4.7675684085424783E-4</v>
      </c>
      <c r="M211" s="21">
        <f t="shared" si="21"/>
        <v>-14.302705225627435</v>
      </c>
      <c r="O211" s="21">
        <f t="shared" si="17"/>
        <v>4.0237469383743634E-4</v>
      </c>
      <c r="R211" s="21">
        <f t="shared" si="22"/>
        <v>12.07124081512309</v>
      </c>
    </row>
    <row r="212" spans="1:18">
      <c r="A212">
        <f>'Al6061'!U212</f>
        <v>212</v>
      </c>
      <c r="B212" s="21">
        <f>'Al6061'!V212/10^5</f>
        <v>-1.7816450410879992E-3</v>
      </c>
      <c r="E212">
        <f>'Copper-RRR100'!M212</f>
        <v>15.497716454410961</v>
      </c>
      <c r="F212" s="21">
        <f t="shared" si="18"/>
        <v>1.9538648748598938E-3</v>
      </c>
      <c r="G212" s="21">
        <f t="shared" si="19"/>
        <v>-1.310051424862041E-3</v>
      </c>
      <c r="J212" s="21">
        <f t="shared" si="20"/>
        <v>-4.7159361622595825E-4</v>
      </c>
      <c r="M212" s="21">
        <f t="shared" si="21"/>
        <v>-14.147808486778748</v>
      </c>
      <c r="O212" s="21">
        <f t="shared" si="17"/>
        <v>4.0937566387244163E-4</v>
      </c>
      <c r="R212" s="21">
        <f t="shared" si="22"/>
        <v>12.281269916173249</v>
      </c>
    </row>
    <row r="213" spans="1:18">
      <c r="A213">
        <f>'Al6061'!U213</f>
        <v>213</v>
      </c>
      <c r="B213" s="21">
        <f>'Al6061'!V213/10^5</f>
        <v>-1.7609357921369996E-3</v>
      </c>
      <c r="E213">
        <f>'Copper-RRR100'!M213</f>
        <v>15.520305616390379</v>
      </c>
      <c r="F213" s="21">
        <f t="shared" si="18"/>
        <v>1.9693850688918906E-3</v>
      </c>
      <c r="G213" s="21">
        <f t="shared" si="19"/>
        <v>-1.2945312308300441E-3</v>
      </c>
      <c r="J213" s="21">
        <f t="shared" si="20"/>
        <v>-4.6640456130695547E-4</v>
      </c>
      <c r="M213" s="21">
        <f t="shared" si="21"/>
        <v>-13.992136839208664</v>
      </c>
      <c r="O213" s="21">
        <f t="shared" si="17"/>
        <v>4.1638423884143285E-4</v>
      </c>
      <c r="R213" s="21">
        <f t="shared" si="22"/>
        <v>12.491527165242985</v>
      </c>
    </row>
    <row r="214" spans="1:18">
      <c r="A214">
        <f>'Al6061'!U214</f>
        <v>214</v>
      </c>
      <c r="B214" s="21">
        <f>'Al6061'!V214/10^5</f>
        <v>-1.7401787224240002E-3</v>
      </c>
      <c r="E214">
        <f>'Copper-RRR100'!M214</f>
        <v>15.542671609582666</v>
      </c>
      <c r="F214" s="21">
        <f t="shared" si="18"/>
        <v>1.9849276291188439E-3</v>
      </c>
      <c r="G214" s="21">
        <f t="shared" si="19"/>
        <v>-1.2789886706030909E-3</v>
      </c>
      <c r="J214" s="21">
        <f t="shared" si="20"/>
        <v>-4.6119005182090932E-4</v>
      </c>
      <c r="M214" s="21">
        <f t="shared" si="21"/>
        <v>-13.835701554627279</v>
      </c>
      <c r="O214" s="21">
        <f t="shared" si="17"/>
        <v>4.2340029801712833E-4</v>
      </c>
      <c r="R214" s="21">
        <f t="shared" si="22"/>
        <v>12.702008940513849</v>
      </c>
    </row>
    <row r="215" spans="1:18">
      <c r="A215">
        <f>'Al6061'!U215</f>
        <v>215</v>
      </c>
      <c r="B215" s="21">
        <f>'Al6061'!V215/10^5</f>
        <v>-1.7193744308749994E-3</v>
      </c>
      <c r="E215">
        <f>'Copper-RRR100'!M215</f>
        <v>15.564814837516272</v>
      </c>
      <c r="F215" s="21">
        <f t="shared" si="18"/>
        <v>2.000492332742959E-3</v>
      </c>
      <c r="G215" s="21">
        <f t="shared" si="19"/>
        <v>-1.2634239669789757E-3</v>
      </c>
      <c r="J215" s="21">
        <f t="shared" si="20"/>
        <v>-4.559504638960237E-4</v>
      </c>
      <c r="M215" s="21">
        <f t="shared" si="21"/>
        <v>-13.678513916880711</v>
      </c>
      <c r="O215" s="21">
        <f t="shared" si="17"/>
        <v>4.3042371027554116E-4</v>
      </c>
      <c r="R215" s="21">
        <f t="shared" si="22"/>
        <v>12.912711308266235</v>
      </c>
    </row>
    <row r="216" spans="1:18">
      <c r="A216">
        <f>'Al6061'!U216</f>
        <v>216</v>
      </c>
      <c r="B216" s="21">
        <f>'Al6061'!V216/10^5</f>
        <v>-1.6985235164159993E-3</v>
      </c>
      <c r="E216">
        <f>'Copper-RRR100'!M216</f>
        <v>15.586735638647596</v>
      </c>
      <c r="F216" s="21">
        <f t="shared" si="18"/>
        <v>2.0160789573059152E-3</v>
      </c>
      <c r="G216" s="21">
        <f t="shared" si="19"/>
        <v>-1.2478373424160195E-3</v>
      </c>
      <c r="J216" s="21">
        <f t="shared" si="20"/>
        <v>-4.5068617399997984E-4</v>
      </c>
      <c r="M216" s="21">
        <f t="shared" si="21"/>
        <v>-13.520585219999395</v>
      </c>
      <c r="O216" s="21">
        <f t="shared" si="17"/>
        <v>4.3745433440833077E-4</v>
      </c>
      <c r="R216" s="21">
        <f t="shared" si="22"/>
        <v>13.123630032249922</v>
      </c>
    </row>
    <row r="217" spans="1:18">
      <c r="A217">
        <f>'Al6061'!U217</f>
        <v>217</v>
      </c>
      <c r="B217" s="21">
        <f>'Al6061'!V217/10^5</f>
        <v>-1.6776265779729993E-3</v>
      </c>
      <c r="E217">
        <f>'Copper-RRR100'!M217</f>
        <v>15.608434288395868</v>
      </c>
      <c r="F217" s="21">
        <f t="shared" si="18"/>
        <v>2.0316872806257673E-3</v>
      </c>
      <c r="G217" s="21">
        <f t="shared" si="19"/>
        <v>-1.2322290190961674E-3</v>
      </c>
      <c r="J217" s="21">
        <f t="shared" si="20"/>
        <v>-4.453975588768319E-4</v>
      </c>
      <c r="M217" s="21">
        <f t="shared" si="21"/>
        <v>-13.361926766304958</v>
      </c>
      <c r="O217" s="21">
        <f t="shared" si="17"/>
        <v>4.44492019428609E-4</v>
      </c>
      <c r="R217" s="21">
        <f t="shared" si="22"/>
        <v>13.334760582858269</v>
      </c>
    </row>
    <row r="218" spans="1:18">
      <c r="A218">
        <f>'Al6061'!U218</f>
        <v>218</v>
      </c>
      <c r="B218" s="21">
        <f>'Al6061'!V218/10^5</f>
        <v>-1.6566842144719999E-3</v>
      </c>
      <c r="E218">
        <f>'Copper-RRR100'!M218</f>
        <v>15.629911001056527</v>
      </c>
      <c r="F218" s="21">
        <f t="shared" si="18"/>
        <v>2.0473170807358151E-3</v>
      </c>
      <c r="G218" s="21">
        <f t="shared" si="19"/>
        <v>-1.2165992189861197E-3</v>
      </c>
      <c r="J218" s="21">
        <f t="shared" si="20"/>
        <v>-4.4008499548588024E-4</v>
      </c>
      <c r="M218" s="21">
        <f t="shared" si="21"/>
        <v>-13.202549864576406</v>
      </c>
      <c r="O218" s="21">
        <f t="shared" si="17"/>
        <v>4.5153660487030683E-4</v>
      </c>
      <c r="R218" s="21">
        <f t="shared" si="22"/>
        <v>13.546098146109205</v>
      </c>
    </row>
    <row r="219" spans="1:18">
      <c r="A219">
        <f>'Al6061'!U219</f>
        <v>219</v>
      </c>
      <c r="B219" s="21">
        <f>'Al6061'!V219/10^5</f>
        <v>-1.6356970248389995E-3</v>
      </c>
      <c r="E219">
        <f>'Copper-RRR100'!M219</f>
        <v>15.651165931699335</v>
      </c>
      <c r="F219" s="21">
        <f t="shared" si="18"/>
        <v>2.0629681358253615E-3</v>
      </c>
      <c r="G219" s="21">
        <f t="shared" si="19"/>
        <v>-1.2009481638965733E-3</v>
      </c>
      <c r="J219" s="21">
        <f t="shared" si="20"/>
        <v>-4.3474886094242628E-4</v>
      </c>
      <c r="M219" s="21">
        <f t="shared" si="21"/>
        <v>-13.042465828272789</v>
      </c>
      <c r="O219" s="21">
        <f t="shared" si="17"/>
        <v>4.5858792108104769E-4</v>
      </c>
      <c r="R219" s="21">
        <f t="shared" si="22"/>
        <v>13.757637632431431</v>
      </c>
    </row>
    <row r="220" spans="1:18">
      <c r="A220">
        <f>'Al6061'!U220</f>
        <v>220</v>
      </c>
      <c r="B220" s="21">
        <f>'Al6061'!V220/10^5</f>
        <v>-1.6146656079999997E-3</v>
      </c>
      <c r="E220">
        <f>'Copper-RRR100'!M220</f>
        <v>15.672199178036523</v>
      </c>
      <c r="F220" s="21">
        <f t="shared" si="18"/>
        <v>2.0786402241823611E-3</v>
      </c>
      <c r="G220" s="21">
        <f t="shared" si="19"/>
        <v>-1.1852760755395736E-3</v>
      </c>
      <c r="J220" s="21">
        <f t="shared" si="20"/>
        <v>-4.2938953246042608E-4</v>
      </c>
      <c r="M220" s="21">
        <f t="shared" si="21"/>
        <v>-12.881685973812782</v>
      </c>
      <c r="O220" s="21">
        <f t="shared" si="17"/>
        <v>4.656457895086891E-4</v>
      </c>
      <c r="R220" s="21">
        <f t="shared" si="22"/>
        <v>13.969373685260672</v>
      </c>
    </row>
    <row r="221" spans="1:18">
      <c r="A221">
        <f>'Al6061'!U221</f>
        <v>221</v>
      </c>
      <c r="B221" s="21">
        <f>'Al6061'!V221/10^5</f>
        <v>-1.5935905628809996E-3</v>
      </c>
      <c r="E221">
        <f>'Copper-RRR100'!M221</f>
        <v>15.69301078229979</v>
      </c>
      <c r="F221" s="21">
        <f t="shared" si="18"/>
        <v>2.0943331241378223E-3</v>
      </c>
      <c r="G221" s="21">
        <f t="shared" si="19"/>
        <v>-1.1695831755841124E-3</v>
      </c>
      <c r="J221" s="21">
        <f t="shared" si="20"/>
        <v>-4.2400738729688717E-4</v>
      </c>
      <c r="M221" s="21">
        <f t="shared" si="21"/>
        <v>-12.720221618906615</v>
      </c>
      <c r="O221" s="21">
        <f t="shared" si="17"/>
        <v>4.7271002298158288E-4</v>
      </c>
      <c r="R221" s="21">
        <f t="shared" si="22"/>
        <v>14.181300689447486</v>
      </c>
    </row>
    <row r="222" spans="1:18">
      <c r="A222">
        <f>'Al6061'!U222</f>
        <v>222</v>
      </c>
      <c r="B222" s="21">
        <f>'Al6061'!V222/10^5</f>
        <v>-1.5724724884079995E-3</v>
      </c>
      <c r="E222">
        <f>'Copper-RRR100'!M222</f>
        <v>15.713600732885448</v>
      </c>
      <c r="F222" s="21">
        <f t="shared" si="18"/>
        <v>2.1100466140121141E-3</v>
      </c>
      <c r="G222" s="21">
        <f t="shared" si="19"/>
        <v>-1.1538696857098206E-3</v>
      </c>
      <c r="J222" s="21">
        <f t="shared" si="20"/>
        <v>-4.1860280269817888E-4</v>
      </c>
      <c r="M222" s="21">
        <f t="shared" si="21"/>
        <v>-12.558084080945367</v>
      </c>
      <c r="O222" s="21">
        <f t="shared" si="17"/>
        <v>4.7978042598256516E-4</v>
      </c>
      <c r="R222" s="21">
        <f t="shared" si="22"/>
        <v>14.393412779476956</v>
      </c>
    </row>
    <row r="223" spans="1:18">
      <c r="A223">
        <f>'Al6061'!U223</f>
        <v>223</v>
      </c>
      <c r="B223" s="21">
        <f>'Al6061'!V223/10^5</f>
        <v>-1.5513119835069997E-3</v>
      </c>
      <c r="E223">
        <f>'Copper-RRR100'!M223</f>
        <v>15.733968966283612</v>
      </c>
      <c r="F223" s="21">
        <f t="shared" si="18"/>
        <v>2.125780472062847E-3</v>
      </c>
      <c r="G223" s="21">
        <f t="shared" si="19"/>
        <v>-1.1381358276590877E-3</v>
      </c>
      <c r="J223" s="21">
        <f t="shared" si="20"/>
        <v>-4.1317615584791196E-4</v>
      </c>
      <c r="M223" s="21">
        <f t="shared" si="21"/>
        <v>-12.39528467543736</v>
      </c>
      <c r="O223" s="21">
        <f t="shared" si="17"/>
        <v>4.8685679491685166E-4</v>
      </c>
      <c r="R223" s="21">
        <f t="shared" si="22"/>
        <v>14.60570384750555</v>
      </c>
    </row>
    <row r="224" spans="1:18">
      <c r="A224">
        <f>'Al6061'!U224</f>
        <v>224</v>
      </c>
      <c r="B224" s="21">
        <f>'Al6061'!V224/10^5</f>
        <v>-1.5301096471039995E-3</v>
      </c>
      <c r="E224">
        <f>'Copper-RRR100'!M224</f>
        <v>15.75411536858072</v>
      </c>
      <c r="F224" s="21">
        <f t="shared" si="18"/>
        <v>2.1415344764346353E-3</v>
      </c>
      <c r="G224" s="21">
        <f t="shared" si="19"/>
        <v>-1.1223818232872994E-3</v>
      </c>
      <c r="J224" s="21">
        <f t="shared" si="20"/>
        <v>-4.0772782381670006E-4</v>
      </c>
      <c r="M224" s="21">
        <f t="shared" si="21"/>
        <v>-12.231834714501002</v>
      </c>
      <c r="O224" s="21">
        <f t="shared" si="17"/>
        <v>4.9393891837384266E-4</v>
      </c>
      <c r="R224" s="21">
        <f t="shared" si="22"/>
        <v>14.81816755121528</v>
      </c>
    </row>
    <row r="225" spans="1:18">
      <c r="A225">
        <f>'Al6061'!U225</f>
        <v>225</v>
      </c>
      <c r="B225" s="21">
        <f>'Al6061'!V225/10^5</f>
        <v>-1.5088660781249995E-3</v>
      </c>
      <c r="E225">
        <f>'Copper-RRR100'!M225</f>
        <v>15.774039777293348</v>
      </c>
      <c r="F225" s="21">
        <f t="shared" si="18"/>
        <v>2.1573084051103651E-3</v>
      </c>
      <c r="G225" s="21">
        <f t="shared" si="19"/>
        <v>-1.1066078946115696E-3</v>
      </c>
      <c r="J225" s="21">
        <f t="shared" si="20"/>
        <v>-4.0225818351342989E-4</v>
      </c>
      <c r="M225" s="21">
        <f t="shared" si="21"/>
        <v>-12.067745505402897</v>
      </c>
      <c r="O225" s="21">
        <f t="shared" si="17"/>
        <v>5.0102657738295754E-4</v>
      </c>
      <c r="R225" s="21">
        <f t="shared" si="22"/>
        <v>15.030797321488727</v>
      </c>
    </row>
    <row r="226" spans="1:18">
      <c r="A226">
        <f>'Al6061'!U226</f>
        <v>226</v>
      </c>
      <c r="B226" s="21">
        <f>'Al6061'!V226/10^5</f>
        <v>-1.4875818754959999E-3</v>
      </c>
      <c r="E226">
        <f>'Copper-RRR100'!M226</f>
        <v>15.793741982879228</v>
      </c>
      <c r="F226" s="21">
        <f t="shared" si="18"/>
        <v>2.1731020358642206E-3</v>
      </c>
      <c r="G226" s="21">
        <f t="shared" si="19"/>
        <v>-1.0908142638577142E-3</v>
      </c>
      <c r="J226" s="21">
        <f t="shared" si="20"/>
        <v>-3.9676761163828572E-4</v>
      </c>
      <c r="M226" s="21">
        <f t="shared" si="21"/>
        <v>-11.903028349148572</v>
      </c>
      <c r="O226" s="21">
        <f t="shared" si="17"/>
        <v>5.0811954566358378E-4</v>
      </c>
      <c r="R226" s="21">
        <f t="shared" si="22"/>
        <v>15.243586369907513</v>
      </c>
    </row>
    <row r="227" spans="1:18">
      <c r="A227">
        <f>'Al6061'!U227</f>
        <v>227</v>
      </c>
      <c r="B227" s="21">
        <f>'Al6061'!V227/10^5</f>
        <v>-1.4662576381429995E-3</v>
      </c>
      <c r="E227">
        <f>'Copper-RRR100'!M227</f>
        <v>15.8132217304174</v>
      </c>
      <c r="F227" s="21">
        <f t="shared" si="18"/>
        <v>2.1889151462162193E-3</v>
      </c>
      <c r="G227" s="21">
        <f t="shared" si="19"/>
        <v>-1.0750011535057154E-3</v>
      </c>
      <c r="J227" s="21">
        <f t="shared" si="20"/>
        <v>-3.9125648463728406E-4</v>
      </c>
      <c r="M227" s="21">
        <f t="shared" si="21"/>
        <v>-11.737694539118522</v>
      </c>
      <c r="O227" s="21">
        <f t="shared" si="17"/>
        <v>5.152175898692267E-4</v>
      </c>
      <c r="R227" s="21">
        <f t="shared" si="22"/>
        <v>15.456527696076801</v>
      </c>
    </row>
    <row r="228" spans="1:18">
      <c r="A228">
        <f>'Al6061'!U228</f>
        <v>228</v>
      </c>
      <c r="B228" s="21">
        <f>'Al6061'!V228/10^5</f>
        <v>-1.4448939649919993E-3</v>
      </c>
      <c r="E228">
        <f>'Copper-RRR100'!M228</f>
        <v>15.832478721118338</v>
      </c>
      <c r="F228" s="21">
        <f t="shared" si="18"/>
        <v>2.2047475133883348E-3</v>
      </c>
      <c r="G228" s="21">
        <f t="shared" si="19"/>
        <v>-1.0591687863335999E-3</v>
      </c>
      <c r="J228" s="21">
        <f t="shared" si="20"/>
        <v>-3.8572517865839945E-4</v>
      </c>
      <c r="M228" s="21">
        <f t="shared" si="21"/>
        <v>-11.571755359751984</v>
      </c>
      <c r="O228" s="21">
        <f t="shared" si="17"/>
        <v>5.2232046982594285E-4</v>
      </c>
      <c r="R228" s="21">
        <f t="shared" si="22"/>
        <v>15.669614094778286</v>
      </c>
    </row>
    <row r="229" spans="1:18">
      <c r="A229">
        <f>'Al6061'!U229</f>
        <v>229</v>
      </c>
      <c r="B229" s="21">
        <f>'Al6061'!V229/10^5</f>
        <v>-1.423491454969E-3</v>
      </c>
      <c r="E229">
        <f>'Copper-RRR100'!M229</f>
        <v>15.851512613813309</v>
      </c>
      <c r="F229" s="21">
        <f t="shared" si="18"/>
        <v>2.2205989142621732E-3</v>
      </c>
      <c r="G229" s="21">
        <f t="shared" si="19"/>
        <v>-1.0433173854597615E-3</v>
      </c>
      <c r="J229" s="21">
        <f t="shared" si="20"/>
        <v>-3.8017406950923848E-4</v>
      </c>
      <c r="M229" s="21">
        <f t="shared" si="21"/>
        <v>-11.405222085277154</v>
      </c>
      <c r="O229" s="21">
        <f t="shared" si="17"/>
        <v>5.2942793876516073E-4</v>
      </c>
      <c r="R229" s="21">
        <f t="shared" si="22"/>
        <v>15.882838162954823</v>
      </c>
    </row>
    <row r="230" spans="1:18">
      <c r="A230">
        <f>'Al6061'!U230</f>
        <v>230</v>
      </c>
      <c r="B230" s="21">
        <f>'Al6061'!V230/10^5</f>
        <v>-1.4020507069999997E-3</v>
      </c>
      <c r="E230">
        <f>'Copper-RRR100'!M230</f>
        <v>15.870323026558083</v>
      </c>
      <c r="F230" s="21">
        <f t="shared" si="18"/>
        <v>2.236469125338062E-3</v>
      </c>
      <c r="G230" s="21">
        <f t="shared" si="19"/>
        <v>-1.0274471743838727E-3</v>
      </c>
      <c r="J230" s="21">
        <f t="shared" si="20"/>
        <v>-3.7460353261612703E-4</v>
      </c>
      <c r="M230" s="21">
        <f t="shared" si="21"/>
        <v>-11.23810597848381</v>
      </c>
      <c r="O230" s="21">
        <f t="shared" si="17"/>
        <v>5.3653974355098483E-4</v>
      </c>
      <c r="R230" s="21">
        <f t="shared" si="22"/>
        <v>16.096192306529545</v>
      </c>
    </row>
    <row r="231" spans="1:18">
      <c r="A231">
        <f>'Al6061'!U231</f>
        <v>231</v>
      </c>
      <c r="B231" s="21">
        <f>'Al6061'!V231/10^5</f>
        <v>-1.3805723200109991E-3</v>
      </c>
      <c r="E231">
        <f>'Copper-RRR100'!M231</f>
        <v>15.888909537964444</v>
      </c>
      <c r="F231" s="21">
        <f t="shared" si="18"/>
        <v>2.2523579226956998E-3</v>
      </c>
      <c r="G231" s="21">
        <f t="shared" si="19"/>
        <v>-1.011558377026235E-3</v>
      </c>
      <c r="J231" s="21">
        <f t="shared" si="20"/>
        <v>-3.6901394298476413E-4</v>
      </c>
      <c r="M231" s="21">
        <f t="shared" si="21"/>
        <v>-11.070418289542923</v>
      </c>
      <c r="O231" s="21">
        <f t="shared" si="17"/>
        <v>5.4365562490206378E-4</v>
      </c>
      <c r="R231" s="21">
        <f t="shared" si="22"/>
        <v>16.309668747061913</v>
      </c>
    </row>
    <row r="232" spans="1:18">
      <c r="A232">
        <f>'Al6061'!U232</f>
        <v>232</v>
      </c>
      <c r="B232" s="21">
        <f>'Al6061'!V232/10^5</f>
        <v>-1.3590568929279993E-3</v>
      </c>
      <c r="E232">
        <f>'Copper-RRR100'!M232</f>
        <v>15.907271688717788</v>
      </c>
      <c r="F232" s="21">
        <f t="shared" si="18"/>
        <v>2.2682650819561751E-3</v>
      </c>
      <c r="G232" s="21">
        <f t="shared" si="19"/>
        <v>-9.9565121776575959E-4</v>
      </c>
      <c r="J232" s="21">
        <f t="shared" si="20"/>
        <v>-3.6340567516223972E-4</v>
      </c>
      <c r="M232" s="21">
        <f t="shared" si="21"/>
        <v>-10.902170254867192</v>
      </c>
      <c r="O232" s="21">
        <f t="shared" si="17"/>
        <v>5.5077531760813173E-4</v>
      </c>
      <c r="R232" s="21">
        <f t="shared" si="22"/>
        <v>16.523259528243951</v>
      </c>
    </row>
    <row r="233" spans="1:18">
      <c r="A233">
        <f>'Al6061'!U233</f>
        <v>233</v>
      </c>
      <c r="B233" s="21">
        <f>'Al6061'!V233/10^5</f>
        <v>-1.3375050246769999E-3</v>
      </c>
      <c r="E233">
        <f>'Copper-RRR100'!M233</f>
        <v>15.925408982986603</v>
      </c>
      <c r="F233" s="21">
        <f t="shared" si="18"/>
        <v>2.2841903782453727E-3</v>
      </c>
      <c r="G233" s="21">
        <f t="shared" si="19"/>
        <v>-9.7972592147656202E-4</v>
      </c>
      <c r="J233" s="21">
        <f t="shared" si="20"/>
        <v>-3.5777910320043791E-4</v>
      </c>
      <c r="M233" s="21">
        <f t="shared" si="21"/>
        <v>-10.733373096013137</v>
      </c>
      <c r="O233" s="21">
        <f t="shared" si="17"/>
        <v>5.5789855074132345E-4</v>
      </c>
      <c r="R233" s="21">
        <f t="shared" si="22"/>
        <v>16.736956522239705</v>
      </c>
    </row>
    <row r="234" spans="1:18">
      <c r="A234">
        <f>'Al6061'!U234</f>
        <v>234</v>
      </c>
      <c r="B234" s="21">
        <f>'Al6061'!V234/10^5</f>
        <v>-1.3159173141839993E-3</v>
      </c>
      <c r="E234">
        <f>'Copper-RRR100'!M234</f>
        <v>15.943320889677659</v>
      </c>
      <c r="F234" s="21">
        <f t="shared" si="18"/>
        <v>2.3001335861587992E-3</v>
      </c>
      <c r="G234" s="21">
        <f t="shared" si="19"/>
        <v>-9.637827135631355E-4</v>
      </c>
      <c r="J234" s="21">
        <f t="shared" si="20"/>
        <v>-3.5213460062086385E-4</v>
      </c>
      <c r="M234" s="21">
        <f t="shared" si="21"/>
        <v>-10.564038018625915</v>
      </c>
      <c r="O234" s="21">
        <f t="shared" si="17"/>
        <v>5.6502504786234086E-4</v>
      </c>
      <c r="R234" s="21">
        <f t="shared" si="22"/>
        <v>16.950751435870227</v>
      </c>
    </row>
    <row r="235" spans="1:18">
      <c r="A235">
        <f>'Al6061'!U235</f>
        <v>235</v>
      </c>
      <c r="B235" s="21">
        <f>'Al6061'!V235/10^5</f>
        <v>-1.2942943603749995E-3</v>
      </c>
      <c r="E235">
        <f>'Copper-RRR100'!M235</f>
        <v>15.961006843866025</v>
      </c>
      <c r="F235" s="21">
        <f t="shared" si="18"/>
        <v>2.3160944797277106E-3</v>
      </c>
      <c r="G235" s="21">
        <f t="shared" si="19"/>
        <v>-9.4782181999422416E-4</v>
      </c>
      <c r="J235" s="21">
        <f t="shared" si="20"/>
        <v>-3.464725403807753E-4</v>
      </c>
      <c r="M235" s="21">
        <f t="shared" si="21"/>
        <v>-10.394176211423259</v>
      </c>
      <c r="O235" s="21">
        <f t="shared" si="17"/>
        <v>5.7215452722157462E-4</v>
      </c>
      <c r="R235" s="21">
        <f t="shared" si="22"/>
        <v>17.164635816647237</v>
      </c>
    </row>
    <row r="236" spans="1:18">
      <c r="A236">
        <f>'Al6061'!U236</f>
        <v>236</v>
      </c>
      <c r="B236" s="21">
        <f>'Al6061'!V236/10^5</f>
        <v>-1.2726367621759993E-3</v>
      </c>
      <c r="E236">
        <f>'Copper-RRR100'!M236</f>
        <v>15.978466248144633</v>
      </c>
      <c r="F236" s="21">
        <f t="shared" si="18"/>
        <v>2.3320728323865361E-3</v>
      </c>
      <c r="G236" s="21">
        <f t="shared" si="19"/>
        <v>-9.3184346733539859E-4</v>
      </c>
      <c r="J236" s="21">
        <f t="shared" si="20"/>
        <v>-3.4079329484060076E-4</v>
      </c>
      <c r="M236" s="21">
        <f t="shared" si="21"/>
        <v>-10.223798845218022</v>
      </c>
      <c r="O236" s="21">
        <f t="shared" si="17"/>
        <v>5.792867019552895E-4</v>
      </c>
      <c r="R236" s="21">
        <f t="shared" si="22"/>
        <v>17.378601058658685</v>
      </c>
    </row>
    <row r="237" spans="1:18">
      <c r="A237">
        <f>'Al6061'!U237</f>
        <v>237</v>
      </c>
      <c r="B237" s="21">
        <f>'Al6061'!V237/10^5</f>
        <v>-1.2509451185129996E-3</v>
      </c>
      <c r="E237">
        <f>'Copper-RRR100'!M237</f>
        <v>15.995698473785357</v>
      </c>
      <c r="F237" s="21">
        <f t="shared" si="18"/>
        <v>2.348068416941654E-3</v>
      </c>
      <c r="G237" s="21">
        <f t="shared" si="19"/>
        <v>-9.1584788278028075E-4</v>
      </c>
      <c r="J237" s="21">
        <f t="shared" si="20"/>
        <v>-3.3509723573271885E-4</v>
      </c>
      <c r="M237" s="21">
        <f t="shared" si="21"/>
        <v>-10.052917071981565</v>
      </c>
      <c r="O237" s="21">
        <f t="shared" si="17"/>
        <v>5.864212802769483E-4</v>
      </c>
      <c r="R237" s="21">
        <f t="shared" si="22"/>
        <v>17.592638408308449</v>
      </c>
    </row>
    <row r="238" spans="1:18">
      <c r="A238">
        <f>'Al6061'!U238</f>
        <v>238</v>
      </c>
      <c r="B238" s="21">
        <f>'Al6061'!V238/10^5</f>
        <v>-1.2292200283119997E-3</v>
      </c>
      <c r="E238">
        <f>'Copper-RRR100'!M238</f>
        <v>16.012702862091157</v>
      </c>
      <c r="F238" s="21">
        <f t="shared" si="18"/>
        <v>2.3640810055413422E-3</v>
      </c>
      <c r="G238" s="21">
        <f t="shared" si="19"/>
        <v>-8.9983529418059252E-4</v>
      </c>
      <c r="J238" s="21">
        <f t="shared" si="20"/>
        <v>-3.293847341314072E-4</v>
      </c>
      <c r="M238" s="21">
        <f t="shared" si="21"/>
        <v>-9.8815420239422167</v>
      </c>
      <c r="O238" s="21">
        <f t="shared" si="17"/>
        <v>5.9355796566379327E-4</v>
      </c>
      <c r="R238" s="21">
        <f t="shared" si="22"/>
        <v>17.806738969913798</v>
      </c>
    </row>
    <row r="239" spans="1:18">
      <c r="A239">
        <f>'Al6061'!U239</f>
        <v>239</v>
      </c>
      <c r="B239" s="21">
        <f>'Al6061'!V239/10^5</f>
        <v>-1.207462090498999E-3</v>
      </c>
      <c r="E239">
        <f>'Copper-RRR100'!M239</f>
        <v>16.029478725590774</v>
      </c>
      <c r="F239" s="21">
        <f t="shared" si="18"/>
        <v>2.3801103696470178E-3</v>
      </c>
      <c r="G239" s="21">
        <f t="shared" si="19"/>
        <v>-8.8380593007491692E-4</v>
      </c>
      <c r="J239" s="21">
        <f t="shared" si="20"/>
        <v>-3.2365616042408208E-4</v>
      </c>
      <c r="M239" s="21">
        <f t="shared" si="21"/>
        <v>-9.7096848127224629</v>
      </c>
      <c r="O239" s="21">
        <f t="shared" si="17"/>
        <v>6.0069645703876356E-4</v>
      </c>
      <c r="R239" s="21">
        <f t="shared" si="22"/>
        <v>18.020893711162906</v>
      </c>
    </row>
    <row r="240" spans="1:18">
      <c r="A240">
        <f>'Al6061'!U240</f>
        <v>240</v>
      </c>
      <c r="B240" s="21">
        <f>'Al6061'!V240/10^5</f>
        <v>-1.1856719039999993E-3</v>
      </c>
      <c r="E240">
        <f>'Copper-RRR100'!M240</f>
        <v>16.046025349260315</v>
      </c>
      <c r="F240" s="21">
        <f t="shared" si="18"/>
        <v>2.3961562800056489E-3</v>
      </c>
      <c r="G240" s="21">
        <f t="shared" si="19"/>
        <v>-8.6776001971628587E-4</v>
      </c>
      <c r="J240" s="21">
        <f t="shared" si="20"/>
        <v>-3.1791188428371346E-4</v>
      </c>
      <c r="M240" s="21">
        <f t="shared" si="21"/>
        <v>-9.5373565285114044</v>
      </c>
      <c r="O240" s="21">
        <f t="shared" si="17"/>
        <v>6.0783644894781843E-4</v>
      </c>
      <c r="R240" s="21">
        <f t="shared" si="22"/>
        <v>18.235093468434552</v>
      </c>
    </row>
    <row r="241" spans="1:18">
      <c r="A241">
        <f>'Al6061'!U241</f>
        <v>241</v>
      </c>
      <c r="B241" s="21">
        <f>'Al6061'!V241/10^5</f>
        <v>-1.1638500677409991E-3</v>
      </c>
      <c r="E241">
        <f>'Copper-RRR100'!M241</f>
        <v>16.062341991671438</v>
      </c>
      <c r="F241" s="21">
        <f t="shared" si="18"/>
        <v>2.4122185066233781E-3</v>
      </c>
      <c r="G241" s="21">
        <f t="shared" si="19"/>
        <v>-8.5169779309855666E-4</v>
      </c>
      <c r="J241" s="21">
        <f t="shared" si="20"/>
        <v>-3.1215227464244247E-4</v>
      </c>
      <c r="M241" s="21">
        <f t="shared" si="21"/>
        <v>-9.3645682392732734</v>
      </c>
      <c r="O241" s="21">
        <f t="shared" si="17"/>
        <v>6.1497763173286833E-4</v>
      </c>
      <c r="R241" s="21">
        <f t="shared" si="22"/>
        <v>18.44932895198605</v>
      </c>
    </row>
    <row r="242" spans="1:18">
      <c r="A242">
        <f>'Al6061'!U242</f>
        <v>242</v>
      </c>
      <c r="B242" s="21">
        <f>'Al6061'!V242/10^5</f>
        <v>-1.141997180647999E-3</v>
      </c>
      <c r="E242">
        <f>'Copper-RRR100'!M242</f>
        <v>16.078427886197879</v>
      </c>
      <c r="F242" s="21">
        <f t="shared" si="18"/>
        <v>2.4282968187402496E-3</v>
      </c>
      <c r="G242" s="21">
        <f t="shared" si="19"/>
        <v>-8.3561948098168515E-4</v>
      </c>
      <c r="J242" s="21">
        <f t="shared" si="20"/>
        <v>-3.0637769966631386E-4</v>
      </c>
      <c r="M242" s="21">
        <f t="shared" si="21"/>
        <v>-9.1913309899894156</v>
      </c>
      <c r="O242" s="21">
        <f t="shared" si="17"/>
        <v>6.2211969170020099E-4</v>
      </c>
      <c r="R242" s="21">
        <f t="shared" si="22"/>
        <v>18.66359075100603</v>
      </c>
    </row>
    <row r="243" spans="1:18">
      <c r="A243">
        <f>'Al6061'!U243</f>
        <v>243</v>
      </c>
      <c r="B243" s="21">
        <f>'Al6061'!V243/10^5</f>
        <v>-1.1201138416469995E-3</v>
      </c>
      <c r="E243">
        <f>'Copper-RRR100'!M243</f>
        <v>16.094282242071596</v>
      </c>
      <c r="F243" s="21">
        <f t="shared" si="18"/>
        <v>2.4443909848061323E-3</v>
      </c>
      <c r="G243" s="21">
        <f t="shared" si="19"/>
        <v>-8.195253149158024E-4</v>
      </c>
      <c r="J243" s="21">
        <f t="shared" si="20"/>
        <v>-3.0058852673119714E-4</v>
      </c>
      <c r="M243" s="21">
        <f t="shared" si="21"/>
        <v>-9.0176558019359145</v>
      </c>
      <c r="O243" s="21">
        <f t="shared" si="17"/>
        <v>6.2926231128476121E-4</v>
      </c>
      <c r="R243" s="21">
        <f t="shared" si="22"/>
        <v>18.877869338542837</v>
      </c>
    </row>
    <row r="244" spans="1:18">
      <c r="A244">
        <f>'Al6061'!U244</f>
        <v>244</v>
      </c>
      <c r="B244" s="21">
        <f>'Al6061'!V244/10^5</f>
        <v>-1.0982006496639996E-3</v>
      </c>
      <c r="E244">
        <f>'Copper-RRR100'!M244</f>
        <v>16.10990424556757</v>
      </c>
      <c r="F244" s="21">
        <f t="shared" si="18"/>
        <v>2.4605007724576807E-3</v>
      </c>
      <c r="G244" s="21">
        <f t="shared" si="19"/>
        <v>-8.0341552726425399E-4</v>
      </c>
      <c r="J244" s="21">
        <f t="shared" si="20"/>
        <v>-2.947851223997456E-4</v>
      </c>
      <c r="M244" s="21">
        <f t="shared" si="21"/>
        <v>-8.8435536719923675</v>
      </c>
      <c r="O244" s="21">
        <f t="shared" si="17"/>
        <v>6.3640516921008219E-4</v>
      </c>
      <c r="R244" s="21">
        <f t="shared" si="22"/>
        <v>19.092155076302465</v>
      </c>
    </row>
    <row r="245" spans="1:18">
      <c r="A245">
        <f>'Al6061'!U245</f>
        <v>245</v>
      </c>
      <c r="B245" s="21">
        <f>'Al6061'!V245/10^5</f>
        <v>-1.0762582036249995E-3</v>
      </c>
      <c r="E245">
        <f>'Copper-RRR100'!M245</f>
        <v>16.125293061025445</v>
      </c>
      <c r="F245" s="21">
        <f t="shared" si="18"/>
        <v>2.4766259484964707E-3</v>
      </c>
      <c r="G245" s="21">
        <f t="shared" si="19"/>
        <v>-7.8729035122546403E-4</v>
      </c>
      <c r="J245" s="21">
        <f t="shared" si="20"/>
        <v>-2.889678523995355E-4</v>
      </c>
      <c r="M245" s="21">
        <f t="shared" si="21"/>
        <v>-8.6690355719860648</v>
      </c>
      <c r="O245" s="21">
        <f t="shared" si="17"/>
        <v>6.43547940644248E-4</v>
      </c>
      <c r="R245" s="21">
        <f t="shared" si="22"/>
        <v>19.30643821932744</v>
      </c>
    </row>
    <row r="246" spans="1:18">
      <c r="A246">
        <f>'Al6061'!U246</f>
        <v>246</v>
      </c>
      <c r="B246" s="21">
        <f>'Al6061'!V246/10^5</f>
        <v>-1.054287102456E-3</v>
      </c>
      <c r="E246">
        <f>'Copper-RRR100'!M246</f>
        <v>16.140447832012711</v>
      </c>
      <c r="F246" s="21">
        <f t="shared" si="18"/>
        <v>2.4927662788680927E-3</v>
      </c>
      <c r="G246" s="21">
        <f t="shared" si="19"/>
        <v>-7.7115002085384205E-4</v>
      </c>
      <c r="J246" s="21">
        <f t="shared" si="20"/>
        <v>-2.831370816021579E-4</v>
      </c>
      <c r="M246" s="21">
        <f t="shared" si="21"/>
        <v>-8.4941124480647368</v>
      </c>
      <c r="O246" s="21">
        <f t="shared" si="17"/>
        <v>6.5069029735171811E-4</v>
      </c>
      <c r="R246" s="21">
        <f t="shared" si="22"/>
        <v>19.520708920551542</v>
      </c>
    </row>
    <row r="247" spans="1:18">
      <c r="A247">
        <f>'Al6061'!U247</f>
        <v>247</v>
      </c>
      <c r="B247" s="21">
        <f>'Al6061'!V247/10^5</f>
        <v>-1.0322879450829999E-3</v>
      </c>
      <c r="E247">
        <f>'Copper-RRR100'!M247</f>
        <v>16.155367682218809</v>
      </c>
      <c r="F247" s="21">
        <f t="shared" si="18"/>
        <v>2.5089215286423997E-3</v>
      </c>
      <c r="G247" s="21">
        <f t="shared" si="19"/>
        <v>-7.5499477107953501E-4</v>
      </c>
      <c r="J247" s="21">
        <f t="shared" si="20"/>
        <v>-2.7729317400346492E-4</v>
      </c>
      <c r="M247" s="21">
        <f t="shared" si="21"/>
        <v>-8.3187952201039472</v>
      </c>
      <c r="O247" s="21">
        <f t="shared" si="17"/>
        <v>6.5783190784129476E-4</v>
      </c>
      <c r="R247" s="21">
        <f t="shared" si="22"/>
        <v>19.734957235238841</v>
      </c>
    </row>
    <row r="248" spans="1:18">
      <c r="A248">
        <f>'Al6061'!U248</f>
        <v>248</v>
      </c>
      <c r="B248" s="21">
        <f>'Al6061'!V248/10^5</f>
        <v>-1.0102613304319998E-3</v>
      </c>
      <c r="E248">
        <f>'Copper-RRR100'!M248</f>
        <v>16.170051716601773</v>
      </c>
      <c r="F248" s="21">
        <f t="shared" si="18"/>
        <v>2.5250914619946736E-3</v>
      </c>
      <c r="G248" s="21">
        <f t="shared" si="19"/>
        <v>-7.3882483772726116E-4</v>
      </c>
      <c r="J248" s="21">
        <f t="shared" si="20"/>
        <v>-2.7143649270473867E-4</v>
      </c>
      <c r="M248" s="21">
        <f t="shared" si="21"/>
        <v>-8.1430947811421603</v>
      </c>
      <c r="O248" s="21">
        <f t="shared" si="17"/>
        <v>6.649724375101993E-4</v>
      </c>
      <c r="R248" s="21">
        <f t="shared" si="22"/>
        <v>19.949173125305979</v>
      </c>
    </row>
    <row r="249" spans="1:18">
      <c r="A249">
        <f>'Al6061'!U249</f>
        <v>249</v>
      </c>
      <c r="B249" s="21">
        <f>'Al6061'!V249/10^5</f>
        <v>-9.8820785742899982E-4</v>
      </c>
      <c r="E249">
        <f>'Copper-RRR100'!M249</f>
        <v>16.184499022329064</v>
      </c>
      <c r="F249" s="21">
        <f t="shared" si="18"/>
        <v>2.5412758421878572E-3</v>
      </c>
      <c r="G249" s="21">
        <f t="shared" si="19"/>
        <v>-7.2264045753407755E-4</v>
      </c>
      <c r="J249" s="21">
        <f t="shared" si="20"/>
        <v>-2.6556739989492227E-4</v>
      </c>
      <c r="M249" s="21">
        <f t="shared" si="21"/>
        <v>-7.9670219968476683</v>
      </c>
      <c r="O249" s="21">
        <f t="shared" si="17"/>
        <v>6.7211154878439724E-4</v>
      </c>
      <c r="R249" s="21">
        <f t="shared" si="22"/>
        <v>20.163346463531916</v>
      </c>
    </row>
    <row r="250" spans="1:18">
      <c r="A250">
        <f>'Al6061'!U250</f>
        <v>250</v>
      </c>
      <c r="B250" s="21">
        <f>'Al6061'!V250/10^5</f>
        <v>-9.661281249999993E-4</v>
      </c>
      <c r="E250">
        <f>'Copper-RRR100'!M250</f>
        <v>16.198708669765278</v>
      </c>
      <c r="F250" s="21">
        <f t="shared" si="18"/>
        <v>2.557474431555744E-3</v>
      </c>
      <c r="G250" s="21">
        <f t="shared" si="19"/>
        <v>-7.0644186816619077E-4</v>
      </c>
      <c r="J250" s="21">
        <f t="shared" si="20"/>
        <v>-2.5968625683380853E-4</v>
      </c>
      <c r="M250" s="21">
        <f t="shared" si="21"/>
        <v>-7.7905877050142562</v>
      </c>
      <c r="O250" s="21">
        <f t="shared" si="17"/>
        <v>6.792489012552174E-4</v>
      </c>
      <c r="R250" s="21">
        <f t="shared" si="22"/>
        <v>20.377467037656523</v>
      </c>
    </row>
    <row r="251" spans="1:18">
      <c r="A251">
        <f>'Al6061'!U251</f>
        <v>251</v>
      </c>
      <c r="B251" s="21">
        <f>'Al6061'!V251/10^5</f>
        <v>-9.4402273207099994E-4</v>
      </c>
      <c r="E251">
        <f>'Copper-RRR100'!M251</f>
        <v>16.212679713444114</v>
      </c>
      <c r="F251" s="21">
        <f t="shared" si="18"/>
        <v>2.5736869914871285E-3</v>
      </c>
      <c r="G251" s="21">
        <f t="shared" si="19"/>
        <v>-6.9022930823480627E-4</v>
      </c>
      <c r="J251" s="21">
        <f t="shared" si="20"/>
        <v>-2.5379342383619367E-4</v>
      </c>
      <c r="M251" s="21">
        <f t="shared" si="21"/>
        <v>-7.6138027150858099</v>
      </c>
      <c r="O251" s="21">
        <f t="shared" si="17"/>
        <v>6.8638415181240624E-4</v>
      </c>
      <c r="R251" s="21">
        <f t="shared" si="22"/>
        <v>20.591524554372189</v>
      </c>
    </row>
    <row r="252" spans="1:18">
      <c r="A252">
        <f>'Al6061'!U252</f>
        <v>252</v>
      </c>
      <c r="B252" s="21">
        <f>'Al6061'!V252/10^5</f>
        <v>-9.218922775679994E-4</v>
      </c>
      <c r="E252">
        <f>'Copper-RRR100'!M252</f>
        <v>16.226411193004054</v>
      </c>
      <c r="F252" s="21">
        <f t="shared" si="18"/>
        <v>2.5899132824109133E-3</v>
      </c>
      <c r="G252" s="21">
        <f t="shared" si="19"/>
        <v>-6.7400301731102138E-4</v>
      </c>
      <c r="J252" s="21">
        <f t="shared" si="20"/>
        <v>-2.4788926025697802E-4</v>
      </c>
      <c r="M252" s="21">
        <f t="shared" si="21"/>
        <v>-7.4366778077093407</v>
      </c>
      <c r="O252" s="21">
        <f t="shared" si="17"/>
        <v>6.9351695477362109E-4</v>
      </c>
      <c r="R252" s="21">
        <f t="shared" si="22"/>
        <v>20.805508643208633</v>
      </c>
    </row>
    <row r="253" spans="1:18">
      <c r="A253">
        <f>'Al6061'!U253</f>
        <v>253</v>
      </c>
      <c r="B253" s="21">
        <f>'Al6061'!V253/10^5</f>
        <v>-8.9973736041699937E-4</v>
      </c>
      <c r="E253">
        <f>'Copper-RRR100'!M253</f>
        <v>16.239902134125352</v>
      </c>
      <c r="F253" s="21">
        <f t="shared" si="18"/>
        <v>2.6061530637821176E-3</v>
      </c>
      <c r="G253" s="21">
        <f t="shared" si="19"/>
        <v>-6.5776323593981717E-4</v>
      </c>
      <c r="J253" s="21">
        <f t="shared" si="20"/>
        <v>-2.4197412447718219E-4</v>
      </c>
      <c r="M253" s="21">
        <f t="shared" si="21"/>
        <v>-7.2592237343154657</v>
      </c>
      <c r="O253" s="21">
        <f t="shared" si="17"/>
        <v>7.0064696201048318E-4</v>
      </c>
      <c r="R253" s="21">
        <f t="shared" si="22"/>
        <v>21.019408860314496</v>
      </c>
    </row>
    <row r="254" spans="1:18">
      <c r="A254">
        <f>'Al6061'!U254</f>
        <v>254</v>
      </c>
      <c r="B254" s="21">
        <f>'Al6061'!V254/10^5</f>
        <v>-8.7755857954399912E-4</v>
      </c>
      <c r="E254">
        <f>'Copper-RRR100'!M254</f>
        <v>16.253151549404308</v>
      </c>
      <c r="F254" s="21">
        <f t="shared" si="18"/>
        <v>2.622406094068809E-3</v>
      </c>
      <c r="G254" s="21">
        <f t="shared" si="19"/>
        <v>-6.4151020565312569E-4</v>
      </c>
      <c r="J254" s="21">
        <f t="shared" si="20"/>
        <v>-2.3604837389087344E-4</v>
      </c>
      <c r="M254" s="21">
        <f t="shared" si="21"/>
        <v>-7.0814512167262027</v>
      </c>
      <c r="O254" s="21">
        <f t="shared" si="17"/>
        <v>7.0777382307130054E-4</v>
      </c>
      <c r="R254" s="21">
        <f t="shared" si="22"/>
        <v>21.233214692139015</v>
      </c>
    </row>
    <row r="255" spans="1:18">
      <c r="A255">
        <f>'Al6061'!U255</f>
        <v>255</v>
      </c>
      <c r="B255" s="21">
        <f>'Al6061'!V255/10^5</f>
        <v>-8.5535653387499959E-4</v>
      </c>
      <c r="E255">
        <f>'Copper-RRR100'!M255</f>
        <v>16.266158439257829</v>
      </c>
      <c r="F255" s="21">
        <f t="shared" si="18"/>
        <v>2.6386721307399127E-3</v>
      </c>
      <c r="G255" s="21">
        <f t="shared" si="19"/>
        <v>-6.2524416898202201E-4</v>
      </c>
      <c r="J255" s="21">
        <f t="shared" si="20"/>
        <v>-2.3011236489297758E-4</v>
      </c>
      <c r="M255" s="21">
        <f t="shared" si="21"/>
        <v>-6.9033709467893276</v>
      </c>
      <c r="O255" s="21">
        <f t="shared" si="17"/>
        <v>7.14897185300434E-4</v>
      </c>
      <c r="R255" s="21">
        <f t="shared" si="22"/>
        <v>21.446915559013021</v>
      </c>
    </row>
    <row r="256" spans="1:18">
      <c r="A256">
        <f>'Al6061'!U256</f>
        <v>256</v>
      </c>
      <c r="B256" s="21">
        <f>'Al6061'!V256/10^5</f>
        <v>-8.3313182233599951E-4</v>
      </c>
      <c r="E256">
        <f>'Copper-RRR100'!M256</f>
        <v>16.278921792802674</v>
      </c>
      <c r="F256" s="21">
        <f t="shared" si="18"/>
        <v>2.6549509302538918E-3</v>
      </c>
      <c r="G256" s="21">
        <f t="shared" si="19"/>
        <v>-6.0896536946804291E-4</v>
      </c>
      <c r="J256" s="21">
        <f t="shared" si="20"/>
        <v>-2.241664528679566E-4</v>
      </c>
      <c r="M256" s="21">
        <f t="shared" si="21"/>
        <v>-6.724993586038698</v>
      </c>
      <c r="O256" s="21">
        <f t="shared" si="17"/>
        <v>7.2201669395450228E-4</v>
      </c>
      <c r="R256" s="21">
        <f t="shared" si="22"/>
        <v>21.660500818635068</v>
      </c>
    </row>
    <row r="257" spans="1:18">
      <c r="A257">
        <f>'Al6061'!U257</f>
        <v>257</v>
      </c>
      <c r="B257" s="21">
        <f>'Al6061'!V257/10^5</f>
        <v>-8.1088504385299959E-4</v>
      </c>
      <c r="E257">
        <f>'Copper-RRR100'!M257</f>
        <v>16.291440588700546</v>
      </c>
      <c r="F257" s="21">
        <f t="shared" si="18"/>
        <v>2.6712422480482802E-3</v>
      </c>
      <c r="G257" s="21">
        <f t="shared" si="19"/>
        <v>-5.9267405167365457E-4</v>
      </c>
      <c r="J257" s="21">
        <f t="shared" si="20"/>
        <v>-2.1821099217934502E-4</v>
      </c>
      <c r="M257" s="21">
        <f t="shared" si="21"/>
        <v>-6.5463297653803503</v>
      </c>
      <c r="O257" s="21">
        <f t="shared" ref="O257:O300" si="23">B257-G197</f>
        <v>7.2913199231539841E-4</v>
      </c>
      <c r="R257" s="21">
        <f t="shared" si="22"/>
        <v>21.873959769461951</v>
      </c>
    </row>
    <row r="258" spans="1:18">
      <c r="A258">
        <f>'Al6061'!U258</f>
        <v>258</v>
      </c>
      <c r="B258" s="21">
        <f>'Al6061'!V258/10^5</f>
        <v>-7.8861679735199911E-4</v>
      </c>
      <c r="E258">
        <f>'Copper-RRR100'!M258</f>
        <v>16.303713795973799</v>
      </c>
      <c r="F258" s="21">
        <f t="shared" si="18"/>
        <v>2.6875458385300518E-3</v>
      </c>
      <c r="G258" s="21">
        <f t="shared" si="19"/>
        <v>-5.7637046119188295E-4</v>
      </c>
      <c r="J258" s="21">
        <f t="shared" si="20"/>
        <v>-2.1224633616011616E-4</v>
      </c>
      <c r="M258" s="21">
        <f t="shared" si="21"/>
        <v>-6.3673900848034846</v>
      </c>
      <c r="O258" s="21">
        <f t="shared" si="23"/>
        <v>7.3624272180024524E-4</v>
      </c>
      <c r="R258" s="21">
        <f t="shared" si="22"/>
        <v>22.087281654007356</v>
      </c>
    </row>
    <row r="259" spans="1:18">
      <c r="A259">
        <f>'Al6061'!U259</f>
        <v>259</v>
      </c>
      <c r="B259" s="21">
        <f>'Al6061'!V259/10^5</f>
        <v>-7.6632768175899943E-4</v>
      </c>
      <c r="E259">
        <f>'Copper-RRR100'!M259</f>
        <v>16.315740374842669</v>
      </c>
      <c r="F259" s="21">
        <f t="shared" si="18"/>
        <v>2.7038614550668159E-3</v>
      </c>
      <c r="G259" s="21">
        <f t="shared" si="19"/>
        <v>-5.6005484465511879E-4</v>
      </c>
      <c r="J259" s="21">
        <f t="shared" si="20"/>
        <v>-2.0627283710388065E-4</v>
      </c>
      <c r="M259" s="21">
        <f t="shared" si="21"/>
        <v>-6.1881851131164192</v>
      </c>
      <c r="O259" s="21">
        <f t="shared" si="23"/>
        <v>7.4334852206834701E-4</v>
      </c>
      <c r="R259" s="21">
        <f t="shared" si="22"/>
        <v>22.30045566205041</v>
      </c>
    </row>
    <row r="260" spans="1:18">
      <c r="A260">
        <f>'Al6061'!U260</f>
        <v>260</v>
      </c>
      <c r="B260" s="21">
        <f>'Al6061'!V260/10^5</f>
        <v>-7.440182959999993E-4</v>
      </c>
      <c r="E260">
        <f>'Copper-RRR100'!M260</f>
        <v>16.327519277554931</v>
      </c>
      <c r="F260" s="21">
        <f t="shared" si="18"/>
        <v>2.7201888499788075E-3</v>
      </c>
      <c r="G260" s="21">
        <f t="shared" si="19"/>
        <v>-5.4372744974312721E-4</v>
      </c>
      <c r="J260" s="21">
        <f t="shared" si="20"/>
        <v>-2.0029084625687208E-4</v>
      </c>
      <c r="M260" s="21">
        <f t="shared" si="21"/>
        <v>-6.0087253877061624</v>
      </c>
      <c r="O260" s="21">
        <f t="shared" si="23"/>
        <v>7.504490311251922E-4</v>
      </c>
      <c r="R260" s="21">
        <f t="shared" si="22"/>
        <v>22.513470933755766</v>
      </c>
    </row>
    <row r="261" spans="1:18">
      <c r="A261">
        <f>'Al6061'!U261</f>
        <v>261</v>
      </c>
      <c r="B261" s="21">
        <f>'Al6061'!V261/10^5</f>
        <v>-7.2168923900099995E-4</v>
      </c>
      <c r="E261">
        <f>'Copper-RRR100'!M261</f>
        <v>16.339049449140425</v>
      </c>
      <c r="F261" s="21">
        <f t="shared" ref="F261:F300" si="24">F260+(E262+E260)/2*(A261-A260)*10^-6</f>
        <v>2.7365277745316501E-3</v>
      </c>
      <c r="G261" s="21">
        <f t="shared" ref="G261:G300" si="25">F261-$F$293</f>
        <v>-5.2738852519028465E-4</v>
      </c>
      <c r="J261" s="21">
        <f t="shared" ref="J261:J300" si="26">B261-G261</f>
        <v>-1.943007138107153E-4</v>
      </c>
      <c r="M261" s="21">
        <f t="shared" ref="M261:M300" si="27">$M$2*1000*J261</f>
        <v>-5.8290214143214589</v>
      </c>
      <c r="O261" s="21">
        <f t="shared" si="23"/>
        <v>7.5754388542359692E-4</v>
      </c>
      <c r="R261" s="21">
        <f t="shared" ref="R261:R300" si="28">$M$2*1000*O261</f>
        <v>22.726316562707908</v>
      </c>
    </row>
    <row r="262" spans="1:18">
      <c r="A262">
        <f>'Al6061'!U262</f>
        <v>262</v>
      </c>
      <c r="B262" s="21">
        <f>'Al6061'!V262/10^5</f>
        <v>-6.9934110968799959E-4</v>
      </c>
      <c r="E262">
        <f>'Copper-RRR100'!M262</f>
        <v>16.35032982813042</v>
      </c>
      <c r="F262" s="21">
        <f t="shared" si="24"/>
        <v>2.7528779789299648E-3</v>
      </c>
      <c r="G262" s="21">
        <f t="shared" si="25"/>
        <v>-5.1103832079196993E-4</v>
      </c>
      <c r="J262" s="21">
        <f t="shared" si="26"/>
        <v>-1.8830278889602967E-4</v>
      </c>
      <c r="M262" s="21">
        <f t="shared" si="27"/>
        <v>-5.6490836668808901</v>
      </c>
      <c r="O262" s="21">
        <f t="shared" si="23"/>
        <v>7.646327199620287E-4</v>
      </c>
      <c r="R262" s="21">
        <f t="shared" si="28"/>
        <v>22.93898159886086</v>
      </c>
    </row>
    <row r="263" spans="1:18">
      <c r="A263">
        <f>'Al6061'!U263</f>
        <v>263</v>
      </c>
      <c r="B263" s="21">
        <f>'Al6061'!V263/10^5</f>
        <v>-6.769745069869998E-4</v>
      </c>
      <c r="E263">
        <f>'Copper-RRR100'!M263</f>
        <v>16.361359347488765</v>
      </c>
      <c r="F263" s="21">
        <f t="shared" si="24"/>
        <v>2.7692392123116077E-3</v>
      </c>
      <c r="G263" s="21">
        <f t="shared" si="25"/>
        <v>-4.9467708741032703E-4</v>
      </c>
      <c r="J263" s="21">
        <f t="shared" si="26"/>
        <v>-1.8229741957667277E-4</v>
      </c>
      <c r="M263" s="21">
        <f t="shared" si="27"/>
        <v>-5.4689225873001828</v>
      </c>
      <c r="O263" s="21">
        <f t="shared" si="23"/>
        <v>7.7171516838017229E-4</v>
      </c>
      <c r="R263" s="21">
        <f t="shared" si="28"/>
        <v>23.151455051405168</v>
      </c>
    </row>
    <row r="264" spans="1:18">
      <c r="A264">
        <f>'Al6061'!U264</f>
        <v>264</v>
      </c>
      <c r="B264" s="21">
        <f>'Al6061'!V264/10^5</f>
        <v>-6.545900298239991E-4</v>
      </c>
      <c r="E264">
        <f>'Copper-RRR100'!M264</f>
        <v>16.372136935155584</v>
      </c>
      <c r="F264" s="21">
        <f t="shared" si="24"/>
        <v>2.7856112227427937E-3</v>
      </c>
      <c r="G264" s="21">
        <f t="shared" si="25"/>
        <v>-4.7830507697914099E-4</v>
      </c>
      <c r="J264" s="21">
        <f t="shared" si="26"/>
        <v>-1.762849528448581E-4</v>
      </c>
      <c r="M264" s="21">
        <f t="shared" si="27"/>
        <v>-5.288548585345743</v>
      </c>
      <c r="O264" s="21">
        <f t="shared" si="23"/>
        <v>7.7879086305186111E-4</v>
      </c>
      <c r="R264" s="21">
        <f t="shared" si="28"/>
        <v>23.363725891555834</v>
      </c>
    </row>
    <row r="265" spans="1:18">
      <c r="A265">
        <f>'Al6061'!U265</f>
        <v>265</v>
      </c>
      <c r="B265" s="21">
        <f>'Al6061'!V265/10^5</f>
        <v>-6.3218827712499884E-4</v>
      </c>
      <c r="E265">
        <f>'Copper-RRR100'!M265</f>
        <v>16.382661514883374</v>
      </c>
      <c r="F265" s="21">
        <f t="shared" si="24"/>
        <v>2.8019937572138554E-3</v>
      </c>
      <c r="G265" s="21">
        <f t="shared" si="25"/>
        <v>-4.6192254250807929E-4</v>
      </c>
      <c r="J265" s="21">
        <f t="shared" si="26"/>
        <v>-1.7026573461691955E-4</v>
      </c>
      <c r="M265" s="21">
        <f t="shared" si="27"/>
        <v>-5.1079720385075866</v>
      </c>
      <c r="O265" s="21">
        <f t="shared" si="23"/>
        <v>7.8585943517532056E-4</v>
      </c>
      <c r="R265" s="21">
        <f t="shared" si="28"/>
        <v>23.575783055259617</v>
      </c>
    </row>
    <row r="266" spans="1:18">
      <c r="A266">
        <f>'Al6061'!U266</f>
        <v>266</v>
      </c>
      <c r="B266" s="21">
        <f>'Al6061'!V266/10^5</f>
        <v>-6.0976984781599896E-4</v>
      </c>
      <c r="E266">
        <f>'Copper-RRR100'!M266</f>
        <v>16.392932006967502</v>
      </c>
      <c r="F266" s="21">
        <f t="shared" si="24"/>
        <v>2.8183865616357292E-3</v>
      </c>
      <c r="G266" s="21">
        <f t="shared" si="25"/>
        <v>-4.455297380862055E-4</v>
      </c>
      <c r="J266" s="21">
        <f t="shared" si="26"/>
        <v>-1.6424010972979346E-4</v>
      </c>
      <c r="M266" s="21">
        <f t="shared" si="27"/>
        <v>-4.9272032918938038</v>
      </c>
      <c r="O266" s="21">
        <f t="shared" si="23"/>
        <v>7.9292051486091195E-4</v>
      </c>
      <c r="R266" s="21">
        <f t="shared" si="28"/>
        <v>23.78761544582736</v>
      </c>
    </row>
    <row r="267" spans="1:18">
      <c r="A267">
        <f>'Al6061'!U267</f>
        <v>267</v>
      </c>
      <c r="B267" s="21">
        <f>'Al6061'!V267/10^5</f>
        <v>-5.8733534082299887E-4</v>
      </c>
      <c r="E267">
        <f>'Copper-RRR100'!M267</f>
        <v>16.402947328864016</v>
      </c>
      <c r="F267" s="21">
        <f t="shared" si="24"/>
        <v>2.8347893808371933E-3</v>
      </c>
      <c r="G267" s="21">
        <f t="shared" si="25"/>
        <v>-4.2912691888474146E-4</v>
      </c>
      <c r="J267" s="21">
        <f t="shared" si="26"/>
        <v>-1.5820842193825741E-4</v>
      </c>
      <c r="M267" s="21">
        <f t="shared" si="27"/>
        <v>-4.7462526581477222</v>
      </c>
      <c r="O267" s="21">
        <f t="shared" si="23"/>
        <v>7.9997373121634045E-4</v>
      </c>
      <c r="R267" s="21">
        <f t="shared" si="28"/>
        <v>23.999211936490212</v>
      </c>
    </row>
    <row r="268" spans="1:18">
      <c r="A268">
        <f>'Al6061'!U268</f>
        <v>268</v>
      </c>
      <c r="B268" s="21">
        <f>'Al6061'!V268/10^5</f>
        <v>-5.6488535507199914E-4</v>
      </c>
      <c r="E268">
        <f>'Copper-RRR100'!M268</f>
        <v>16.412706395960356</v>
      </c>
      <c r="F268" s="21">
        <f t="shared" si="24"/>
        <v>2.8512019585627225E-3</v>
      </c>
      <c r="G268" s="21">
        <f t="shared" si="25"/>
        <v>-4.1271434115921221E-4</v>
      </c>
      <c r="J268" s="21">
        <f t="shared" si="26"/>
        <v>-1.5217101391278693E-4</v>
      </c>
      <c r="M268" s="21">
        <f t="shared" si="27"/>
        <v>-4.5651304173836076</v>
      </c>
      <c r="O268" s="21">
        <f t="shared" si="23"/>
        <v>8.0701871242940893E-4</v>
      </c>
      <c r="R268" s="21">
        <f t="shared" si="28"/>
        <v>24.210561372882268</v>
      </c>
    </row>
    <row r="269" spans="1:18">
      <c r="A269">
        <f>'Al6061'!U269</f>
        <v>269</v>
      </c>
      <c r="B269" s="21">
        <f>'Al6061'!V269/10^5</f>
        <v>-5.4242048948899876E-4</v>
      </c>
      <c r="E269">
        <f>'Copper-RRR100'!M269</f>
        <v>16.422208122194306</v>
      </c>
      <c r="F269" s="21">
        <f t="shared" si="24"/>
        <v>2.8676240374710931E-3</v>
      </c>
      <c r="G269" s="21">
        <f t="shared" si="25"/>
        <v>-3.9629226225084161E-4</v>
      </c>
      <c r="J269" s="21">
        <f t="shared" si="26"/>
        <v>-1.4612822723815715E-4</v>
      </c>
      <c r="M269" s="21">
        <f t="shared" si="27"/>
        <v>-4.3838468171447147</v>
      </c>
      <c r="O269" s="21">
        <f t="shared" si="23"/>
        <v>8.1405508584841719E-4</v>
      </c>
      <c r="R269" s="21">
        <f t="shared" si="28"/>
        <v>24.421652575452516</v>
      </c>
    </row>
    <row r="270" spans="1:18">
      <c r="A270">
        <f>'Al6061'!U270</f>
        <v>270</v>
      </c>
      <c r="B270" s="21">
        <f>'Al6061'!V270/10^5</f>
        <v>-5.1994134299999961E-4</v>
      </c>
      <c r="E270">
        <f>'Copper-RRR100'!M270</f>
        <v>16.431451420780501</v>
      </c>
      <c r="F270" s="21">
        <f t="shared" si="24"/>
        <v>2.8840553591345675E-3</v>
      </c>
      <c r="G270" s="21">
        <f t="shared" si="25"/>
        <v>-3.798609405873672E-4</v>
      </c>
      <c r="J270" s="21">
        <f t="shared" si="26"/>
        <v>-1.4008040241263241E-4</v>
      </c>
      <c r="M270" s="21">
        <f t="shared" si="27"/>
        <v>-4.202412072378972</v>
      </c>
      <c r="O270" s="21">
        <f t="shared" si="23"/>
        <v>8.2108247806016513E-4</v>
      </c>
      <c r="R270" s="21">
        <f t="shared" si="28"/>
        <v>24.632474341804954</v>
      </c>
    </row>
    <row r="271" spans="1:18">
      <c r="A271">
        <f>'Al6061'!U271</f>
        <v>271</v>
      </c>
      <c r="B271" s="21">
        <f>'Al6061'!V271/10^5</f>
        <v>-4.9744851453099902E-4</v>
      </c>
      <c r="E271">
        <f>'Copper-RRR100'!M271</f>
        <v>16.440435204754245</v>
      </c>
      <c r="F271" s="21">
        <f t="shared" si="24"/>
        <v>2.9004956640388208E-3</v>
      </c>
      <c r="G271" s="21">
        <f t="shared" si="25"/>
        <v>-3.6342063568311394E-4</v>
      </c>
      <c r="J271" s="21">
        <f t="shared" si="26"/>
        <v>-1.3402787884788509E-4</v>
      </c>
      <c r="M271" s="21">
        <f t="shared" si="27"/>
        <v>-4.0208363654365522</v>
      </c>
      <c r="O271" s="21">
        <f t="shared" si="23"/>
        <v>8.2810051496575289E-4</v>
      </c>
      <c r="R271" s="21">
        <f t="shared" si="28"/>
        <v>24.843015448972587</v>
      </c>
    </row>
    <row r="272" spans="1:18">
      <c r="A272">
        <f>'Al6061'!U272</f>
        <v>272</v>
      </c>
      <c r="B272" s="21">
        <f>'Al6061'!V272/10^5</f>
        <v>-4.7494260300799939E-4</v>
      </c>
      <c r="E272">
        <f>'Copper-RRR100'!M272</f>
        <v>16.44915838772571</v>
      </c>
      <c r="F272" s="21">
        <f t="shared" si="24"/>
        <v>2.9169446915834245E-3</v>
      </c>
      <c r="G272" s="21">
        <f t="shared" si="25"/>
        <v>-3.4697160813851021E-4</v>
      </c>
      <c r="J272" s="21">
        <f t="shared" si="26"/>
        <v>-1.2797099486948918E-4</v>
      </c>
      <c r="M272" s="21">
        <f t="shared" si="27"/>
        <v>-3.8391298460846754</v>
      </c>
      <c r="O272" s="21">
        <f t="shared" si="23"/>
        <v>8.3510882185404162E-4</v>
      </c>
      <c r="R272" s="21">
        <f t="shared" si="28"/>
        <v>25.053264655621248</v>
      </c>
    </row>
    <row r="273" spans="1:18">
      <c r="A273">
        <f>'Al6061'!U273</f>
        <v>273</v>
      </c>
      <c r="B273" s="21">
        <f>'Al6061'!V273/10^5</f>
        <v>-4.5242420735699907E-4</v>
      </c>
      <c r="E273">
        <f>'Copper-RRR100'!M273</f>
        <v>16.45761988445318</v>
      </c>
      <c r="F273" s="21">
        <f t="shared" si="24"/>
        <v>2.9334021800830048E-3</v>
      </c>
      <c r="G273" s="21">
        <f t="shared" si="25"/>
        <v>-3.3051411963892991E-4</v>
      </c>
      <c r="J273" s="21">
        <f t="shared" si="26"/>
        <v>-1.2191008771806917E-4</v>
      </c>
      <c r="M273" s="21">
        <f t="shared" si="27"/>
        <v>-3.6573026315420751</v>
      </c>
      <c r="O273" s="21">
        <f t="shared" si="23"/>
        <v>8.4210702347304505E-4</v>
      </c>
      <c r="R273" s="21">
        <f t="shared" si="28"/>
        <v>25.263210704191351</v>
      </c>
    </row>
    <row r="274" spans="1:18">
      <c r="A274">
        <f>'Al6061'!U274</f>
        <v>274</v>
      </c>
      <c r="B274" s="21">
        <f>'Al6061'!V274/10^5</f>
        <v>-4.2989392650399965E-4</v>
      </c>
      <c r="E274">
        <f>'Copper-RRR100'!M274</f>
        <v>16.465818611434749</v>
      </c>
      <c r="F274" s="21">
        <f t="shared" si="24"/>
        <v>2.949867866768997E-3</v>
      </c>
      <c r="G274" s="21">
        <f t="shared" si="25"/>
        <v>-3.1404843295293776E-4</v>
      </c>
      <c r="J274" s="21">
        <f t="shared" si="26"/>
        <v>-1.1584549355106189E-4</v>
      </c>
      <c r="M274" s="21">
        <f t="shared" si="27"/>
        <v>-3.4753648065318568</v>
      </c>
      <c r="O274" s="21">
        <f t="shared" si="23"/>
        <v>8.4909474409909126E-4</v>
      </c>
      <c r="R274" s="21">
        <f t="shared" si="28"/>
        <v>25.472842322972738</v>
      </c>
    </row>
    <row r="275" spans="1:18">
      <c r="A275">
        <f>'Al6061'!U275</f>
        <v>275</v>
      </c>
      <c r="B275" s="21">
        <f>'Al6061'!V275/10^5</f>
        <v>-4.0735235937499963E-4</v>
      </c>
      <c r="E275">
        <f>'Copper-RRR100'!M275</f>
        <v>16.473753487531443</v>
      </c>
      <c r="F275" s="21">
        <f t="shared" si="24"/>
        <v>2.9663414877919981E-3</v>
      </c>
      <c r="G275" s="21">
        <f t="shared" si="25"/>
        <v>-2.9757481192993658E-4</v>
      </c>
      <c r="J275" s="21">
        <f t="shared" si="26"/>
        <v>-1.0977754744506305E-4</v>
      </c>
      <c r="M275" s="21">
        <f t="shared" si="27"/>
        <v>-3.2933264233518917</v>
      </c>
      <c r="O275" s="21">
        <f t="shared" si="23"/>
        <v>8.5607160760397605E-4</v>
      </c>
      <c r="R275" s="21">
        <f t="shared" si="28"/>
        <v>25.682148228119281</v>
      </c>
    </row>
    <row r="276" spans="1:18">
      <c r="A276">
        <f>'Al6061'!U276</f>
        <v>276</v>
      </c>
      <c r="B276" s="21">
        <f>'Al6061'!V276/10^5</f>
        <v>-3.8480010489599979E-4</v>
      </c>
      <c r="E276">
        <f>'Copper-RRR100'!M276</f>
        <v>16.48142343456772</v>
      </c>
      <c r="F276" s="21">
        <f t="shared" si="24"/>
        <v>2.9828227782247108E-3</v>
      </c>
      <c r="G276" s="21">
        <f t="shared" si="25"/>
        <v>-2.8109352149722393E-4</v>
      </c>
      <c r="J276" s="21">
        <f t="shared" si="26"/>
        <v>-1.0370658339877586E-4</v>
      </c>
      <c r="M276" s="21">
        <f t="shared" si="27"/>
        <v>-3.111197501963276</v>
      </c>
      <c r="O276" s="21">
        <f t="shared" si="23"/>
        <v>8.630372375200197E-4</v>
      </c>
      <c r="R276" s="21">
        <f t="shared" si="28"/>
        <v>25.891117125600591</v>
      </c>
    </row>
    <row r="277" spans="1:18">
      <c r="A277">
        <f>'Al6061'!U277</f>
        <v>277</v>
      </c>
      <c r="B277" s="21">
        <f>'Al6061'!V277/10^5</f>
        <v>-3.6223776199299974E-4</v>
      </c>
      <c r="E277">
        <f>'Copper-RRR100'!M277</f>
        <v>16.488827377893983</v>
      </c>
      <c r="F277" s="21">
        <f t="shared" si="24"/>
        <v>2.999311472065465E-3</v>
      </c>
      <c r="G277" s="21">
        <f t="shared" si="25"/>
        <v>-2.6460482765646972E-4</v>
      </c>
      <c r="J277" s="21">
        <f t="shared" si="26"/>
        <v>-9.7632934336530023E-5</v>
      </c>
      <c r="M277" s="21">
        <f t="shared" si="27"/>
        <v>-2.9289880300959008</v>
      </c>
      <c r="O277" s="21">
        <f t="shared" si="23"/>
        <v>8.6999125710316761E-4</v>
      </c>
      <c r="R277" s="21">
        <f t="shared" si="28"/>
        <v>26.099737713095028</v>
      </c>
    </row>
    <row r="278" spans="1:18">
      <c r="A278">
        <f>'Al6061'!U278</f>
        <v>278</v>
      </c>
      <c r="B278" s="21">
        <f>'Al6061'!V278/10^5</f>
        <v>-3.3966592959200001E-4</v>
      </c>
      <c r="E278">
        <f>'Copper-RRR100'!M278</f>
        <v>16.495964246941028</v>
      </c>
      <c r="F278" s="21">
        <f t="shared" si="24"/>
        <v>3.015807302242345E-3</v>
      </c>
      <c r="G278" s="21">
        <f t="shared" si="25"/>
        <v>-2.4810899747958973E-4</v>
      </c>
      <c r="J278" s="21">
        <f t="shared" si="26"/>
        <v>-9.1556932112410276E-5</v>
      </c>
      <c r="M278" s="21">
        <f t="shared" si="27"/>
        <v>-2.7467079633723084</v>
      </c>
      <c r="O278" s="21">
        <f t="shared" si="23"/>
        <v>8.7693328939411966E-4</v>
      </c>
      <c r="R278" s="21">
        <f t="shared" si="28"/>
        <v>26.307998681823591</v>
      </c>
    </row>
    <row r="279" spans="1:18">
      <c r="A279">
        <f>'Al6061'!U279</f>
        <v>279</v>
      </c>
      <c r="B279" s="21">
        <f>'Al6061'!V279/10^5</f>
        <v>-3.1708520661899881E-4</v>
      </c>
      <c r="E279">
        <f>'Copper-RRR100'!M279</f>
        <v>16.502832975865655</v>
      </c>
      <c r="F279" s="21">
        <f t="shared" si="24"/>
        <v>3.0323100006177952E-3</v>
      </c>
      <c r="G279" s="21">
        <f t="shared" si="25"/>
        <v>-2.3160629910413955E-4</v>
      </c>
      <c r="J279" s="21">
        <f t="shared" si="26"/>
        <v>-8.5478907514859265E-5</v>
      </c>
      <c r="M279" s="21">
        <f t="shared" si="27"/>
        <v>-2.5643672254457779</v>
      </c>
      <c r="O279" s="21">
        <f t="shared" si="23"/>
        <v>8.838629572775745E-4</v>
      </c>
      <c r="R279" s="21">
        <f t="shared" si="28"/>
        <v>26.515888718327236</v>
      </c>
    </row>
    <row r="280" spans="1:18">
      <c r="A280">
        <f>'Al6061'!U280</f>
        <v>280</v>
      </c>
      <c r="B280" s="21">
        <f>'Al6061'!V280/10^5</f>
        <v>-2.9449619199999971E-4</v>
      </c>
      <c r="E280">
        <f>'Copper-RRR100'!M280</f>
        <v>16.50943250395904</v>
      </c>
      <c r="F280" s="21">
        <f t="shared" si="24"/>
        <v>3.0488192979938765E-3</v>
      </c>
      <c r="G280" s="21">
        <f t="shared" si="25"/>
        <v>-2.1509700172805827E-4</v>
      </c>
      <c r="J280" s="21">
        <f t="shared" si="26"/>
        <v>-7.9399190271941449E-5</v>
      </c>
      <c r="M280" s="21">
        <f t="shared" si="27"/>
        <v>-2.3819757081582433</v>
      </c>
      <c r="O280" s="21">
        <f t="shared" si="23"/>
        <v>8.9077988353957393E-4</v>
      </c>
      <c r="R280" s="21">
        <f t="shared" si="28"/>
        <v>26.723396506187218</v>
      </c>
    </row>
    <row r="281" spans="1:18">
      <c r="A281">
        <f>'Al6061'!U281</f>
        <v>281</v>
      </c>
      <c r="B281" s="21">
        <f>'Al6061'!V281/10^5</f>
        <v>-2.7189948466099936E-4</v>
      </c>
      <c r="E281">
        <f>'Copper-RRR100'!M281</f>
        <v>16.515761776296966</v>
      </c>
      <c r="F281" s="21">
        <f t="shared" si="24"/>
        <v>3.0653349241179365E-3</v>
      </c>
      <c r="G281" s="21">
        <f t="shared" si="25"/>
        <v>-1.9858137560399818E-4</v>
      </c>
      <c r="J281" s="21">
        <f t="shared" si="26"/>
        <v>-7.3318109057001174E-5</v>
      </c>
      <c r="M281" s="21">
        <f t="shared" si="27"/>
        <v>-2.1995432717100352</v>
      </c>
      <c r="O281" s="21">
        <f t="shared" si="23"/>
        <v>8.9768369092311302E-4</v>
      </c>
      <c r="R281" s="21">
        <f t="shared" si="28"/>
        <v>26.930510727693392</v>
      </c>
    </row>
    <row r="282" spans="1:18">
      <c r="A282">
        <f>'Al6061'!U282</f>
        <v>282</v>
      </c>
      <c r="B282" s="21">
        <f>'Al6061'!V282/10^5</f>
        <v>-2.4929568352799974E-4</v>
      </c>
      <c r="E282">
        <f>'Copper-RRR100'!M282</f>
        <v>16.521819744160975</v>
      </c>
      <c r="F282" s="21">
        <f t="shared" si="24"/>
        <v>3.0818566076889369E-3</v>
      </c>
      <c r="G282" s="21">
        <f t="shared" si="25"/>
        <v>-1.8205969203299779E-4</v>
      </c>
      <c r="J282" s="21">
        <f t="shared" si="26"/>
        <v>-6.7235991495001948E-5</v>
      </c>
      <c r="M282" s="21">
        <f t="shared" si="27"/>
        <v>-2.0170797448500584</v>
      </c>
      <c r="O282" s="21">
        <f t="shared" si="23"/>
        <v>9.0457400218182092E-4</v>
      </c>
      <c r="R282" s="21">
        <f t="shared" si="28"/>
        <v>27.137220065454628</v>
      </c>
    </row>
    <row r="283" spans="1:18">
      <c r="A283">
        <f>'Al6061'!U283</f>
        <v>283</v>
      </c>
      <c r="B283" s="21">
        <f>'Al6061'!V283/10^5</f>
        <v>-2.2668538752699903E-4</v>
      </c>
      <c r="E283">
        <f>'Copper-RRR100'!M283</f>
        <v>16.527605365703472</v>
      </c>
      <c r="F283" s="21">
        <f t="shared" si="24"/>
        <v>3.0983840763641646E-3</v>
      </c>
      <c r="G283" s="21">
        <f t="shared" si="25"/>
        <v>-1.6553222335777013E-4</v>
      </c>
      <c r="J283" s="21">
        <f t="shared" si="26"/>
        <v>-6.11531641692289E-5</v>
      </c>
      <c r="M283" s="21">
        <f t="shared" si="27"/>
        <v>-1.8345949250768669</v>
      </c>
      <c r="O283" s="21">
        <f t="shared" si="23"/>
        <v>9.1145044013208872E-4</v>
      </c>
      <c r="R283" s="21">
        <f t="shared" si="28"/>
        <v>27.343513203962662</v>
      </c>
    </row>
    <row r="284" spans="1:18">
      <c r="A284">
        <f>'Al6061'!U284</f>
        <v>284</v>
      </c>
      <c r="B284" s="21">
        <f>'Al6061'!V284/10^5</f>
        <v>-2.0406919558399919E-4</v>
      </c>
      <c r="E284">
        <f>'Copper-RRR100'!M284</f>
        <v>16.533117606294567</v>
      </c>
      <c r="F284" s="21">
        <f t="shared" si="24"/>
        <v>3.1149170567665728E-3</v>
      </c>
      <c r="G284" s="21">
        <f t="shared" si="25"/>
        <v>-1.4899924295536191E-4</v>
      </c>
      <c r="J284" s="21">
        <f t="shared" si="26"/>
        <v>-5.5069952628637281E-5</v>
      </c>
      <c r="M284" s="21">
        <f t="shared" si="27"/>
        <v>-1.6520985788591185</v>
      </c>
      <c r="O284" s="21">
        <f t="shared" si="23"/>
        <v>9.1831262770330027E-4</v>
      </c>
      <c r="R284" s="21">
        <f t="shared" si="28"/>
        <v>27.549378831099009</v>
      </c>
    </row>
    <row r="285" spans="1:18">
      <c r="A285">
        <f>'Al6061'!U285</f>
        <v>285</v>
      </c>
      <c r="B285" s="21">
        <f>'Al6061'!V285/10^5</f>
        <v>-1.8144770662499924E-4</v>
      </c>
      <c r="E285">
        <f>'Copper-RRR100'!M285</f>
        <v>16.5383554391126</v>
      </c>
      <c r="F285" s="21">
        <f t="shared" si="24"/>
        <v>3.1314552744925329E-3</v>
      </c>
      <c r="G285" s="21">
        <f t="shared" si="25"/>
        <v>-1.3246102522940185E-4</v>
      </c>
      <c r="J285" s="21">
        <f t="shared" si="26"/>
        <v>-4.8986681395597385E-5</v>
      </c>
      <c r="M285" s="21">
        <f t="shared" si="27"/>
        <v>-1.4696004418679216</v>
      </c>
      <c r="O285" s="21">
        <f t="shared" si="23"/>
        <v>9.2516018798657039E-4</v>
      </c>
      <c r="R285" s="21">
        <f t="shared" si="28"/>
        <v>27.754805639597112</v>
      </c>
    </row>
    <row r="286" spans="1:18">
      <c r="A286">
        <f>'Al6061'!U286</f>
        <v>286</v>
      </c>
      <c r="B286" s="21">
        <f>'Al6061'!V286/10^5</f>
        <v>-1.5882151957599916E-4</v>
      </c>
      <c r="E286">
        <f>'Copper-RRR100'!M286</f>
        <v>16.543317845625793</v>
      </c>
      <c r="F286" s="21">
        <f t="shared" si="24"/>
        <v>3.1479984541200995E-3</v>
      </c>
      <c r="G286" s="21">
        <f t="shared" si="25"/>
        <v>-1.1591784560183518E-4</v>
      </c>
      <c r="J286" s="21">
        <f t="shared" si="26"/>
        <v>-4.2903673974163973E-5</v>
      </c>
      <c r="M286" s="21">
        <f t="shared" si="27"/>
        <v>-1.2871102192249193</v>
      </c>
      <c r="O286" s="21">
        <f t="shared" si="23"/>
        <v>9.3199274428171501E-4</v>
      </c>
      <c r="R286" s="21">
        <f t="shared" si="28"/>
        <v>27.95978232845145</v>
      </c>
    </row>
    <row r="287" spans="1:18">
      <c r="A287">
        <f>'Al6061'!U287</f>
        <v>287</v>
      </c>
      <c r="B287" s="21">
        <f>'Al6061'!V287/10^5</f>
        <v>-1.3619123336299963E-4</v>
      </c>
      <c r="E287">
        <f>'Copper-RRR100'!M287</f>
        <v>16.548003816021019</v>
      </c>
      <c r="F287" s="21">
        <f t="shared" si="24"/>
        <v>3.1645463192177636E-3</v>
      </c>
      <c r="G287" s="21">
        <f t="shared" si="25"/>
        <v>-9.9369980504171104E-5</v>
      </c>
      <c r="J287" s="21">
        <f t="shared" si="26"/>
        <v>-3.6821252858828526E-5</v>
      </c>
      <c r="M287" s="21">
        <f t="shared" si="27"/>
        <v>-1.1046375857648558</v>
      </c>
      <c r="O287" s="21">
        <f t="shared" si="23"/>
        <v>9.3880992014271579E-4</v>
      </c>
      <c r="R287" s="21">
        <f t="shared" si="28"/>
        <v>28.164297604281472</v>
      </c>
    </row>
    <row r="288" spans="1:18">
      <c r="A288">
        <f>'Al6061'!U288</f>
        <v>288</v>
      </c>
      <c r="B288" s="21">
        <f>'Al6061'!V288/10^5</f>
        <v>-1.1355744691199959E-4</v>
      </c>
      <c r="E288">
        <f>'Copper-RRR100'!M288</f>
        <v>16.552412349702777</v>
      </c>
      <c r="F288" s="21">
        <f t="shared" si="24"/>
        <v>3.1810985923536555E-3</v>
      </c>
      <c r="G288" s="21">
        <f t="shared" si="25"/>
        <v>-8.2817707368279189E-5</v>
      </c>
      <c r="J288" s="21">
        <f t="shared" si="26"/>
        <v>-3.0739739543720403E-5</v>
      </c>
      <c r="M288" s="21">
        <f t="shared" si="27"/>
        <v>-0.92219218631161204</v>
      </c>
      <c r="O288" s="21">
        <f t="shared" si="23"/>
        <v>9.4561133942160027E-4</v>
      </c>
      <c r="R288" s="21">
        <f t="shared" si="28"/>
        <v>28.368340182648009</v>
      </c>
    </row>
    <row r="289" spans="1:18">
      <c r="A289">
        <f>'Al6061'!U289</f>
        <v>289</v>
      </c>
      <c r="B289" s="21">
        <f>'Al6061'!V289/10^5</f>
        <v>-9.0920759148999079E-5</v>
      </c>
      <c r="E289">
        <f>'Copper-RRR100'!M289</f>
        <v>16.556542455762965</v>
      </c>
      <c r="F289" s="21">
        <f t="shared" si="24"/>
        <v>3.1976549951052108E-3</v>
      </c>
      <c r="G289" s="21">
        <f t="shared" si="25"/>
        <v>-6.6261304616723957E-5</v>
      </c>
      <c r="J289" s="21">
        <f t="shared" si="26"/>
        <v>-2.4659454532275122E-5</v>
      </c>
      <c r="M289" s="21">
        <f t="shared" si="27"/>
        <v>-0.73978363596825369</v>
      </c>
      <c r="O289" s="21">
        <f t="shared" si="23"/>
        <v>9.5239662631076247E-4</v>
      </c>
      <c r="R289" s="21">
        <f t="shared" si="28"/>
        <v>28.571898789322873</v>
      </c>
    </row>
    <row r="290" spans="1:18">
      <c r="A290">
        <f>'Al6061'!U290</f>
        <v>290</v>
      </c>
      <c r="B290" s="21">
        <f>'Al6061'!V290/10^5</f>
        <v>-6.8281768999999887E-5</v>
      </c>
      <c r="E290">
        <f>'Copper-RRR100'!M290</f>
        <v>16.560393153407986</v>
      </c>
      <c r="F290" s="21">
        <f t="shared" si="24"/>
        <v>3.2142152480693137E-3</v>
      </c>
      <c r="G290" s="21">
        <f t="shared" si="25"/>
        <v>-4.9701051652621068E-5</v>
      </c>
      <c r="J290" s="21">
        <f t="shared" si="26"/>
        <v>-1.858071734737882E-5</v>
      </c>
      <c r="M290" s="21">
        <f t="shared" si="27"/>
        <v>-0.55742152042136461</v>
      </c>
      <c r="O290" s="21">
        <f t="shared" si="23"/>
        <v>9.5916540538387284E-4</v>
      </c>
      <c r="R290" s="21">
        <f t="shared" si="28"/>
        <v>28.774962161516186</v>
      </c>
    </row>
    <row r="291" spans="1:18">
      <c r="A291">
        <f>'Al6061'!U291</f>
        <v>291</v>
      </c>
      <c r="B291" s="21">
        <f>'Al6061'!V291/10^5</f>
        <v>-4.5641075390999222E-5</v>
      </c>
      <c r="E291">
        <f>'Copper-RRR100'!M291</f>
        <v>16.563963472442865</v>
      </c>
      <c r="F291" s="21">
        <f t="shared" si="24"/>
        <v>3.2307790708728272E-3</v>
      </c>
      <c r="G291" s="21">
        <f t="shared" si="25"/>
        <v>-3.3137228849107556E-5</v>
      </c>
      <c r="J291" s="21">
        <f t="shared" si="26"/>
        <v>-1.2503846541891665E-5</v>
      </c>
      <c r="M291" s="21">
        <f t="shared" si="27"/>
        <v>-0.37511539625674994</v>
      </c>
      <c r="O291" s="21">
        <f t="shared" si="23"/>
        <v>9.6591730163523572E-4</v>
      </c>
      <c r="R291" s="21">
        <f t="shared" si="28"/>
        <v>28.977519049057072</v>
      </c>
    </row>
    <row r="292" spans="1:18">
      <c r="A292">
        <f>'Al6061'!U292</f>
        <v>292</v>
      </c>
      <c r="B292" s="21">
        <f>'Al6061'!V292/10^5</f>
        <v>-2.2999277247999147E-5</v>
      </c>
      <c r="E292">
        <f>'Copper-RRR100'!M292</f>
        <v>16.567252453619332</v>
      </c>
      <c r="F292" s="21">
        <f t="shared" si="24"/>
        <v>3.2473461821836132E-3</v>
      </c>
      <c r="G292" s="21">
        <f t="shared" si="25"/>
        <v>-1.6570117538321563E-5</v>
      </c>
      <c r="J292" s="21">
        <f t="shared" si="26"/>
        <v>-6.4291597096775836E-6</v>
      </c>
      <c r="M292" s="21">
        <f t="shared" si="27"/>
        <v>-0.1928747912903275</v>
      </c>
      <c r="O292" s="21">
        <f t="shared" si="23"/>
        <v>9.726519405177604E-4</v>
      </c>
      <c r="R292" s="21">
        <f t="shared" si="28"/>
        <v>29.179558215532811</v>
      </c>
    </row>
    <row r="293" spans="1:18">
      <c r="A293">
        <f>'Al6061'!U293</f>
        <v>293</v>
      </c>
      <c r="B293" s="21">
        <f>'Al6061'!V293/10^5</f>
        <v>-3.5697349699972845E-7</v>
      </c>
      <c r="E293">
        <f>'Copper-RRR100'!M293</f>
        <v>16.570259149129459</v>
      </c>
      <c r="F293" s="21">
        <f t="shared" si="24"/>
        <v>3.2639162997219347E-3</v>
      </c>
      <c r="G293" s="21">
        <f t="shared" si="25"/>
        <v>0</v>
      </c>
      <c r="J293" s="21">
        <f t="shared" si="26"/>
        <v>-3.5697349699972845E-7</v>
      </c>
      <c r="M293" s="21">
        <f t="shared" si="27"/>
        <v>-1.0709204909991854E-2</v>
      </c>
      <c r="O293" s="21">
        <f t="shared" si="23"/>
        <v>9.7936894797956225E-4</v>
      </c>
      <c r="R293" s="21">
        <f t="shared" si="28"/>
        <v>29.381068439386869</v>
      </c>
    </row>
    <row r="294" spans="1:18">
      <c r="A294">
        <f>'Al6061'!U294</f>
        <v>294</v>
      </c>
      <c r="B294" s="21">
        <f>'Al6061'!V294/10^5</f>
        <v>2.2285236936000104E-5</v>
      </c>
      <c r="E294">
        <f>'Copper-RRR100'!M294</f>
        <v>16.572982623023691</v>
      </c>
      <c r="F294" s="21">
        <f t="shared" si="24"/>
        <v>3.2804891402722805E-3</v>
      </c>
      <c r="G294" s="21">
        <f t="shared" si="25"/>
        <v>1.657284055034576E-5</v>
      </c>
      <c r="J294" s="21">
        <f t="shared" si="26"/>
        <v>5.7123963856543436E-6</v>
      </c>
      <c r="M294" s="21">
        <f t="shared" si="27"/>
        <v>0.17137189156963031</v>
      </c>
      <c r="O294" s="21">
        <f t="shared" si="23"/>
        <v>9.8606795049913554E-4</v>
      </c>
      <c r="R294" s="21">
        <f t="shared" si="28"/>
        <v>29.582038514974066</v>
      </c>
    </row>
    <row r="295" spans="1:18">
      <c r="A295">
        <f>'Al6061'!U295</f>
        <v>295</v>
      </c>
      <c r="B295" s="21">
        <f>'Al6061'!V295/10^5</f>
        <v>4.4926755125000001E-5</v>
      </c>
      <c r="E295">
        <f>'Copper-RRR100'!M295</f>
        <v>16.575421951561786</v>
      </c>
      <c r="F295" s="21">
        <f t="shared" si="24"/>
        <v>3.2970644196956282E-3</v>
      </c>
      <c r="G295" s="21">
        <f t="shared" si="25"/>
        <v>3.3148119973693511E-5</v>
      </c>
      <c r="J295" s="21">
        <f t="shared" si="26"/>
        <v>1.177863515130649E-5</v>
      </c>
      <c r="M295" s="21">
        <f t="shared" si="27"/>
        <v>0.35335905453919469</v>
      </c>
      <c r="O295" s="21">
        <f t="shared" si="23"/>
        <v>9.9274857511922427E-4</v>
      </c>
      <c r="R295" s="21">
        <f t="shared" si="28"/>
        <v>29.782457253576727</v>
      </c>
    </row>
    <row r="296" spans="1:18">
      <c r="A296">
        <f>'Al6061'!U296</f>
        <v>296</v>
      </c>
      <c r="B296" s="21">
        <f>'Al6061'!V296/10^5</f>
        <v>6.7566982144001025E-5</v>
      </c>
      <c r="E296">
        <f>'Copper-RRR100'!M296</f>
        <v>16.577576223672089</v>
      </c>
      <c r="F296" s="21">
        <f t="shared" si="24"/>
        <v>3.3136418529420438E-3</v>
      </c>
      <c r="G296" s="21">
        <f t="shared" si="25"/>
        <v>4.9725553220109076E-5</v>
      </c>
      <c r="J296" s="21">
        <f t="shared" si="26"/>
        <v>1.7841428923891949E-5</v>
      </c>
      <c r="M296" s="21">
        <f t="shared" si="27"/>
        <v>0.53524286771675844</v>
      </c>
      <c r="O296" s="21">
        <f t="shared" si="23"/>
        <v>9.994104494793995E-4</v>
      </c>
      <c r="R296" s="21">
        <f t="shared" si="28"/>
        <v>29.982313484381987</v>
      </c>
    </row>
    <row r="297" spans="1:18">
      <c r="A297">
        <f>'Al6061'!U297</f>
        <v>297</v>
      </c>
      <c r="B297" s="21">
        <f>'Al6061'!V297/10^5</f>
        <v>9.0205319067000571E-5</v>
      </c>
      <c r="E297">
        <f>'Copper-RRR100'!M297</f>
        <v>16.579444541269734</v>
      </c>
      <c r="F297" s="21">
        <f t="shared" si="24"/>
        <v>3.3302211540637465E-3</v>
      </c>
      <c r="G297" s="21">
        <f t="shared" si="25"/>
        <v>6.6304854341811808E-5</v>
      </c>
      <c r="J297" s="21">
        <f t="shared" si="26"/>
        <v>2.3900464725188763E-5</v>
      </c>
      <c r="M297" s="21">
        <f t="shared" si="27"/>
        <v>0.71701394175566291</v>
      </c>
      <c r="O297" s="21">
        <f t="shared" si="23"/>
        <v>1.0060532018472813E-3</v>
      </c>
      <c r="R297" s="21">
        <f t="shared" si="28"/>
        <v>30.181596055418439</v>
      </c>
    </row>
    <row r="298" spans="1:18">
      <c r="A298">
        <f>'Al6061'!U298</f>
        <v>298</v>
      </c>
      <c r="B298" s="21">
        <f>'Al6061'!V298/10^5</f>
        <v>1.1284116696800027E-4</v>
      </c>
      <c r="E298">
        <f>'Copper-RRR100'!M298</f>
        <v>16.581026019732953</v>
      </c>
      <c r="F298" s="21">
        <f t="shared" si="24"/>
        <v>3.3468020362284775E-3</v>
      </c>
      <c r="G298" s="21">
        <f t="shared" si="25"/>
        <v>8.2885736506542809E-5</v>
      </c>
      <c r="J298" s="21">
        <f t="shared" si="26"/>
        <v>2.9955430461457461E-5</v>
      </c>
      <c r="M298" s="21">
        <f t="shared" si="27"/>
        <v>0.89866291384372388</v>
      </c>
      <c r="O298" s="21">
        <f t="shared" si="23"/>
        <v>1.0126764611485927E-3</v>
      </c>
      <c r="R298" s="21">
        <f t="shared" si="28"/>
        <v>30.380293834457781</v>
      </c>
    </row>
    <row r="299" spans="1:18">
      <c r="A299">
        <f>'Al6061'!U299</f>
        <v>299</v>
      </c>
      <c r="B299" s="21">
        <f>'Al6061'!V299/10^5</f>
        <v>1.3547392692100062E-4</v>
      </c>
      <c r="E299">
        <f>'Copper-RRR100'!M299</f>
        <v>16.582319788192429</v>
      </c>
      <c r="F299" s="21">
        <f t="shared" si="24"/>
        <v>3.3633842117333128E-3</v>
      </c>
      <c r="G299" s="21">
        <f t="shared" si="25"/>
        <v>9.9467912011378095E-5</v>
      </c>
      <c r="J299" s="21">
        <f t="shared" si="26"/>
        <v>3.6006014909622521E-5</v>
      </c>
      <c r="M299" s="21">
        <f t="shared" si="27"/>
        <v>1.0801804472886756</v>
      </c>
      <c r="O299" s="21">
        <f t="shared" si="23"/>
        <v>1.0192798569959175E-3</v>
      </c>
      <c r="R299" s="21">
        <f t="shared" si="28"/>
        <v>30.578395709877526</v>
      </c>
    </row>
    <row r="300" spans="1:18">
      <c r="A300">
        <f>'Al6061'!U300</f>
        <v>300</v>
      </c>
      <c r="B300" s="21">
        <f>'Al6061'!V300/10^5</f>
        <v>1.5810299999999985E-4</v>
      </c>
      <c r="E300">
        <f>'Copper-RRR100'!M300</f>
        <v>16.583324989937271</v>
      </c>
      <c r="F300" s="21">
        <f t="shared" si="24"/>
        <v>3.3716753716274092E-3</v>
      </c>
      <c r="G300" s="21">
        <f t="shared" si="25"/>
        <v>1.0775907190547444E-4</v>
      </c>
      <c r="J300" s="21">
        <f t="shared" si="26"/>
        <v>5.0343928094525415E-5</v>
      </c>
      <c r="M300" s="21">
        <f t="shared" si="27"/>
        <v>1.5103178428357624</v>
      </c>
      <c r="O300" s="21">
        <f t="shared" si="23"/>
        <v>1.0258630197162858E-3</v>
      </c>
      <c r="R300" s="21">
        <f t="shared" si="28"/>
        <v>30.775890591488572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CU_Rho</vt:lpstr>
      <vt:lpstr>CU_Cp</vt:lpstr>
      <vt:lpstr>CU_ThCond</vt:lpstr>
      <vt:lpstr>Copper-RRR100</vt:lpstr>
      <vt:lpstr>Copper-RRR50</vt:lpstr>
      <vt:lpstr>Al6061</vt:lpstr>
      <vt:lpstr>Kapton</vt:lpstr>
      <vt:lpstr>G10</vt:lpstr>
      <vt:lpstr>Al+Cu</vt:lpstr>
      <vt:lpstr>SS316</vt:lpstr>
      <vt:lpstr>'Copper-RRR100'!_CU1</vt:lpstr>
      <vt:lpstr>'Copper-RRR50'!_CU1</vt:lpstr>
      <vt:lpstr>'G10'!_G10</vt:lpstr>
    </vt:vector>
  </TitlesOfParts>
  <Company>MIT Plasma Science and Fusion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PSFC</dc:creator>
  <cp:lastModifiedBy>Radovinsky,Alexey </cp:lastModifiedBy>
  <dcterms:created xsi:type="dcterms:W3CDTF">2014-04-22T12:57:57Z</dcterms:created>
  <dcterms:modified xsi:type="dcterms:W3CDTF">2019-05-28T15:29:43Z</dcterms:modified>
</cp:coreProperties>
</file>