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"/>
    </mc:Choice>
  </mc:AlternateContent>
  <bookViews>
    <workbookView xWindow="0" yWindow="0" windowWidth="20490" windowHeight="7530" activeTab="1"/>
  </bookViews>
  <sheets>
    <sheet name="Lightning" sheetId="1" r:id="rId1"/>
    <sheet name="Air quality" sheetId="2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Q29" i="1" l="1"/>
  <c r="G24" i="2" l="1"/>
  <c r="D23" i="2"/>
  <c r="G5" i="2"/>
  <c r="G20" i="2" s="1"/>
  <c r="D19" i="2"/>
  <c r="B4" i="2"/>
  <c r="C17" i="1"/>
  <c r="C12" i="1" s="1"/>
  <c r="C7" i="1"/>
  <c r="D9" i="2"/>
  <c r="D7" i="2" s="1"/>
  <c r="R23" i="1"/>
  <c r="R15" i="1"/>
  <c r="R18" i="1"/>
  <c r="R8" i="1"/>
  <c r="R3" i="1"/>
  <c r="C16" i="1"/>
  <c r="C15" i="1"/>
  <c r="R20" i="1" l="1"/>
  <c r="R21" i="1"/>
  <c r="J10" i="1"/>
  <c r="J13" i="1" s="1"/>
  <c r="L3" i="1"/>
  <c r="L4" i="1"/>
  <c r="L2" i="1"/>
  <c r="C11" i="1"/>
</calcChain>
</file>

<file path=xl/sharedStrings.xml><?xml version="1.0" encoding="utf-8"?>
<sst xmlns="http://schemas.openxmlformats.org/spreadsheetml/2006/main" count="143" uniqueCount="82">
  <si>
    <t>epsilon</t>
  </si>
  <si>
    <t>psi</t>
  </si>
  <si>
    <t>tau</t>
  </si>
  <si>
    <t>ro_m</t>
  </si>
  <si>
    <t>A_tot</t>
  </si>
  <si>
    <t>A_window</t>
  </si>
  <si>
    <t>m^2</t>
  </si>
  <si>
    <t>south_win</t>
  </si>
  <si>
    <t>nord_win</t>
  </si>
  <si>
    <t>east_win</t>
  </si>
  <si>
    <t>west_win</t>
  </si>
  <si>
    <t>windows</t>
  </si>
  <si>
    <t>type A</t>
  </si>
  <si>
    <t>type B</t>
  </si>
  <si>
    <t>type C</t>
  </si>
  <si>
    <t>x</t>
  </si>
  <si>
    <t>=</t>
  </si>
  <si>
    <t>no obstacle</t>
  </si>
  <si>
    <t>DF_avg</t>
  </si>
  <si>
    <t>room 9</t>
  </si>
  <si>
    <t>double glass</t>
  </si>
  <si>
    <t>ceil</t>
  </si>
  <si>
    <t>pavement</t>
  </si>
  <si>
    <t>wall</t>
  </si>
  <si>
    <t>ro</t>
  </si>
  <si>
    <t>white</t>
  </si>
  <si>
    <t>light grey</t>
  </si>
  <si>
    <t>using shadowing system (70% of window is shadowed):</t>
  </si>
  <si>
    <t>lightning system:</t>
  </si>
  <si>
    <t>room dimension:</t>
  </si>
  <si>
    <t>light system elev:</t>
  </si>
  <si>
    <t>m</t>
  </si>
  <si>
    <t>work plan elev:</t>
  </si>
  <si>
    <t>tot flux method:</t>
  </si>
  <si>
    <t>Phi_tot</t>
  </si>
  <si>
    <t>E_m</t>
  </si>
  <si>
    <t>U</t>
  </si>
  <si>
    <t>M</t>
  </si>
  <si>
    <t>k</t>
  </si>
  <si>
    <t>a</t>
  </si>
  <si>
    <t>b</t>
  </si>
  <si>
    <t>h'</t>
  </si>
  <si>
    <t>lm</t>
  </si>
  <si>
    <t>n lamps</t>
  </si>
  <si>
    <t>Phi_source</t>
  </si>
  <si>
    <t>lamp:</t>
  </si>
  <si>
    <t>lm/watt</t>
  </si>
  <si>
    <t>watt</t>
  </si>
  <si>
    <t>residential living room</t>
  </si>
  <si>
    <t>q_iaq</t>
  </si>
  <si>
    <t>m^3/h * person</t>
  </si>
  <si>
    <t>ACH_iaq</t>
  </si>
  <si>
    <t>f_av.occup</t>
  </si>
  <si>
    <t>f_occup</t>
  </si>
  <si>
    <t>N_people</t>
  </si>
  <si>
    <t>N_occup.hs</t>
  </si>
  <si>
    <t>N_daily.hs</t>
  </si>
  <si>
    <t>hours</t>
  </si>
  <si>
    <t>people</t>
  </si>
  <si>
    <t>volume =</t>
  </si>
  <si>
    <t>f_emission</t>
  </si>
  <si>
    <t>VOCs</t>
  </si>
  <si>
    <t>surface</t>
  </si>
  <si>
    <t>h</t>
  </si>
  <si>
    <t>m^3</t>
  </si>
  <si>
    <t>wood pavement resinous</t>
  </si>
  <si>
    <t>mg/h*m^2</t>
  </si>
  <si>
    <t>VOC_wpr</t>
  </si>
  <si>
    <t>1/h</t>
  </si>
  <si>
    <t>room 8 =</t>
  </si>
  <si>
    <t>led lamp:</t>
  </si>
  <si>
    <t>led_source</t>
  </si>
  <si>
    <t>n led</t>
  </si>
  <si>
    <t>grey</t>
  </si>
  <si>
    <t>led</t>
  </si>
  <si>
    <t>NO</t>
  </si>
  <si>
    <t>3 day value for calculation</t>
  </si>
  <si>
    <t>constant value for control system (after 28 days)</t>
  </si>
  <si>
    <t>painting</t>
  </si>
  <si>
    <t>(150 for kitchen; office=500)</t>
  </si>
  <si>
    <t>recessed spotlights</t>
  </si>
  <si>
    <t>base this value on a normal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</si>
</sst>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S12" sqref="S12"/>
    </sheetView>
  </sheetViews>
  <sheetFormatPr defaultRowHeight="15" x14ac:dyDescent="0.25"/>
  <cols>
    <col min="1" max="2" width="10.42578125" bestFit="1" customWidth="1"/>
    <col min="9" max="9" width="3.7109375" customWidth="1"/>
    <col min="11" max="11" width="3.7109375" customWidth="1"/>
  </cols>
  <sheetData>
    <row r="1" spans="1:19" x14ac:dyDescent="0.25">
      <c r="A1" s="2" t="s">
        <v>19</v>
      </c>
    </row>
    <row r="2" spans="1:19" x14ac:dyDescent="0.25">
      <c r="A2" t="s">
        <v>7</v>
      </c>
      <c r="B2">
        <v>3</v>
      </c>
      <c r="F2" t="s">
        <v>11</v>
      </c>
      <c r="G2" t="s">
        <v>12</v>
      </c>
      <c r="H2">
        <v>1.4</v>
      </c>
      <c r="I2" s="1" t="s">
        <v>15</v>
      </c>
      <c r="J2">
        <v>2.5</v>
      </c>
      <c r="K2" s="1" t="s">
        <v>16</v>
      </c>
      <c r="L2">
        <f>H2*J2</f>
        <v>3.5</v>
      </c>
      <c r="M2" t="s">
        <v>6</v>
      </c>
      <c r="P2" t="s">
        <v>28</v>
      </c>
    </row>
    <row r="3" spans="1:19" x14ac:dyDescent="0.25">
      <c r="A3" t="s">
        <v>8</v>
      </c>
      <c r="G3" t="s">
        <v>13</v>
      </c>
      <c r="H3">
        <v>0.95</v>
      </c>
      <c r="I3" s="1" t="s">
        <v>15</v>
      </c>
      <c r="J3">
        <v>1.4</v>
      </c>
      <c r="K3" s="1" t="s">
        <v>16</v>
      </c>
      <c r="L3">
        <f t="shared" ref="L3:L4" si="0">H3*J3</f>
        <v>1.3299999999999998</v>
      </c>
      <c r="M3" t="s">
        <v>6</v>
      </c>
      <c r="P3" t="s">
        <v>29</v>
      </c>
      <c r="R3">
        <f>3.3*4.5</f>
        <v>14.85</v>
      </c>
      <c r="S3" t="s">
        <v>6</v>
      </c>
    </row>
    <row r="4" spans="1:19" x14ac:dyDescent="0.25">
      <c r="A4" t="s">
        <v>9</v>
      </c>
      <c r="B4">
        <v>0</v>
      </c>
      <c r="G4" t="s">
        <v>14</v>
      </c>
      <c r="H4">
        <v>0.95</v>
      </c>
      <c r="I4" s="1" t="s">
        <v>15</v>
      </c>
      <c r="J4">
        <v>1.4</v>
      </c>
      <c r="K4" s="1" t="s">
        <v>16</v>
      </c>
      <c r="L4">
        <f t="shared" si="0"/>
        <v>1.3299999999999998</v>
      </c>
      <c r="M4" t="s">
        <v>6</v>
      </c>
      <c r="P4" t="s">
        <v>30</v>
      </c>
      <c r="R4">
        <v>3</v>
      </c>
      <c r="S4" t="s">
        <v>31</v>
      </c>
    </row>
    <row r="5" spans="1:19" x14ac:dyDescent="0.25">
      <c r="A5" t="s">
        <v>10</v>
      </c>
      <c r="P5" t="s">
        <v>32</v>
      </c>
      <c r="R5">
        <v>0.8</v>
      </c>
      <c r="S5" t="s">
        <v>31</v>
      </c>
    </row>
    <row r="7" spans="1:19" x14ac:dyDescent="0.25">
      <c r="B7" t="s">
        <v>5</v>
      </c>
      <c r="C7">
        <f>B2*L2</f>
        <v>10.5</v>
      </c>
      <c r="D7" t="s">
        <v>6</v>
      </c>
      <c r="P7" t="s">
        <v>33</v>
      </c>
    </row>
    <row r="8" spans="1:19" x14ac:dyDescent="0.25">
      <c r="B8" t="s">
        <v>0</v>
      </c>
      <c r="C8">
        <v>0.5</v>
      </c>
      <c r="D8" t="s">
        <v>17</v>
      </c>
      <c r="P8" t="s">
        <v>34</v>
      </c>
      <c r="Q8" s="1" t="s">
        <v>16</v>
      </c>
      <c r="R8">
        <f>(R10*R3)/(R11*R12)</f>
        <v>4564.5491803278692</v>
      </c>
      <c r="S8" t="s">
        <v>42</v>
      </c>
    </row>
    <row r="9" spans="1:19" x14ac:dyDescent="0.25">
      <c r="B9" t="s">
        <v>1</v>
      </c>
      <c r="C9">
        <v>1</v>
      </c>
    </row>
    <row r="10" spans="1:19" x14ac:dyDescent="0.25">
      <c r="B10" t="s">
        <v>2</v>
      </c>
      <c r="C10">
        <v>0.5</v>
      </c>
      <c r="D10" t="s">
        <v>20</v>
      </c>
      <c r="H10" t="s">
        <v>18</v>
      </c>
      <c r="I10" s="1" t="s">
        <v>16</v>
      </c>
      <c r="J10">
        <f>C7*C8*C9*C10/(C11*(1-C12))</f>
        <v>0.39033871841442819</v>
      </c>
      <c r="P10" t="s">
        <v>35</v>
      </c>
      <c r="Q10" s="1" t="s">
        <v>16</v>
      </c>
      <c r="R10">
        <v>150</v>
      </c>
      <c r="S10" t="s">
        <v>79</v>
      </c>
    </row>
    <row r="11" spans="1:19" x14ac:dyDescent="0.25">
      <c r="B11" t="s">
        <v>4</v>
      </c>
      <c r="C11">
        <f>3.3*4.5</f>
        <v>14.85</v>
      </c>
      <c r="D11" t="s">
        <v>6</v>
      </c>
      <c r="P11" t="s">
        <v>36</v>
      </c>
      <c r="Q11" s="1" t="s">
        <v>16</v>
      </c>
      <c r="R11">
        <v>0.61</v>
      </c>
      <c r="S11" t="s">
        <v>80</v>
      </c>
    </row>
    <row r="12" spans="1:19" x14ac:dyDescent="0.25">
      <c r="B12" t="s">
        <v>3</v>
      </c>
      <c r="C12">
        <f>(C15*F15+C16*F16+C17*F17)/(C15+C16+C17)</f>
        <v>0.54714285714285715</v>
      </c>
      <c r="H12" t="s">
        <v>27</v>
      </c>
      <c r="P12" t="s">
        <v>37</v>
      </c>
      <c r="Q12" s="1" t="s">
        <v>16</v>
      </c>
      <c r="R12">
        <v>0.8</v>
      </c>
      <c r="S12" t="s">
        <v>74</v>
      </c>
    </row>
    <row r="13" spans="1:19" x14ac:dyDescent="0.25">
      <c r="H13" t="s">
        <v>18</v>
      </c>
      <c r="I13" s="1" t="s">
        <v>16</v>
      </c>
      <c r="J13">
        <f>J10*0.3</f>
        <v>0.11710161552432845</v>
      </c>
    </row>
    <row r="15" spans="1:19" x14ac:dyDescent="0.25">
      <c r="B15" t="s">
        <v>21</v>
      </c>
      <c r="C15">
        <f>3.3*4.5</f>
        <v>14.85</v>
      </c>
      <c r="D15" t="s">
        <v>6</v>
      </c>
      <c r="E15" t="s">
        <v>24</v>
      </c>
      <c r="F15">
        <v>0.7</v>
      </c>
      <c r="G15" t="s">
        <v>25</v>
      </c>
      <c r="P15" t="s">
        <v>38</v>
      </c>
      <c r="Q15" s="1" t="s">
        <v>16</v>
      </c>
      <c r="R15">
        <f>(R16*R17)/(R18*(R16+R17))</f>
        <v>0.86538461538461531</v>
      </c>
    </row>
    <row r="16" spans="1:19" x14ac:dyDescent="0.25">
      <c r="B16" t="s">
        <v>22</v>
      </c>
      <c r="C16">
        <f>3.3*4.5</f>
        <v>14.85</v>
      </c>
      <c r="D16" t="s">
        <v>6</v>
      </c>
      <c r="E16" t="s">
        <v>24</v>
      </c>
      <c r="F16">
        <v>0.5</v>
      </c>
      <c r="G16" t="s">
        <v>73</v>
      </c>
      <c r="P16" t="s">
        <v>39</v>
      </c>
      <c r="Q16" s="1" t="s">
        <v>16</v>
      </c>
      <c r="R16">
        <v>3.3</v>
      </c>
      <c r="S16" t="s">
        <v>31</v>
      </c>
    </row>
    <row r="17" spans="2:19" x14ac:dyDescent="0.25">
      <c r="B17" t="s">
        <v>23</v>
      </c>
      <c r="C17">
        <f>3.3*3+4.5*3+3.3*3</f>
        <v>33.299999999999997</v>
      </c>
      <c r="D17" t="s">
        <v>6</v>
      </c>
      <c r="E17" t="s">
        <v>24</v>
      </c>
      <c r="F17">
        <v>0.5</v>
      </c>
      <c r="G17" t="s">
        <v>26</v>
      </c>
      <c r="P17" t="s">
        <v>40</v>
      </c>
      <c r="Q17" s="1" t="s">
        <v>16</v>
      </c>
      <c r="R17">
        <v>4.5</v>
      </c>
      <c r="S17" t="s">
        <v>31</v>
      </c>
    </row>
    <row r="18" spans="2:19" x14ac:dyDescent="0.25">
      <c r="P18" t="s">
        <v>41</v>
      </c>
      <c r="Q18" s="1" t="s">
        <v>16</v>
      </c>
      <c r="R18">
        <f>R4-R5</f>
        <v>2.2000000000000002</v>
      </c>
      <c r="S18" t="s">
        <v>31</v>
      </c>
    </row>
    <row r="20" spans="2:19" x14ac:dyDescent="0.25">
      <c r="O20" t="s">
        <v>75</v>
      </c>
      <c r="P20" t="s">
        <v>43</v>
      </c>
      <c r="Q20" s="1" t="s">
        <v>16</v>
      </c>
      <c r="R20">
        <f>_xlfn.CEILING.MATH(R8/R23)</f>
        <v>1</v>
      </c>
    </row>
    <row r="21" spans="2:19" x14ac:dyDescent="0.25">
      <c r="P21" t="s">
        <v>72</v>
      </c>
      <c r="Q21" s="1" t="s">
        <v>16</v>
      </c>
      <c r="R21">
        <f>_xlfn.CEILING.MATH(R8/R24)</f>
        <v>6</v>
      </c>
    </row>
    <row r="23" spans="2:19" x14ac:dyDescent="0.25">
      <c r="O23" t="s">
        <v>75</v>
      </c>
      <c r="P23" t="s">
        <v>44</v>
      </c>
      <c r="Q23" s="1" t="s">
        <v>16</v>
      </c>
      <c r="R23">
        <f>Q26*Q27</f>
        <v>15000</v>
      </c>
    </row>
    <row r="24" spans="2:19" x14ac:dyDescent="0.25">
      <c r="P24" t="s">
        <v>71</v>
      </c>
      <c r="Q24" s="1" t="s">
        <v>16</v>
      </c>
      <c r="R24">
        <v>800</v>
      </c>
    </row>
    <row r="26" spans="2:19" x14ac:dyDescent="0.25">
      <c r="O26" t="s">
        <v>75</v>
      </c>
      <c r="P26" t="s">
        <v>45</v>
      </c>
      <c r="Q26">
        <v>100</v>
      </c>
      <c r="R26" t="s">
        <v>46</v>
      </c>
    </row>
    <row r="27" spans="2:19" x14ac:dyDescent="0.25">
      <c r="O27" t="s">
        <v>75</v>
      </c>
      <c r="Q27">
        <v>150</v>
      </c>
      <c r="R27" t="s">
        <v>47</v>
      </c>
    </row>
    <row r="29" spans="2:19" x14ac:dyDescent="0.25">
      <c r="P29" t="s">
        <v>70</v>
      </c>
      <c r="Q29">
        <f>R24/Q30</f>
        <v>84.21052631578948</v>
      </c>
      <c r="R29" t="s">
        <v>46</v>
      </c>
    </row>
    <row r="30" spans="2:19" x14ac:dyDescent="0.25">
      <c r="Q30">
        <v>9.5</v>
      </c>
      <c r="R30" t="s">
        <v>47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tabSelected="1" workbookViewId="0">
      <selection activeCell="G17" sqref="G17"/>
    </sheetView>
  </sheetViews>
  <sheetFormatPr defaultRowHeight="15" x14ac:dyDescent="0.25"/>
  <cols>
    <col min="1" max="1" width="11.140625" bestFit="1" customWidth="1"/>
    <col min="2" max="2" width="11.140625" customWidth="1"/>
    <col min="3" max="3" width="3.7109375" style="1" customWidth="1"/>
    <col min="5" max="5" width="10.85546875" customWidth="1"/>
    <col min="6" max="6" width="3.7109375" style="1" customWidth="1"/>
  </cols>
  <sheetData>
    <row r="2" spans="1:13" x14ac:dyDescent="0.25">
      <c r="A2" t="s">
        <v>69</v>
      </c>
      <c r="B2" t="s">
        <v>48</v>
      </c>
      <c r="E2" t="s">
        <v>49</v>
      </c>
      <c r="F2" s="1" t="s">
        <v>16</v>
      </c>
      <c r="G2">
        <v>39.6</v>
      </c>
      <c r="H2" t="s">
        <v>50</v>
      </c>
      <c r="L2" t="s">
        <v>39</v>
      </c>
      <c r="M2">
        <v>7.5</v>
      </c>
    </row>
    <row r="3" spans="1:13" x14ac:dyDescent="0.25">
      <c r="L3" t="s">
        <v>40</v>
      </c>
      <c r="M3">
        <v>8.4</v>
      </c>
    </row>
    <row r="4" spans="1:13" x14ac:dyDescent="0.25">
      <c r="A4" t="s">
        <v>59</v>
      </c>
      <c r="B4">
        <f>M2*M3*M4</f>
        <v>189</v>
      </c>
      <c r="C4" s="1" t="s">
        <v>64</v>
      </c>
      <c r="L4" t="s">
        <v>63</v>
      </c>
      <c r="M4">
        <v>3</v>
      </c>
    </row>
    <row r="5" spans="1:13" x14ac:dyDescent="0.25">
      <c r="E5" t="s">
        <v>51</v>
      </c>
      <c r="F5" s="1" t="s">
        <v>16</v>
      </c>
      <c r="G5">
        <f>G2*D10*D7/B4</f>
        <v>0.94285714285714295</v>
      </c>
      <c r="H5" t="s">
        <v>68</v>
      </c>
    </row>
    <row r="7" spans="1:13" x14ac:dyDescent="0.25">
      <c r="B7" t="s">
        <v>52</v>
      </c>
      <c r="C7" s="1" t="s">
        <v>16</v>
      </c>
      <c r="D7">
        <f>D9*D10</f>
        <v>1.5</v>
      </c>
    </row>
    <row r="9" spans="1:13" x14ac:dyDescent="0.25">
      <c r="B9" t="s">
        <v>53</v>
      </c>
      <c r="C9" s="1" t="s">
        <v>16</v>
      </c>
      <c r="D9">
        <f>D12/D13</f>
        <v>0.5</v>
      </c>
    </row>
    <row r="10" spans="1:13" x14ac:dyDescent="0.25">
      <c r="B10" t="s">
        <v>54</v>
      </c>
      <c r="C10" s="1" t="s">
        <v>16</v>
      </c>
      <c r="D10">
        <v>3</v>
      </c>
      <c r="E10" t="s">
        <v>58</v>
      </c>
    </row>
    <row r="12" spans="1:13" x14ac:dyDescent="0.25">
      <c r="B12" t="s">
        <v>55</v>
      </c>
      <c r="C12" s="1" t="s">
        <v>16</v>
      </c>
      <c r="D12">
        <v>12</v>
      </c>
      <c r="E12" t="s">
        <v>57</v>
      </c>
      <c r="F12" s="3" t="s">
        <v>81</v>
      </c>
    </row>
    <row r="13" spans="1:13" x14ac:dyDescent="0.25">
      <c r="B13" t="s">
        <v>56</v>
      </c>
      <c r="C13" s="1" t="s">
        <v>16</v>
      </c>
      <c r="D13">
        <v>24</v>
      </c>
      <c r="E13" t="s">
        <v>57</v>
      </c>
    </row>
    <row r="16" spans="1:13" x14ac:dyDescent="0.25">
      <c r="E16" t="s">
        <v>61</v>
      </c>
      <c r="F16" s="1" t="s">
        <v>16</v>
      </c>
      <c r="G16">
        <f>G20+G24</f>
        <v>0.21728395061728395</v>
      </c>
    </row>
    <row r="18" spans="2:10" x14ac:dyDescent="0.25">
      <c r="B18" t="s">
        <v>60</v>
      </c>
      <c r="C18" s="1" t="s">
        <v>16</v>
      </c>
      <c r="D18">
        <v>0.22</v>
      </c>
      <c r="E18" t="s">
        <v>66</v>
      </c>
      <c r="F18" t="s">
        <v>65</v>
      </c>
    </row>
    <row r="19" spans="2:10" x14ac:dyDescent="0.25">
      <c r="B19" t="s">
        <v>62</v>
      </c>
      <c r="C19" s="1" t="s">
        <v>16</v>
      </c>
      <c r="D19">
        <f>M2*M3</f>
        <v>63</v>
      </c>
      <c r="E19" t="s">
        <v>6</v>
      </c>
    </row>
    <row r="20" spans="2:10" x14ac:dyDescent="0.25">
      <c r="E20" t="s">
        <v>67</v>
      </c>
      <c r="F20" s="1" t="s">
        <v>16</v>
      </c>
      <c r="G20">
        <f>((D18*D19/(0.9*B4)))/G5</f>
        <v>8.6419753086419734E-2</v>
      </c>
    </row>
    <row r="22" spans="2:10" x14ac:dyDescent="0.25">
      <c r="B22" t="s">
        <v>60</v>
      </c>
      <c r="C22" s="1" t="s">
        <v>16</v>
      </c>
      <c r="D22">
        <v>0.22</v>
      </c>
      <c r="E22" t="s">
        <v>66</v>
      </c>
      <c r="F22" t="s">
        <v>78</v>
      </c>
      <c r="J22" t="s">
        <v>76</v>
      </c>
    </row>
    <row r="23" spans="2:10" x14ac:dyDescent="0.25">
      <c r="B23" t="s">
        <v>62</v>
      </c>
      <c r="C23" s="1" t="s">
        <v>16</v>
      </c>
      <c r="D23">
        <f>(2*M2+2*M3)*M4</f>
        <v>95.4</v>
      </c>
      <c r="E23" t="s">
        <v>6</v>
      </c>
      <c r="J23" t="s">
        <v>77</v>
      </c>
    </row>
    <row r="24" spans="2:10" x14ac:dyDescent="0.25">
      <c r="E24" t="s">
        <v>67</v>
      </c>
      <c r="F24" s="1" t="s">
        <v>16</v>
      </c>
      <c r="G24">
        <f>((D22*D23/(0.9*B4)))/G5</f>
        <v>0.1308641975308642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Lightning</vt:lpstr>
      <vt:lpstr>Air 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2017-01-07T16:03:56Z</dcterms:created>
  <dcterms:modified xsi:type="dcterms:W3CDTF">2017-01-20T12:14:39Z</dcterms:modified>
</cp:coreProperties>
</file>