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ckleton\Desktop\Dropbox\Git\proposed\"/>
    </mc:Choice>
  </mc:AlternateContent>
  <bookViews>
    <workbookView xWindow="375" yWindow="465" windowWidth="28035" windowHeight="16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3" i="1"/>
  <c r="E42" i="1" l="1"/>
  <c r="E39" i="1"/>
  <c r="D42" i="1"/>
  <c r="D41" i="1"/>
  <c r="D40" i="1"/>
  <c r="D39" i="1"/>
  <c r="E38" i="1"/>
  <c r="E37" i="1"/>
  <c r="D38" i="1"/>
  <c r="D37" i="1"/>
  <c r="E35" i="1"/>
  <c r="E34" i="1"/>
  <c r="E33" i="1"/>
  <c r="D35" i="1"/>
  <c r="D34" i="1"/>
  <c r="D33" i="1"/>
  <c r="E32" i="1"/>
  <c r="D32" i="1"/>
  <c r="E31" i="1"/>
  <c r="E30" i="1"/>
  <c r="D31" i="1"/>
  <c r="D30" i="1"/>
  <c r="E24" i="1"/>
  <c r="E23" i="1"/>
  <c r="D24" i="1"/>
  <c r="D23" i="1"/>
  <c r="E22" i="1"/>
  <c r="D22" i="1"/>
  <c r="E21" i="1"/>
  <c r="D21" i="1"/>
  <c r="D20" i="1"/>
  <c r="E19" i="1"/>
  <c r="D19" i="1"/>
  <c r="E18" i="1"/>
  <c r="D18" i="1"/>
  <c r="E17" i="1"/>
  <c r="D17" i="1"/>
  <c r="E16" i="1"/>
  <c r="E15" i="1"/>
  <c r="E14" i="1"/>
  <c r="E13" i="1"/>
  <c r="E12" i="1"/>
  <c r="D16" i="1"/>
  <c r="D15" i="1"/>
  <c r="D13" i="1"/>
  <c r="D12" i="1"/>
  <c r="E9" i="1"/>
  <c r="E10" i="1"/>
  <c r="D11" i="1"/>
  <c r="D10" i="1"/>
  <c r="D9" i="1"/>
</calcChain>
</file>

<file path=xl/sharedStrings.xml><?xml version="1.0" encoding="utf-8"?>
<sst xmlns="http://schemas.openxmlformats.org/spreadsheetml/2006/main" count="97" uniqueCount="61">
  <si>
    <t>Field</t>
  </si>
  <si>
    <t>Depth top reservoir</t>
  </si>
  <si>
    <t>TVDSS (m)</t>
  </si>
  <si>
    <t>Reservoir thickness</t>
  </si>
  <si>
    <t>(m)</t>
  </si>
  <si>
    <t>Permeability average</t>
  </si>
  <si>
    <t>(mD)</t>
  </si>
  <si>
    <t>Temperature</t>
  </si>
  <si>
    <t>(deg C)</t>
  </si>
  <si>
    <t>Douglas</t>
  </si>
  <si>
    <t>O,G</t>
  </si>
  <si>
    <t>Hamilton</t>
  </si>
  <si>
    <t>G</t>
  </si>
  <si>
    <t>Hamilton N</t>
  </si>
  <si>
    <t>Lennox</t>
  </si>
  <si>
    <t>Morecambe S</t>
  </si>
  <si>
    <t>Morecambe N</t>
  </si>
  <si>
    <t>Fleming</t>
  </si>
  <si>
    <t>Drake</t>
  </si>
  <si>
    <t>Hawkins</t>
  </si>
  <si>
    <t>Beryl (Lewis)</t>
  </si>
  <si>
    <t>Beryl (Nansen)</t>
  </si>
  <si>
    <t>Beryl (Linnhe)</t>
  </si>
  <si>
    <t>Beryl (Beryl)</t>
  </si>
  <si>
    <t>Beryl (Katrine)</t>
  </si>
  <si>
    <t>O</t>
  </si>
  <si>
    <t>Birch</t>
  </si>
  <si>
    <t>Central Brae</t>
  </si>
  <si>
    <t>North Brae</t>
  </si>
  <si>
    <t>East Brae</t>
  </si>
  <si>
    <t>South Brae</t>
  </si>
  <si>
    <t>West Brae</t>
  </si>
  <si>
    <t>O then G</t>
  </si>
  <si>
    <t>Brent (Brent)</t>
  </si>
  <si>
    <t>Brent (Statfjord)</t>
  </si>
  <si>
    <t>Dunbar (Brent)</t>
  </si>
  <si>
    <t>Dunbar (Statfjord)</t>
  </si>
  <si>
    <t>Dunbas (Lunde)</t>
  </si>
  <si>
    <t>Ellon</t>
  </si>
  <si>
    <t>Grant</t>
  </si>
  <si>
    <t>Harding (Central)</t>
  </si>
  <si>
    <t>Harding (South)</t>
  </si>
  <si>
    <t>Heather</t>
  </si>
  <si>
    <t>Kingfisher (Brae Unit 2)</t>
  </si>
  <si>
    <t>Kingfisher (Brae Unit 1)</t>
  </si>
  <si>
    <t>Kingfisher (Heather)</t>
  </si>
  <si>
    <t>C</t>
  </si>
  <si>
    <t>Oil/gas/</t>
  </si>
  <si>
    <t>condensate</t>
  </si>
  <si>
    <t>Staffa</t>
  </si>
  <si>
    <t>Strathspey (Brent)</t>
  </si>
  <si>
    <t>Strathspey (Banks)</t>
  </si>
  <si>
    <t>Tiffany</t>
  </si>
  <si>
    <t>Toni</t>
  </si>
  <si>
    <t>Thelma</t>
  </si>
  <si>
    <t>SE Thelma</t>
  </si>
  <si>
    <t>Thistle</t>
  </si>
  <si>
    <t>Transmissivity</t>
  </si>
  <si>
    <t>(mD-m)</t>
  </si>
  <si>
    <t>Gradient</t>
  </si>
  <si>
    <t>(C/km)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</si>
</sst>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3"/>
  <sheetViews>
    <sheetView tabSelected="1" workbookViewId="0">
      <selection activeCell="H1" sqref="H1:I2"/>
    </sheetView>
  </sheetViews>
  <sheetFormatPr defaultColWidth="11" defaultRowHeight="15.75" x14ac:dyDescent="0.25"/>
  <cols>
    <col min="2" max="2" width="20.625" bestFit="1" customWidth="1"/>
    <col min="3" max="3" width="10.5" bestFit="1" customWidth="1"/>
    <col min="4" max="5" width="17" style="1" bestFit="1" customWidth="1"/>
    <col min="6" max="6" width="18.625" bestFit="1" customWidth="1"/>
    <col min="7" max="7" width="11.875" bestFit="1" customWidth="1"/>
  </cols>
  <sheetData>
    <row r="1" spans="2:9" x14ac:dyDescent="0.25">
      <c r="B1" t="s">
        <v>0</v>
      </c>
      <c r="C1" t="s">
        <v>47</v>
      </c>
      <c r="D1" s="1" t="s">
        <v>1</v>
      </c>
      <c r="E1" s="1" t="s">
        <v>3</v>
      </c>
      <c r="F1" t="s">
        <v>5</v>
      </c>
      <c r="G1" t="s">
        <v>7</v>
      </c>
      <c r="H1" t="s">
        <v>57</v>
      </c>
      <c r="I1" t="s">
        <v>59</v>
      </c>
    </row>
    <row r="2" spans="2:9" x14ac:dyDescent="0.25">
      <c r="C2" t="s">
        <v>48</v>
      </c>
      <c r="D2" s="1" t="s">
        <v>2</v>
      </c>
      <c r="E2" s="1" t="s">
        <v>4</v>
      </c>
      <c r="F2" t="s">
        <v>6</v>
      </c>
      <c r="G2" t="s">
        <v>8</v>
      </c>
      <c r="H2" t="s">
        <v>58</v>
      </c>
      <c r="I2" t="s">
        <v>60</v>
      </c>
    </row>
    <row r="3" spans="2:9" x14ac:dyDescent="0.25">
      <c r="B3" t="s">
        <v>9</v>
      </c>
      <c r="C3" t="s">
        <v>10</v>
      </c>
      <c r="D3" s="1">
        <v>652</v>
      </c>
      <c r="E3" s="1">
        <v>183</v>
      </c>
      <c r="F3">
        <v>200</v>
      </c>
      <c r="G3">
        <v>30</v>
      </c>
      <c r="H3" s="1">
        <f>F3*E3</f>
        <v>36600</v>
      </c>
      <c r="I3" s="1">
        <f>(G3-0)/(D3/1000)</f>
        <v>46.012269938650306</v>
      </c>
    </row>
    <row r="4" spans="2:9" x14ac:dyDescent="0.25">
      <c r="B4" t="s">
        <v>11</v>
      </c>
      <c r="C4" t="s">
        <v>12</v>
      </c>
      <c r="D4" s="1">
        <v>701</v>
      </c>
      <c r="E4" s="1">
        <v>185</v>
      </c>
      <c r="F4">
        <v>1200</v>
      </c>
      <c r="G4">
        <v>30</v>
      </c>
      <c r="H4" s="1">
        <f t="shared" ref="H4:H43" si="0">F4*E4</f>
        <v>222000</v>
      </c>
      <c r="I4" s="1">
        <f t="shared" ref="I4:I43" si="1">(G4-0)/(D4/1000)</f>
        <v>42.796005706134096</v>
      </c>
    </row>
    <row r="5" spans="2:9" x14ac:dyDescent="0.25">
      <c r="B5" t="s">
        <v>13</v>
      </c>
      <c r="C5" t="s">
        <v>12</v>
      </c>
      <c r="D5" s="1">
        <v>792</v>
      </c>
      <c r="E5" s="1">
        <v>185</v>
      </c>
      <c r="F5">
        <v>300</v>
      </c>
      <c r="G5">
        <v>30</v>
      </c>
      <c r="H5" s="1">
        <f t="shared" si="0"/>
        <v>55500</v>
      </c>
      <c r="I5" s="1">
        <f t="shared" si="1"/>
        <v>37.878787878787875</v>
      </c>
    </row>
    <row r="6" spans="2:9" x14ac:dyDescent="0.25">
      <c r="B6" t="s">
        <v>14</v>
      </c>
      <c r="C6" t="s">
        <v>10</v>
      </c>
      <c r="D6" s="1">
        <v>762</v>
      </c>
      <c r="E6" s="1">
        <v>945</v>
      </c>
      <c r="F6">
        <v>2000</v>
      </c>
      <c r="G6">
        <v>30</v>
      </c>
      <c r="H6" s="1">
        <f t="shared" si="0"/>
        <v>1890000</v>
      </c>
      <c r="I6" s="1">
        <f t="shared" si="1"/>
        <v>39.370078740157481</v>
      </c>
    </row>
    <row r="7" spans="2:9" x14ac:dyDescent="0.25">
      <c r="B7" t="s">
        <v>16</v>
      </c>
      <c r="C7" t="s">
        <v>12</v>
      </c>
      <c r="D7" s="1">
        <v>899</v>
      </c>
      <c r="E7" s="1">
        <v>1219</v>
      </c>
      <c r="F7">
        <v>105</v>
      </c>
      <c r="G7">
        <v>33</v>
      </c>
      <c r="H7" s="1">
        <f t="shared" si="0"/>
        <v>127995</v>
      </c>
      <c r="I7" s="1">
        <f t="shared" si="1"/>
        <v>36.707452725250278</v>
      </c>
    </row>
    <row r="8" spans="2:9" x14ac:dyDescent="0.25">
      <c r="B8" t="s">
        <v>15</v>
      </c>
      <c r="C8" t="s">
        <v>12</v>
      </c>
      <c r="D8" s="1">
        <v>670</v>
      </c>
      <c r="E8" s="1">
        <v>945</v>
      </c>
      <c r="F8">
        <v>150</v>
      </c>
      <c r="G8">
        <v>33</v>
      </c>
      <c r="H8" s="1">
        <f t="shared" si="0"/>
        <v>141750</v>
      </c>
      <c r="I8" s="1">
        <f t="shared" si="1"/>
        <v>49.253731343283576</v>
      </c>
    </row>
    <row r="9" spans="2:9" x14ac:dyDescent="0.25">
      <c r="B9" t="s">
        <v>17</v>
      </c>
      <c r="C9" t="s">
        <v>12</v>
      </c>
      <c r="D9" s="1">
        <f>8500*0.3048</f>
        <v>2590.8000000000002</v>
      </c>
      <c r="E9" s="1">
        <f>300*0.3048</f>
        <v>91.44</v>
      </c>
      <c r="F9">
        <v>220</v>
      </c>
      <c r="G9">
        <v>125</v>
      </c>
      <c r="H9" s="1">
        <f t="shared" si="0"/>
        <v>20116.8</v>
      </c>
      <c r="I9" s="1">
        <f t="shared" si="1"/>
        <v>48.247645514898871</v>
      </c>
    </row>
    <row r="10" spans="2:9" x14ac:dyDescent="0.25">
      <c r="B10" t="s">
        <v>18</v>
      </c>
      <c r="C10" t="s">
        <v>12</v>
      </c>
      <c r="D10" s="1">
        <f>10920*0.3048</f>
        <v>3328.4160000000002</v>
      </c>
      <c r="E10" s="1">
        <f>450*0.3048</f>
        <v>137.16</v>
      </c>
      <c r="F10">
        <v>60</v>
      </c>
      <c r="G10">
        <v>145</v>
      </c>
      <c r="H10" s="1">
        <f t="shared" si="0"/>
        <v>8229.6</v>
      </c>
      <c r="I10" s="1">
        <f t="shared" si="1"/>
        <v>43.564266005210882</v>
      </c>
    </row>
    <row r="11" spans="2:9" x14ac:dyDescent="0.25">
      <c r="B11" t="s">
        <v>19</v>
      </c>
      <c r="C11" t="s">
        <v>12</v>
      </c>
      <c r="D11" s="1">
        <f>9500*0.3048</f>
        <v>2895.6000000000004</v>
      </c>
      <c r="E11" s="1">
        <v>137.16</v>
      </c>
      <c r="F11">
        <v>5</v>
      </c>
      <c r="G11">
        <v>135</v>
      </c>
      <c r="H11" s="1">
        <f t="shared" si="0"/>
        <v>685.8</v>
      </c>
      <c r="I11" s="1">
        <f t="shared" si="1"/>
        <v>46.622461665975955</v>
      </c>
    </row>
    <row r="12" spans="2:9" x14ac:dyDescent="0.25">
      <c r="B12" t="s">
        <v>20</v>
      </c>
      <c r="C12" t="s">
        <v>25</v>
      </c>
      <c r="D12" s="1">
        <f>10200*0.3048</f>
        <v>3108.96</v>
      </c>
      <c r="E12" s="1">
        <f>150*0.3048</f>
        <v>45.72</v>
      </c>
      <c r="F12">
        <v>40</v>
      </c>
      <c r="G12">
        <v>102</v>
      </c>
      <c r="H12" s="1">
        <f t="shared" si="0"/>
        <v>1828.8</v>
      </c>
      <c r="I12" s="1">
        <f t="shared" si="1"/>
        <v>32.808398950131235</v>
      </c>
    </row>
    <row r="13" spans="2:9" x14ac:dyDescent="0.25">
      <c r="B13" t="s">
        <v>21</v>
      </c>
      <c r="C13" t="s">
        <v>25</v>
      </c>
      <c r="D13" s="1">
        <f>9959*0.3048</f>
        <v>3035.5032000000001</v>
      </c>
      <c r="E13" s="1">
        <f>180*0.3048</f>
        <v>54.864000000000004</v>
      </c>
      <c r="F13">
        <v>200</v>
      </c>
      <c r="G13">
        <v>97</v>
      </c>
      <c r="H13" s="1">
        <f t="shared" si="0"/>
        <v>10972.800000000001</v>
      </c>
      <c r="I13" s="1">
        <f t="shared" si="1"/>
        <v>31.955163150544529</v>
      </c>
    </row>
    <row r="14" spans="2:9" x14ac:dyDescent="0.25">
      <c r="B14" t="s">
        <v>22</v>
      </c>
      <c r="C14" t="s">
        <v>25</v>
      </c>
      <c r="D14" s="1">
        <v>3048</v>
      </c>
      <c r="E14" s="1">
        <f>300*0.3048</f>
        <v>91.44</v>
      </c>
      <c r="F14">
        <v>100</v>
      </c>
      <c r="G14">
        <v>97</v>
      </c>
      <c r="H14" s="1">
        <f t="shared" si="0"/>
        <v>9144</v>
      </c>
      <c r="I14" s="1">
        <f t="shared" si="1"/>
        <v>31.824146981627297</v>
      </c>
    </row>
    <row r="15" spans="2:9" x14ac:dyDescent="0.25">
      <c r="B15" t="s">
        <v>23</v>
      </c>
      <c r="C15" t="s">
        <v>10</v>
      </c>
      <c r="D15" s="1">
        <f>9600*0.3048</f>
        <v>2926.08</v>
      </c>
      <c r="E15" s="1">
        <f>500*0.3048</f>
        <v>152.4</v>
      </c>
      <c r="F15">
        <v>350</v>
      </c>
      <c r="G15">
        <v>97</v>
      </c>
      <c r="H15" s="1">
        <f t="shared" si="0"/>
        <v>53340</v>
      </c>
      <c r="I15" s="1">
        <f t="shared" si="1"/>
        <v>33.150153105861769</v>
      </c>
    </row>
    <row r="16" spans="2:9" x14ac:dyDescent="0.25">
      <c r="B16" t="s">
        <v>24</v>
      </c>
      <c r="C16" t="s">
        <v>10</v>
      </c>
      <c r="D16" s="1">
        <f>9950*0.3048</f>
        <v>3032.76</v>
      </c>
      <c r="E16" s="1">
        <f>70*0.3048</f>
        <v>21.336000000000002</v>
      </c>
      <c r="F16">
        <v>150</v>
      </c>
      <c r="G16">
        <v>97</v>
      </c>
      <c r="H16" s="1">
        <f t="shared" si="0"/>
        <v>3200.4</v>
      </c>
      <c r="I16" s="1">
        <f t="shared" si="1"/>
        <v>31.984067318218386</v>
      </c>
    </row>
    <row r="17" spans="2:9" x14ac:dyDescent="0.25">
      <c r="B17" t="s">
        <v>26</v>
      </c>
      <c r="C17" t="s">
        <v>25</v>
      </c>
      <c r="D17" s="1">
        <f>12868*0.3048</f>
        <v>3922.1664000000001</v>
      </c>
      <c r="E17" s="1">
        <f>947*0.3048</f>
        <v>288.6456</v>
      </c>
      <c r="F17">
        <v>94</v>
      </c>
      <c r="G17">
        <v>132</v>
      </c>
      <c r="H17" s="1">
        <f t="shared" si="0"/>
        <v>27132.686399999999</v>
      </c>
      <c r="I17" s="1">
        <f t="shared" si="1"/>
        <v>33.654869920868222</v>
      </c>
    </row>
    <row r="18" spans="2:9" x14ac:dyDescent="0.25">
      <c r="B18" t="s">
        <v>27</v>
      </c>
      <c r="C18" t="s">
        <v>25</v>
      </c>
      <c r="D18" s="1">
        <f>11750*0.3048</f>
        <v>3581.4</v>
      </c>
      <c r="E18" s="1">
        <f>800*0.3048</f>
        <v>243.84</v>
      </c>
      <c r="F18">
        <v>100</v>
      </c>
      <c r="G18">
        <v>119</v>
      </c>
      <c r="H18" s="1">
        <f t="shared" si="0"/>
        <v>24384</v>
      </c>
      <c r="I18" s="1">
        <f t="shared" si="1"/>
        <v>33.227229575026527</v>
      </c>
    </row>
    <row r="19" spans="2:9" x14ac:dyDescent="0.25">
      <c r="B19" t="s">
        <v>29</v>
      </c>
      <c r="C19" t="s">
        <v>12</v>
      </c>
      <c r="D19" s="1">
        <f>12608*0.3048</f>
        <v>3842.9184</v>
      </c>
      <c r="E19" s="1">
        <f>1055*0.3048</f>
        <v>321.56400000000002</v>
      </c>
      <c r="F19">
        <v>558</v>
      </c>
      <c r="G19">
        <v>124</v>
      </c>
      <c r="H19" s="1">
        <f t="shared" si="0"/>
        <v>179432.712</v>
      </c>
      <c r="I19" s="1">
        <f t="shared" si="1"/>
        <v>32.267143637502166</v>
      </c>
    </row>
    <row r="20" spans="2:9" x14ac:dyDescent="0.25">
      <c r="B20" t="s">
        <v>28</v>
      </c>
      <c r="C20" t="s">
        <v>12</v>
      </c>
      <c r="D20" s="1">
        <f>11920*0.3048</f>
        <v>3633.2160000000003</v>
      </c>
      <c r="E20" s="1">
        <v>305</v>
      </c>
      <c r="F20">
        <v>300</v>
      </c>
      <c r="G20">
        <v>126</v>
      </c>
      <c r="H20" s="1">
        <f t="shared" si="0"/>
        <v>91500</v>
      </c>
      <c r="I20" s="1">
        <f t="shared" si="1"/>
        <v>34.680019024467576</v>
      </c>
    </row>
    <row r="21" spans="2:9" x14ac:dyDescent="0.25">
      <c r="B21" t="s">
        <v>30</v>
      </c>
      <c r="C21" t="s">
        <v>25</v>
      </c>
      <c r="D21" s="1">
        <f>11821*0.3048</f>
        <v>3603.0408000000002</v>
      </c>
      <c r="E21" s="1">
        <f>800*0.3048</f>
        <v>243.84</v>
      </c>
      <c r="F21">
        <v>131</v>
      </c>
      <c r="G21">
        <v>128</v>
      </c>
      <c r="H21" s="1">
        <f t="shared" si="0"/>
        <v>31943.040000000001</v>
      </c>
      <c r="I21" s="1">
        <f t="shared" si="1"/>
        <v>35.525548309083817</v>
      </c>
    </row>
    <row r="22" spans="2:9" x14ac:dyDescent="0.25">
      <c r="B22" t="s">
        <v>31</v>
      </c>
      <c r="C22" t="s">
        <v>25</v>
      </c>
      <c r="D22" s="1">
        <f>5450*0.3048</f>
        <v>1661.16</v>
      </c>
      <c r="E22" s="1">
        <f>72*0.3048</f>
        <v>21.945600000000002</v>
      </c>
      <c r="F22">
        <v>6000</v>
      </c>
      <c r="G22">
        <v>63</v>
      </c>
      <c r="H22" s="1">
        <f t="shared" si="0"/>
        <v>131673.60000000001</v>
      </c>
      <c r="I22" s="1">
        <f t="shared" si="1"/>
        <v>37.925305208408581</v>
      </c>
    </row>
    <row r="23" spans="2:9" x14ac:dyDescent="0.25">
      <c r="B23" t="s">
        <v>33</v>
      </c>
      <c r="C23" t="s">
        <v>32</v>
      </c>
      <c r="D23" s="1">
        <f>8240*0.3048</f>
        <v>2511.5520000000001</v>
      </c>
      <c r="E23" s="1">
        <f>810*0.3048</f>
        <v>246.88800000000001</v>
      </c>
      <c r="F23">
        <v>650</v>
      </c>
      <c r="G23">
        <v>96</v>
      </c>
      <c r="H23" s="1">
        <f t="shared" si="0"/>
        <v>160477.20000000001</v>
      </c>
      <c r="I23" s="1">
        <f t="shared" si="1"/>
        <v>38.223377417628619</v>
      </c>
    </row>
    <row r="24" spans="2:9" x14ac:dyDescent="0.25">
      <c r="B24" t="s">
        <v>34</v>
      </c>
      <c r="C24" t="s">
        <v>32</v>
      </c>
      <c r="D24" s="1">
        <f>9000*0.3048</f>
        <v>2743.2000000000003</v>
      </c>
      <c r="E24" s="1">
        <f>850*0.3048</f>
        <v>259.08000000000004</v>
      </c>
      <c r="F24">
        <v>500</v>
      </c>
      <c r="G24">
        <v>103</v>
      </c>
      <c r="H24" s="1">
        <f t="shared" si="0"/>
        <v>129540.00000000001</v>
      </c>
      <c r="I24" s="1">
        <f t="shared" si="1"/>
        <v>37.547389909594628</v>
      </c>
    </row>
    <row r="25" spans="2:9" x14ac:dyDescent="0.25">
      <c r="B25" t="s">
        <v>35</v>
      </c>
      <c r="C25" t="s">
        <v>25</v>
      </c>
      <c r="D25" s="1">
        <v>3300</v>
      </c>
      <c r="E25" s="1">
        <v>280</v>
      </c>
      <c r="F25">
        <v>54</v>
      </c>
      <c r="G25">
        <v>128</v>
      </c>
      <c r="H25" s="1">
        <f t="shared" si="0"/>
        <v>15120</v>
      </c>
      <c r="I25" s="1">
        <f t="shared" si="1"/>
        <v>38.787878787878789</v>
      </c>
    </row>
    <row r="26" spans="2:9" x14ac:dyDescent="0.25">
      <c r="B26" t="s">
        <v>36</v>
      </c>
      <c r="C26" t="s">
        <v>25</v>
      </c>
      <c r="D26" s="1">
        <v>3500</v>
      </c>
      <c r="E26" s="1">
        <v>40</v>
      </c>
      <c r="F26">
        <v>43</v>
      </c>
      <c r="G26">
        <v>134</v>
      </c>
      <c r="H26" s="1">
        <f t="shared" si="0"/>
        <v>1720</v>
      </c>
      <c r="I26" s="1">
        <f t="shared" si="1"/>
        <v>38.285714285714285</v>
      </c>
    </row>
    <row r="27" spans="2:9" x14ac:dyDescent="0.25">
      <c r="B27" t="s">
        <v>37</v>
      </c>
      <c r="C27" t="s">
        <v>25</v>
      </c>
      <c r="D27" s="1">
        <v>3130</v>
      </c>
      <c r="E27" s="1">
        <v>449</v>
      </c>
      <c r="F27">
        <v>2</v>
      </c>
      <c r="G27">
        <v>130</v>
      </c>
      <c r="H27" s="1">
        <f t="shared" si="0"/>
        <v>898</v>
      </c>
      <c r="I27" s="1">
        <f t="shared" si="1"/>
        <v>41.533546325878596</v>
      </c>
    </row>
    <row r="28" spans="2:9" x14ac:dyDescent="0.25">
      <c r="B28" t="s">
        <v>38</v>
      </c>
      <c r="C28" t="s">
        <v>10</v>
      </c>
      <c r="D28" s="1">
        <v>3120</v>
      </c>
      <c r="E28" s="1">
        <v>185</v>
      </c>
      <c r="F28">
        <v>18</v>
      </c>
      <c r="G28">
        <v>117</v>
      </c>
      <c r="H28" s="1">
        <f t="shared" si="0"/>
        <v>3330</v>
      </c>
      <c r="I28" s="1">
        <f t="shared" si="1"/>
        <v>37.5</v>
      </c>
    </row>
    <row r="29" spans="2:9" x14ac:dyDescent="0.25">
      <c r="B29" t="s">
        <v>39</v>
      </c>
      <c r="C29" t="s">
        <v>10</v>
      </c>
      <c r="D29" s="1">
        <v>3280</v>
      </c>
      <c r="E29" s="1">
        <v>190</v>
      </c>
      <c r="F29">
        <v>19</v>
      </c>
      <c r="G29">
        <v>118</v>
      </c>
      <c r="H29" s="1">
        <f t="shared" si="0"/>
        <v>3610</v>
      </c>
      <c r="I29" s="1">
        <f t="shared" si="1"/>
        <v>35.975609756097562</v>
      </c>
    </row>
    <row r="30" spans="2:9" x14ac:dyDescent="0.25">
      <c r="B30" t="s">
        <v>40</v>
      </c>
      <c r="C30" t="s">
        <v>25</v>
      </c>
      <c r="D30" s="1">
        <f>5080*0.3048</f>
        <v>1548.384</v>
      </c>
      <c r="E30" s="1">
        <f>475*0.3048</f>
        <v>144.78</v>
      </c>
      <c r="F30">
        <v>10000</v>
      </c>
      <c r="G30">
        <v>60</v>
      </c>
      <c r="H30" s="1">
        <f t="shared" si="0"/>
        <v>1447800</v>
      </c>
      <c r="I30" s="1">
        <f t="shared" si="1"/>
        <v>38.750077500155001</v>
      </c>
    </row>
    <row r="31" spans="2:9" x14ac:dyDescent="0.25">
      <c r="B31" t="s">
        <v>41</v>
      </c>
      <c r="C31" t="s">
        <v>25</v>
      </c>
      <c r="D31" s="1">
        <f>5240*0.3048</f>
        <v>1597.152</v>
      </c>
      <c r="E31" s="1">
        <f>150*0.3048</f>
        <v>45.72</v>
      </c>
      <c r="F31">
        <v>10000</v>
      </c>
      <c r="G31">
        <v>60</v>
      </c>
      <c r="H31" s="1">
        <f t="shared" si="0"/>
        <v>457200</v>
      </c>
      <c r="I31" s="1">
        <f t="shared" si="1"/>
        <v>37.56686902686782</v>
      </c>
    </row>
    <row r="32" spans="2:9" x14ac:dyDescent="0.25">
      <c r="B32" t="s">
        <v>42</v>
      </c>
      <c r="C32" t="s">
        <v>25</v>
      </c>
      <c r="D32" s="1">
        <f>9450*0.3048</f>
        <v>2880.36</v>
      </c>
      <c r="E32" s="1">
        <f>224*0.3048</f>
        <v>68.275199999999998</v>
      </c>
      <c r="F32">
        <v>20</v>
      </c>
      <c r="G32">
        <v>108</v>
      </c>
      <c r="H32" s="1">
        <f t="shared" si="0"/>
        <v>1365.5039999999999</v>
      </c>
      <c r="I32" s="1">
        <f t="shared" si="1"/>
        <v>37.495313085864268</v>
      </c>
    </row>
    <row r="33" spans="2:9" x14ac:dyDescent="0.25">
      <c r="B33" t="s">
        <v>44</v>
      </c>
      <c r="C33" t="s">
        <v>46</v>
      </c>
      <c r="D33" s="1">
        <f>12600*0.3048</f>
        <v>3840.48</v>
      </c>
      <c r="E33" s="1">
        <f>246*0.3048</f>
        <v>74.980800000000002</v>
      </c>
      <c r="F33">
        <v>400</v>
      </c>
      <c r="G33">
        <v>121</v>
      </c>
      <c r="H33" s="1">
        <f t="shared" si="0"/>
        <v>29992.32</v>
      </c>
      <c r="I33" s="1">
        <f t="shared" si="1"/>
        <v>31.506478356872059</v>
      </c>
    </row>
    <row r="34" spans="2:9" x14ac:dyDescent="0.25">
      <c r="B34" t="s">
        <v>43</v>
      </c>
      <c r="C34" t="s">
        <v>25</v>
      </c>
      <c r="D34" s="1">
        <f>12800*0.3048</f>
        <v>3901.44</v>
      </c>
      <c r="E34" s="1">
        <f>286*0.3048</f>
        <v>87.172800000000009</v>
      </c>
      <c r="F34">
        <v>125</v>
      </c>
      <c r="G34">
        <v>121</v>
      </c>
      <c r="H34" s="1">
        <f t="shared" si="0"/>
        <v>10896.6</v>
      </c>
      <c r="I34" s="1">
        <f t="shared" si="1"/>
        <v>31.014189632545932</v>
      </c>
    </row>
    <row r="35" spans="2:9" x14ac:dyDescent="0.25">
      <c r="B35" t="s">
        <v>45</v>
      </c>
      <c r="C35" t="s">
        <v>46</v>
      </c>
      <c r="D35" s="1">
        <f>14800*0.3048</f>
        <v>4511.04</v>
      </c>
      <c r="E35" s="1">
        <f>404*0.3048</f>
        <v>123.1392</v>
      </c>
      <c r="F35">
        <v>75</v>
      </c>
      <c r="G35">
        <v>143</v>
      </c>
      <c r="H35" s="1">
        <f t="shared" si="0"/>
        <v>9235.44</v>
      </c>
      <c r="I35" s="1">
        <f t="shared" si="1"/>
        <v>31.700007093707878</v>
      </c>
    </row>
    <row r="36" spans="2:9" x14ac:dyDescent="0.25">
      <c r="B36" t="s">
        <v>49</v>
      </c>
      <c r="C36" t="s">
        <v>25</v>
      </c>
      <c r="D36" s="1">
        <v>4180</v>
      </c>
      <c r="E36" s="1">
        <v>300</v>
      </c>
      <c r="F36">
        <v>5</v>
      </c>
      <c r="G36">
        <v>136</v>
      </c>
      <c r="H36" s="1">
        <f t="shared" si="0"/>
        <v>1500</v>
      </c>
      <c r="I36" s="1">
        <f t="shared" si="1"/>
        <v>32.535885167464116</v>
      </c>
    </row>
    <row r="37" spans="2:9" x14ac:dyDescent="0.25">
      <c r="B37" t="s">
        <v>50</v>
      </c>
      <c r="C37" t="s">
        <v>25</v>
      </c>
      <c r="D37" s="1">
        <f>8900*0.3048</f>
        <v>2712.7200000000003</v>
      </c>
      <c r="E37" s="1">
        <f>800*0.3048</f>
        <v>243.84</v>
      </c>
      <c r="F37">
        <v>20</v>
      </c>
      <c r="G37">
        <v>100</v>
      </c>
      <c r="H37" s="1">
        <f t="shared" si="0"/>
        <v>4876.8</v>
      </c>
      <c r="I37" s="1">
        <f t="shared" si="1"/>
        <v>36.863369606889023</v>
      </c>
    </row>
    <row r="38" spans="2:9" x14ac:dyDescent="0.25">
      <c r="B38" t="s">
        <v>51</v>
      </c>
      <c r="C38" t="s">
        <v>25</v>
      </c>
      <c r="D38" s="1">
        <f>9700*0.3048</f>
        <v>2956.56</v>
      </c>
      <c r="E38" s="1">
        <f>750*0.3048</f>
        <v>228.60000000000002</v>
      </c>
      <c r="F38">
        <v>15</v>
      </c>
      <c r="G38">
        <v>105</v>
      </c>
      <c r="H38" s="1">
        <f t="shared" si="0"/>
        <v>3429.0000000000005</v>
      </c>
      <c r="I38" s="1">
        <f t="shared" si="1"/>
        <v>35.514246286224534</v>
      </c>
    </row>
    <row r="39" spans="2:9" x14ac:dyDescent="0.25">
      <c r="B39" t="s">
        <v>52</v>
      </c>
      <c r="C39" t="s">
        <v>25</v>
      </c>
      <c r="D39" s="1">
        <f>12520*0.3048</f>
        <v>3816.096</v>
      </c>
      <c r="E39" s="1">
        <f>1100*0.3038</f>
        <v>334.18</v>
      </c>
      <c r="F39">
        <v>75</v>
      </c>
      <c r="G39">
        <v>135</v>
      </c>
      <c r="H39" s="1">
        <f t="shared" si="0"/>
        <v>25063.5</v>
      </c>
      <c r="I39" s="1">
        <f t="shared" si="1"/>
        <v>35.37646851651531</v>
      </c>
    </row>
    <row r="40" spans="2:9" x14ac:dyDescent="0.25">
      <c r="B40" t="s">
        <v>53</v>
      </c>
      <c r="C40" t="s">
        <v>25</v>
      </c>
      <c r="D40" s="1">
        <f>11755*0.3048</f>
        <v>3582.924</v>
      </c>
      <c r="E40" s="1">
        <v>305</v>
      </c>
      <c r="F40">
        <v>150</v>
      </c>
      <c r="G40">
        <v>126</v>
      </c>
      <c r="H40" s="1">
        <f t="shared" si="0"/>
        <v>45750</v>
      </c>
      <c r="I40" s="1">
        <f t="shared" si="1"/>
        <v>35.166807892101538</v>
      </c>
    </row>
    <row r="41" spans="2:9" x14ac:dyDescent="0.25">
      <c r="B41" t="s">
        <v>54</v>
      </c>
      <c r="C41" t="s">
        <v>25</v>
      </c>
      <c r="D41" s="1">
        <f>11780*0.3048</f>
        <v>3590.5440000000003</v>
      </c>
      <c r="E41" s="1">
        <v>305</v>
      </c>
      <c r="F41">
        <v>200</v>
      </c>
      <c r="G41">
        <v>127</v>
      </c>
      <c r="H41" s="1">
        <f t="shared" si="0"/>
        <v>61000</v>
      </c>
      <c r="I41" s="1">
        <f t="shared" si="1"/>
        <v>35.370684776457267</v>
      </c>
    </row>
    <row r="42" spans="2:9" x14ac:dyDescent="0.25">
      <c r="B42" t="s">
        <v>55</v>
      </c>
      <c r="C42" t="s">
        <v>25</v>
      </c>
      <c r="D42" s="1">
        <f>11900*0.3048</f>
        <v>3627.1200000000003</v>
      </c>
      <c r="E42" s="1">
        <f>600*0.3048</f>
        <v>182.88</v>
      </c>
      <c r="F42">
        <v>1000</v>
      </c>
      <c r="G42">
        <v>127</v>
      </c>
      <c r="H42" s="1">
        <f t="shared" si="0"/>
        <v>182880</v>
      </c>
      <c r="I42" s="1">
        <f t="shared" si="1"/>
        <v>35.014005602240893</v>
      </c>
    </row>
    <row r="43" spans="2:9" x14ac:dyDescent="0.25">
      <c r="B43" t="s">
        <v>56</v>
      </c>
      <c r="C43" t="s">
        <v>25</v>
      </c>
      <c r="D43" s="1">
        <v>2591</v>
      </c>
      <c r="E43" s="1">
        <v>168</v>
      </c>
      <c r="F43">
        <v>1000</v>
      </c>
      <c r="G43">
        <v>104</v>
      </c>
      <c r="H43" s="1">
        <f t="shared" si="0"/>
        <v>168000</v>
      </c>
      <c r="I43" s="1">
        <f t="shared" si="1"/>
        <v>40.13894249324585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Gluyas</dc:creator>
  <cp:lastModifiedBy>BA</cp:lastModifiedBy>
  <dcterms:created xsi:type="dcterms:W3CDTF">2020-07-12T19:42:49Z</dcterms:created>
  <dcterms:modified xsi:type="dcterms:W3CDTF">2020-07-20T11:38:02Z</dcterms:modified>
</cp:coreProperties>
</file>