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capstone (2)\capstone\capstone\data\"/>
    </mc:Choice>
  </mc:AlternateContent>
  <xr:revisionPtr revIDLastSave="0" documentId="13_ncr:1_{313264F9-6B9B-4515-A372-16A04C5B2A14}" xr6:coauthVersionLast="45" xr6:coauthVersionMax="45" xr10:uidLastSave="{00000000-0000-0000-0000-000000000000}"/>
  <bookViews>
    <workbookView xWindow="-108" yWindow="-108" windowWidth="23256" windowHeight="12576" activeTab="1" xr2:uid="{ECD7D38E-0814-44BD-A131-CE97559F997E}"/>
  </bookViews>
  <sheets>
    <sheet name="Nashville" sheetId="1" r:id="rId1"/>
    <sheet name="Austin" sheetId="3" r:id="rId2"/>
    <sheet name="Los Angeles" sheetId="2" r:id="rId3"/>
    <sheet name="Provide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5" i="4" l="1"/>
  <c r="K44" i="4"/>
  <c r="K43" i="4"/>
  <c r="K41" i="4"/>
  <c r="K40" i="4"/>
  <c r="K39" i="4"/>
  <c r="K36" i="4"/>
  <c r="K35" i="4"/>
  <c r="K34" i="4"/>
  <c r="K32" i="4"/>
  <c r="K31" i="4"/>
  <c r="K30" i="4"/>
  <c r="K27" i="4"/>
  <c r="K26" i="4"/>
  <c r="K23" i="4"/>
  <c r="K22" i="4"/>
  <c r="K20" i="4"/>
  <c r="K19" i="4"/>
  <c r="L15" i="4"/>
  <c r="M15" i="4"/>
  <c r="N15" i="4"/>
  <c r="O15" i="4"/>
  <c r="P15" i="4"/>
  <c r="Q15" i="4"/>
  <c r="R15" i="4"/>
  <c r="K15" i="4"/>
  <c r="L14" i="4"/>
  <c r="M14" i="4"/>
  <c r="N14" i="4"/>
  <c r="O14" i="4"/>
  <c r="P14" i="4"/>
  <c r="Q14" i="4"/>
  <c r="R14" i="4"/>
  <c r="K14" i="4"/>
  <c r="L13" i="4"/>
  <c r="M13" i="4"/>
  <c r="N13" i="4"/>
  <c r="O13" i="4"/>
  <c r="P13" i="4"/>
  <c r="Q13" i="4"/>
  <c r="R13" i="4"/>
  <c r="K13" i="4"/>
  <c r="R12" i="4"/>
  <c r="Q12" i="4"/>
  <c r="P12" i="4"/>
  <c r="O12" i="4"/>
  <c r="N12" i="4"/>
  <c r="M12" i="4"/>
  <c r="L12" i="4"/>
  <c r="K12" i="4"/>
  <c r="L5" i="4"/>
  <c r="M5" i="4"/>
  <c r="N5" i="4"/>
  <c r="O5" i="4"/>
  <c r="P5" i="4"/>
  <c r="Q5" i="4"/>
  <c r="R5" i="4"/>
  <c r="K5" i="4"/>
  <c r="L4" i="4"/>
  <c r="M4" i="4"/>
  <c r="N4" i="4"/>
  <c r="O4" i="4"/>
  <c r="P4" i="4"/>
  <c r="Q4" i="4"/>
  <c r="R4" i="4"/>
  <c r="K4" i="4"/>
  <c r="L3" i="4"/>
  <c r="M3" i="4"/>
  <c r="N3" i="4"/>
  <c r="O3" i="4"/>
  <c r="P3" i="4"/>
  <c r="Q3" i="4"/>
  <c r="R3" i="4"/>
  <c r="K3" i="4"/>
  <c r="G97" i="4"/>
  <c r="H97" i="4"/>
  <c r="F97" i="4"/>
  <c r="G96" i="4"/>
  <c r="H96" i="4"/>
  <c r="F96" i="4"/>
  <c r="G85" i="4"/>
  <c r="H85" i="4"/>
  <c r="F85" i="4"/>
  <c r="G84" i="4"/>
  <c r="H84" i="4"/>
  <c r="F84" i="4"/>
  <c r="G73" i="4"/>
  <c r="H73" i="4"/>
  <c r="F73" i="4"/>
  <c r="G72" i="4"/>
  <c r="H72" i="4"/>
  <c r="F72" i="4"/>
  <c r="G61" i="4"/>
  <c r="H61" i="4"/>
  <c r="F61" i="4"/>
  <c r="G60" i="4"/>
  <c r="H60" i="4"/>
  <c r="F60" i="4"/>
  <c r="G49" i="4"/>
  <c r="H49" i="4"/>
  <c r="F49" i="4"/>
  <c r="G48" i="4"/>
  <c r="H48" i="4"/>
  <c r="F48" i="4"/>
  <c r="G37" i="4"/>
  <c r="H37" i="4"/>
  <c r="F37" i="4"/>
  <c r="G36" i="4"/>
  <c r="H36" i="4"/>
  <c r="F36" i="4"/>
  <c r="G25" i="4"/>
  <c r="H25" i="4"/>
  <c r="F25" i="4"/>
  <c r="G24" i="4"/>
  <c r="H24" i="4"/>
  <c r="F24" i="4"/>
  <c r="G12" i="4"/>
  <c r="H12" i="4"/>
  <c r="F12" i="4"/>
  <c r="E35" i="2" l="1"/>
  <c r="E36" i="2" s="1"/>
  <c r="E40" i="2" s="1"/>
  <c r="E41" i="2" s="1"/>
  <c r="O41" i="3"/>
  <c r="O40" i="3"/>
  <c r="O39" i="3"/>
  <c r="O37" i="3"/>
  <c r="O36" i="3"/>
  <c r="O35" i="3"/>
  <c r="E37" i="2" l="1"/>
  <c r="E39" i="2" s="1"/>
  <c r="B41" i="2"/>
  <c r="B40" i="2"/>
  <c r="B39" i="2"/>
  <c r="B37" i="2"/>
  <c r="B36" i="2"/>
  <c r="B35" i="2"/>
  <c r="B32" i="2"/>
  <c r="B31" i="2"/>
  <c r="B30" i="2"/>
  <c r="B28" i="2"/>
  <c r="B27" i="2"/>
  <c r="B26" i="2"/>
  <c r="L41" i="3" l="1"/>
  <c r="L40" i="3"/>
  <c r="L39" i="3"/>
  <c r="L37" i="3"/>
  <c r="L36" i="3"/>
  <c r="L35" i="3"/>
  <c r="L32" i="3"/>
  <c r="L30" i="3" l="1"/>
  <c r="L31" i="3"/>
  <c r="L28" i="3"/>
  <c r="L27" i="3"/>
  <c r="L26" i="3"/>
  <c r="M23" i="3"/>
  <c r="N23" i="3"/>
  <c r="O23" i="3"/>
  <c r="P23" i="3"/>
  <c r="Q23" i="3"/>
  <c r="R23" i="3"/>
  <c r="S23" i="3"/>
  <c r="L23" i="3"/>
  <c r="M22" i="3"/>
  <c r="N22" i="3"/>
  <c r="O22" i="3"/>
  <c r="P22" i="3"/>
  <c r="Q22" i="3"/>
  <c r="R22" i="3"/>
  <c r="S22" i="3"/>
  <c r="L22" i="3"/>
  <c r="M19" i="3"/>
  <c r="N19" i="3"/>
  <c r="O19" i="3"/>
  <c r="P19" i="3"/>
  <c r="Q19" i="3"/>
  <c r="R19" i="3"/>
  <c r="S19" i="3"/>
  <c r="L19" i="3"/>
  <c r="M18" i="3"/>
  <c r="N18" i="3"/>
  <c r="O18" i="3"/>
  <c r="P18" i="3"/>
  <c r="Q18" i="3"/>
  <c r="R18" i="3"/>
  <c r="S18" i="3"/>
  <c r="L18" i="3"/>
  <c r="L16" i="3"/>
  <c r="L15" i="3"/>
  <c r="M11" i="3"/>
  <c r="N11" i="3"/>
  <c r="O11" i="3"/>
  <c r="P11" i="3"/>
  <c r="Q11" i="3"/>
  <c r="R11" i="3"/>
  <c r="S11" i="3"/>
  <c r="L11" i="3"/>
  <c r="M10" i="3"/>
  <c r="N10" i="3"/>
  <c r="O10" i="3"/>
  <c r="P10" i="3"/>
  <c r="Q10" i="3"/>
  <c r="R10" i="3"/>
  <c r="S10" i="3"/>
  <c r="L10" i="3"/>
  <c r="M9" i="3"/>
  <c r="N9" i="3"/>
  <c r="O9" i="3"/>
  <c r="P9" i="3"/>
  <c r="Q9" i="3"/>
  <c r="R9" i="3"/>
  <c r="S9" i="3"/>
  <c r="L9" i="3"/>
  <c r="S8" i="3"/>
  <c r="R8" i="3"/>
  <c r="Q8" i="3"/>
  <c r="P8" i="3"/>
  <c r="O8" i="3"/>
  <c r="N8" i="3"/>
  <c r="M8" i="3"/>
  <c r="L8" i="3"/>
  <c r="L4" i="3"/>
  <c r="L3" i="3"/>
  <c r="L2" i="3"/>
  <c r="G98" i="3"/>
  <c r="H98" i="3"/>
  <c r="F98" i="3"/>
  <c r="G86" i="3"/>
  <c r="H86" i="3"/>
  <c r="F86" i="3"/>
  <c r="G74" i="3"/>
  <c r="H74" i="3"/>
  <c r="F74" i="3"/>
  <c r="G62" i="3"/>
  <c r="H62" i="3"/>
  <c r="F62" i="3"/>
  <c r="G50" i="3"/>
  <c r="H50" i="3"/>
  <c r="F50" i="3"/>
  <c r="G38" i="3"/>
  <c r="H38" i="3"/>
  <c r="F38" i="3"/>
  <c r="G26" i="3"/>
  <c r="H26" i="3"/>
  <c r="F26" i="3"/>
  <c r="G73" i="3"/>
  <c r="H73" i="3"/>
  <c r="G85" i="3"/>
  <c r="H85" i="3"/>
  <c r="G97" i="3"/>
  <c r="H97" i="3"/>
  <c r="F85" i="3"/>
  <c r="F97" i="3"/>
  <c r="F73" i="3"/>
  <c r="G61" i="3"/>
  <c r="H61" i="3"/>
  <c r="F61" i="3"/>
  <c r="G49" i="3"/>
  <c r="H49" i="3"/>
  <c r="F49" i="3"/>
  <c r="G37" i="3"/>
  <c r="H37" i="3"/>
  <c r="F37" i="3"/>
  <c r="G25" i="3"/>
  <c r="H25" i="3"/>
  <c r="F25" i="3"/>
  <c r="G13" i="3"/>
  <c r="H13" i="3"/>
  <c r="F13" i="3"/>
  <c r="E42" i="1"/>
  <c r="E37" i="1"/>
  <c r="E39" i="1" s="1"/>
  <c r="E43" i="1" s="1"/>
  <c r="B45" i="1"/>
  <c r="B44" i="1"/>
  <c r="B43" i="1"/>
  <c r="B42" i="1"/>
  <c r="B39" i="1"/>
  <c r="B38" i="1"/>
  <c r="B37" i="1"/>
  <c r="B34" i="1"/>
  <c r="B33" i="1"/>
  <c r="B32" i="1"/>
  <c r="B31" i="1"/>
  <c r="B28" i="1"/>
  <c r="B27" i="1"/>
  <c r="B26" i="1"/>
  <c r="E19" i="2"/>
  <c r="F19" i="2"/>
  <c r="G19" i="2"/>
  <c r="H19" i="2"/>
  <c r="I19" i="2"/>
  <c r="I18" i="2"/>
  <c r="H18" i="2"/>
  <c r="G18" i="2"/>
  <c r="E18" i="2"/>
  <c r="D10" i="2"/>
  <c r="E10" i="2"/>
  <c r="F10" i="2"/>
  <c r="D9" i="2"/>
  <c r="E9" i="2"/>
  <c r="F9" i="2"/>
  <c r="F8" i="2"/>
  <c r="E8" i="2"/>
  <c r="D8" i="2"/>
  <c r="C10" i="2"/>
  <c r="C9" i="2"/>
  <c r="C8" i="2"/>
  <c r="B8" i="2"/>
  <c r="B10" i="2" s="1"/>
  <c r="B4" i="2"/>
  <c r="G15" i="2"/>
  <c r="E15" i="2"/>
  <c r="I16" i="2"/>
  <c r="H16" i="2"/>
  <c r="G16" i="2"/>
  <c r="F16" i="2"/>
  <c r="E16" i="2"/>
  <c r="C6" i="2"/>
  <c r="D6" i="2"/>
  <c r="E6" i="2"/>
  <c r="F6" i="2"/>
  <c r="C5" i="2"/>
  <c r="D5" i="2"/>
  <c r="E5" i="2"/>
  <c r="F5" i="2"/>
  <c r="C4" i="2"/>
  <c r="D4" i="2"/>
  <c r="E4" i="2"/>
  <c r="F4" i="2"/>
  <c r="I14" i="2"/>
  <c r="I15" i="2" s="1"/>
  <c r="H14" i="2"/>
  <c r="H15" i="2" s="1"/>
  <c r="G14" i="2"/>
  <c r="F14" i="2"/>
  <c r="F18" i="2" s="1"/>
  <c r="E14" i="2"/>
  <c r="D14" i="2"/>
  <c r="C14" i="2"/>
  <c r="C18" i="2" s="1"/>
  <c r="B14" i="2"/>
  <c r="B9" i="2"/>
  <c r="B6" i="2"/>
  <c r="H23" i="1"/>
  <c r="C22" i="1"/>
  <c r="D22" i="1"/>
  <c r="E22" i="1"/>
  <c r="F22" i="1"/>
  <c r="G22" i="1"/>
  <c r="H22" i="1"/>
  <c r="I22" i="1"/>
  <c r="B22" i="1"/>
  <c r="C19" i="1"/>
  <c r="C23" i="1" s="1"/>
  <c r="E19" i="1"/>
  <c r="E23" i="1" s="1"/>
  <c r="G19" i="1"/>
  <c r="G23" i="1" s="1"/>
  <c r="H19" i="1"/>
  <c r="I19" i="1"/>
  <c r="I23" i="1" s="1"/>
  <c r="B19" i="1"/>
  <c r="B23" i="1" s="1"/>
  <c r="E18" i="1"/>
  <c r="I18" i="1"/>
  <c r="C16" i="1"/>
  <c r="D16" i="1"/>
  <c r="E16" i="1"/>
  <c r="F16" i="1"/>
  <c r="G16" i="1"/>
  <c r="H16" i="1"/>
  <c r="I16" i="1"/>
  <c r="B16" i="1"/>
  <c r="C15" i="1"/>
  <c r="D15" i="1"/>
  <c r="E15" i="1"/>
  <c r="F15" i="1"/>
  <c r="G15" i="1"/>
  <c r="H15" i="1"/>
  <c r="I15" i="1"/>
  <c r="B15" i="1"/>
  <c r="C14" i="1"/>
  <c r="D14" i="1"/>
  <c r="E14" i="1"/>
  <c r="F14" i="1"/>
  <c r="G14" i="1"/>
  <c r="H14" i="1"/>
  <c r="I14" i="1"/>
  <c r="B14" i="1"/>
  <c r="B10" i="1"/>
  <c r="B18" i="1" s="1"/>
  <c r="B9" i="1"/>
  <c r="D19" i="1" s="1"/>
  <c r="D23" i="1" s="1"/>
  <c r="B6" i="1"/>
  <c r="B5" i="1"/>
  <c r="B4" i="1"/>
  <c r="G18" i="1" l="1"/>
  <c r="F18" i="1"/>
  <c r="F19" i="1"/>
  <c r="F23" i="1" s="1"/>
  <c r="H18" i="1"/>
  <c r="D18" i="1"/>
  <c r="C18" i="1"/>
  <c r="E38" i="1"/>
  <c r="E44" i="1" s="1"/>
  <c r="E45" i="1" s="1"/>
  <c r="I23" i="2"/>
  <c r="F15" i="2"/>
  <c r="C15" i="2"/>
  <c r="D18" i="2"/>
  <c r="D15" i="2"/>
  <c r="B15" i="2"/>
  <c r="B18" i="2"/>
  <c r="B19" i="2"/>
  <c r="B23" i="2" s="1"/>
  <c r="C19" i="2"/>
  <c r="C23" i="2" s="1"/>
  <c r="B5" i="2"/>
  <c r="F23" i="2"/>
  <c r="D19" i="2"/>
  <c r="D23" i="2" s="1"/>
  <c r="E23" i="2"/>
  <c r="G23" i="2"/>
  <c r="H23" i="2"/>
  <c r="I22" i="2" l="1"/>
  <c r="G22" i="2"/>
  <c r="E22" i="2"/>
  <c r="F22" i="2"/>
  <c r="D16" i="2"/>
  <c r="D22" i="2" s="1"/>
  <c r="C16" i="2"/>
  <c r="C22" i="2" s="1"/>
  <c r="B16" i="2"/>
  <c r="B22" i="2" s="1"/>
  <c r="H22" i="2"/>
</calcChain>
</file>

<file path=xl/sharedStrings.xml><?xml version="1.0" encoding="utf-8"?>
<sst xmlns="http://schemas.openxmlformats.org/spreadsheetml/2006/main" count="174" uniqueCount="75">
  <si>
    <t>Nashville</t>
  </si>
  <si>
    <t>2011-2017</t>
  </si>
  <si>
    <t>Minimum Wage</t>
  </si>
  <si>
    <t>Weekly Paycheck</t>
  </si>
  <si>
    <t>Monthly Paycheck</t>
  </si>
  <si>
    <t>Yearly Paycheck</t>
  </si>
  <si>
    <t>OT Weekly Paycheck (50 Hours/week)</t>
  </si>
  <si>
    <t>OT Monthly Paycheck (50 Hours/week)</t>
  </si>
  <si>
    <t>OT Yearly Paycheck (50 Hours/week)</t>
  </si>
  <si>
    <t>One Bedroom</t>
  </si>
  <si>
    <t>Yearly Rent Cost</t>
  </si>
  <si>
    <t>Remaining after paying rent (Yearly)</t>
  </si>
  <si>
    <t>Remaining after paying rent (Monthly)</t>
  </si>
  <si>
    <t>OT remaining after paying rent (Yearly)</t>
  </si>
  <si>
    <t>OT remaining after paying rent (Monthly)</t>
  </si>
  <si>
    <t>Nashville Avg Utility/month</t>
  </si>
  <si>
    <t>Remaining after Utility payment</t>
  </si>
  <si>
    <t>OT remaining after Utility payment</t>
  </si>
  <si>
    <t xml:space="preserve">Avg One bedroom cost </t>
  </si>
  <si>
    <t>California</t>
  </si>
  <si>
    <t>2011-2013</t>
  </si>
  <si>
    <t>2014-2015</t>
  </si>
  <si>
    <t>Los Angeles Avg Utility/month</t>
  </si>
  <si>
    <t>Nashville Living Wage</t>
  </si>
  <si>
    <t>Remaining after Utility Payment</t>
  </si>
  <si>
    <t>Proposed Bill</t>
  </si>
  <si>
    <t>83 Hours/Week</t>
  </si>
  <si>
    <t xml:space="preserve"> </t>
  </si>
  <si>
    <t>All Beds</t>
  </si>
  <si>
    <t>One Bed</t>
  </si>
  <si>
    <t>Two Beds</t>
  </si>
  <si>
    <t>Avg Rent 2011</t>
  </si>
  <si>
    <t>Avg Rent 2012</t>
  </si>
  <si>
    <t>Avg Rent 2013</t>
  </si>
  <si>
    <t>Avg Rent 2014</t>
  </si>
  <si>
    <t>Avg Rent 2015</t>
  </si>
  <si>
    <t>Avg Rent 2016</t>
  </si>
  <si>
    <t>Avg Rent 2017</t>
  </si>
  <si>
    <t>Avg Rent 2018</t>
  </si>
  <si>
    <t>Change in rent</t>
  </si>
  <si>
    <t>Avg Rent (1 bed)</t>
  </si>
  <si>
    <t>Remaining After Rent(Monthly)</t>
  </si>
  <si>
    <t>Remaining After Rent(Yearly)</t>
  </si>
  <si>
    <t>OT Rate</t>
  </si>
  <si>
    <t>OT Weekly (50 Hours/Week)</t>
  </si>
  <si>
    <t>OT Monthly(50 Hours/Week)</t>
  </si>
  <si>
    <t>OT Yearly(50 Hours/Week)</t>
  </si>
  <si>
    <t>OT Remaining After Rent(Yearly)</t>
  </si>
  <si>
    <t>OT Remaining After Rent(Monthly)</t>
  </si>
  <si>
    <t>Avg Utilities</t>
  </si>
  <si>
    <t>Remaining After Utilities</t>
  </si>
  <si>
    <t>OT Remaining After Utilities</t>
  </si>
  <si>
    <t xml:space="preserve">Living Wage </t>
  </si>
  <si>
    <t>LW After Rent(Yearly)</t>
  </si>
  <si>
    <t>LW After Rent(Monthly)</t>
  </si>
  <si>
    <t>LW After Utilities</t>
  </si>
  <si>
    <t>PB After Rent(Yearly)</t>
  </si>
  <si>
    <t>PB After Rent(Monthly)</t>
  </si>
  <si>
    <t xml:space="preserve">PB After Utilities </t>
  </si>
  <si>
    <t>Living Wage</t>
  </si>
  <si>
    <t>LW After Rent Yearly</t>
  </si>
  <si>
    <t>LW After Rent Monthly</t>
  </si>
  <si>
    <t>Proposed Bill Wage</t>
  </si>
  <si>
    <t>PB Weekly Paycheck</t>
  </si>
  <si>
    <t>PB Monthly Paycheck</t>
  </si>
  <si>
    <t>PB Yearly Paycheck</t>
  </si>
  <si>
    <t>PB After Rent Yearly</t>
  </si>
  <si>
    <t>PB After Rent Monthly</t>
  </si>
  <si>
    <t>PB After Utilities</t>
  </si>
  <si>
    <t>83 Hours/week</t>
  </si>
  <si>
    <t>80 Hours/week</t>
  </si>
  <si>
    <t>All beds</t>
  </si>
  <si>
    <t>one bed</t>
  </si>
  <si>
    <t>two beds</t>
  </si>
  <si>
    <t>Change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</si>
</sst>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6E9F8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E7E9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EEEEEE"/>
      </right>
      <top/>
      <bottom style="medium">
        <color rgb="FFEEEEEE"/>
      </bottom>
      <diagonal/>
    </border>
  </borders>
  <cellStyleXfs count="1">
    <xf numFmtId="0" fontId="0" fillId="0" borderId="0"/>
  </cellStyleXfs>
  <cellXfs count="15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/>
    </xf>
    <xf numFmtId="17" fontId="1" fillId="3" borderId="1" xfId="0" applyNumberFormat="1" applyFont="1" applyFill="1" applyBorder="1" applyAlignment="1">
      <alignment vertical="center" wrapText="1"/>
    </xf>
    <xf numFmtId="3" fontId="1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17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/>
    </xf>
    <xf numFmtId="3" fontId="1" fillId="4" borderId="1" xfId="0" applyNumberFormat="1" applyFont="1" applyFill="1" applyBorder="1" applyAlignment="1">
      <alignment horizontal="right" vertical="center"/>
    </xf>
    <xf numFmtId="17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17" fontId="1" fillId="5" borderId="1" xfId="0" applyNumberFormat="1" applyFont="1" applyFill="1" applyBorder="1" applyAlignment="1">
      <alignment vertical="center" wrapText="1"/>
    </xf>
    <xf numFmtId="3" fontId="1" fillId="5" borderId="1" xfId="0" applyNumberFormat="1" applyFont="1" applyFill="1" applyBorder="1" applyAlignment="1">
      <alignment horizontal="right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One Bedroom Rent Nashville,TN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Nashville!$B$12:$I$12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Nashville!$B$13:$I$13</c:f>
              <c:numCache>
                <c:formatCode>"$"#,##0.00_);[Red]\("$"#,##0.00\)</c:formatCode>
                <c:ptCount val="8"/>
                <c:pt idx="0">
                  <c:v>662.17</c:v>
                </c:pt>
                <c:pt idx="1">
                  <c:v>712.08</c:v>
                </c:pt>
                <c:pt idx="2">
                  <c:v>880.33</c:v>
                </c:pt>
                <c:pt idx="3">
                  <c:v>886.75</c:v>
                </c:pt>
                <c:pt idx="4">
                  <c:v>1039.58</c:v>
                </c:pt>
                <c:pt idx="5">
                  <c:v>1209.5</c:v>
                </c:pt>
                <c:pt idx="6">
                  <c:v>1232.42</c:v>
                </c:pt>
                <c:pt idx="7">
                  <c:v>1229.92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B-43A8-91A2-6C4121FF0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1376144"/>
        <c:axId val="831373520"/>
      </c:lineChart>
      <c:catAx>
        <c:axId val="8313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73520"/>
        <c:crosses val="autoZero"/>
        <c:auto val="1"/>
        <c:lblAlgn val="ctr"/>
        <c:lblOffset val="100"/>
        <c:noMultiLvlLbl val="0"/>
      </c:catAx>
      <c:valAx>
        <c:axId val="8313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76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After Rent (Monthly)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spPr>
            <a:gradFill rotWithShape="1">
              <a:gsLst>
                <a:gs pos="0">
                  <a:schemeClr val="accent1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2"/>
              <c:layout>
                <c:manualLayout>
                  <c:x val="0"/>
                  <c:y val="4.62962962962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62-454C-B281-3DE791D6E80D}"/>
                </c:ext>
              </c:extLst>
            </c:dLbl>
            <c:dLbl>
              <c:idx val="3"/>
              <c:layout>
                <c:manualLayout>
                  <c:x val="-5.0925337632079971E-17"/>
                  <c:y val="9.7222222222222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62-454C-B281-3DE791D6E80D}"/>
                </c:ext>
              </c:extLst>
            </c:dLbl>
            <c:dLbl>
              <c:idx val="7"/>
              <c:layout>
                <c:manualLayout>
                  <c:x val="0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62-454C-B281-3DE791D6E8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Providence!$K$11:$R$11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Providence!$K$15:$R$15</c:f>
              <c:numCache>
                <c:formatCode>"$"#,##0.00_);[Red]\("$"#,##0.00\)</c:formatCode>
                <c:ptCount val="8"/>
                <c:pt idx="0">
                  <c:v>183.33333333333337</c:v>
                </c:pt>
                <c:pt idx="1">
                  <c:v>-288.58333333333326</c:v>
                </c:pt>
                <c:pt idx="2">
                  <c:v>-120</c:v>
                </c:pt>
                <c:pt idx="3">
                  <c:v>-5.5833333333332575</c:v>
                </c:pt>
                <c:pt idx="4">
                  <c:v>72.833333333333258</c:v>
                </c:pt>
                <c:pt idx="5">
                  <c:v>21.166666666666742</c:v>
                </c:pt>
                <c:pt idx="6">
                  <c:v>73.166666666666742</c:v>
                </c:pt>
                <c:pt idx="7">
                  <c:v>-81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62-454C-B281-3DE791D6E8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78442536"/>
        <c:axId val="878444832"/>
      </c:areaChart>
      <c:catAx>
        <c:axId val="87844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44832"/>
        <c:crosses val="autoZero"/>
        <c:auto val="1"/>
        <c:lblAlgn val="ctr"/>
        <c:lblOffset val="100"/>
        <c:noMultiLvlLbl val="0"/>
      </c:catAx>
      <c:valAx>
        <c:axId val="8784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42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Remaining</a:t>
            </a:r>
            <a:r>
              <a:rPr lang="en-US" baseline="0"/>
              <a:t> After Rent (Monthly)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Lbl>
              <c:idx val="5"/>
              <c:layout>
                <c:manualLayout>
                  <c:x val="0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B5-4351-8C54-27D51EC0109E}"/>
                </c:ext>
              </c:extLst>
            </c:dLbl>
            <c:dLbl>
              <c:idx val="6"/>
              <c:layout>
                <c:manualLayout>
                  <c:x val="0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B5-4351-8C54-27D51EC0109E}"/>
                </c:ext>
              </c:extLst>
            </c:dLbl>
            <c:dLbl>
              <c:idx val="7"/>
              <c:layout>
                <c:manualLayout>
                  <c:x val="0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B5-4351-8C54-27D51EC0109E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8288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Nashville!$B$12:$I$12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Nashville!$B$16:$I$16</c:f>
              <c:numCache>
                <c:formatCode>"$"#,##0.00_);[Red]\("$"#,##0.00\)</c:formatCode>
                <c:ptCount val="8"/>
                <c:pt idx="0">
                  <c:v>497.83000000000004</c:v>
                </c:pt>
                <c:pt idx="1">
                  <c:v>447.91999999999996</c:v>
                </c:pt>
                <c:pt idx="2">
                  <c:v>279.66999999999996</c:v>
                </c:pt>
                <c:pt idx="3">
                  <c:v>273.25</c:v>
                </c:pt>
                <c:pt idx="4">
                  <c:v>120.42000000000007</c:v>
                </c:pt>
                <c:pt idx="5">
                  <c:v>-49.5</c:v>
                </c:pt>
                <c:pt idx="6">
                  <c:v>-72.420000000000073</c:v>
                </c:pt>
                <c:pt idx="7">
                  <c:v>-69.920000000000073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5-4351-8C54-27D51EC010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846390912"/>
        <c:axId val="846387304"/>
      </c:areaChart>
      <c:catAx>
        <c:axId val="846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87304"/>
        <c:crosses val="autoZero"/>
        <c:auto val="1"/>
        <c:lblAlgn val="ctr"/>
        <c:lblOffset val="100"/>
        <c:noMultiLvlLbl val="0"/>
      </c:catAx>
      <c:valAx>
        <c:axId val="846387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One</a:t>
            </a:r>
            <a:r>
              <a:rPr lang="en-US" baseline="0"/>
              <a:t> Bedroom Rent Austin,TX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Austin!$L$7:$S$7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Austin!$L$8:$S$8</c:f>
              <c:numCache>
                <c:formatCode>"$"#,##0.00_);[Red]\("$"#,##0.00\)</c:formatCode>
                <c:ptCount val="8"/>
                <c:pt idx="0">
                  <c:v>784.91666666666663</c:v>
                </c:pt>
                <c:pt idx="1">
                  <c:v>975.91666666666663</c:v>
                </c:pt>
                <c:pt idx="2">
                  <c:v>1003.75</c:v>
                </c:pt>
                <c:pt idx="3">
                  <c:v>1088.1666666666667</c:v>
                </c:pt>
                <c:pt idx="4">
                  <c:v>1154.4166666666667</c:v>
                </c:pt>
                <c:pt idx="5">
                  <c:v>1265.9166666666667</c:v>
                </c:pt>
                <c:pt idx="6">
                  <c:v>1241.5</c:v>
                </c:pt>
                <c:pt idx="7">
                  <c:v>1283.8333333333333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0-4296-9CCF-A15623035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641640"/>
        <c:axId val="837643608"/>
      </c:lineChart>
      <c:catAx>
        <c:axId val="83764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3608"/>
        <c:crosses val="autoZero"/>
        <c:auto val="1"/>
        <c:lblAlgn val="ctr"/>
        <c:lblOffset val="100"/>
        <c:noMultiLvlLbl val="0"/>
      </c:catAx>
      <c:valAx>
        <c:axId val="83764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1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Remaining</a:t>
            </a:r>
            <a:r>
              <a:rPr lang="en-US" baseline="0"/>
              <a:t> After Rent (Monthly)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Austin!$L$7:$S$7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Austin!$L$11:$S$11</c:f>
              <c:numCache>
                <c:formatCode>"$"#,##0.00_);[Red]\("$"#,##0.00\)</c:formatCode>
                <c:ptCount val="8"/>
                <c:pt idx="0">
                  <c:v>375.08333333333337</c:v>
                </c:pt>
                <c:pt idx="1">
                  <c:v>184.08333333333337</c:v>
                </c:pt>
                <c:pt idx="2">
                  <c:v>156.25</c:v>
                </c:pt>
                <c:pt idx="3">
                  <c:v>71.833333333333258</c:v>
                </c:pt>
                <c:pt idx="4">
                  <c:v>5.5833333333332575</c:v>
                </c:pt>
                <c:pt idx="5">
                  <c:v>-105.91666666666674</c:v>
                </c:pt>
                <c:pt idx="6">
                  <c:v>-81.5</c:v>
                </c:pt>
                <c:pt idx="7">
                  <c:v>-123.83333333333326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A-423F-82F2-B63CA950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722633048"/>
        <c:axId val="722636656"/>
      </c:areaChart>
      <c:catAx>
        <c:axId val="72263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36656"/>
        <c:crosses val="autoZero"/>
        <c:auto val="1"/>
        <c:lblAlgn val="ctr"/>
        <c:lblOffset val="100"/>
        <c:noMultiLvlLbl val="0"/>
      </c:catAx>
      <c:valAx>
        <c:axId val="722636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3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One Bedroom</a:t>
            </a:r>
            <a:r>
              <a:rPr lang="en-US" baseline="0"/>
              <a:t> Rent Los Angeles,CA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'Los Angeles'!$B$12:$I$12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'Los Angeles'!$B$13:$I$13</c:f>
              <c:numCache>
                <c:formatCode>"$"#,##0.00_);[Red]\("$"#,##0.00\)</c:formatCode>
                <c:ptCount val="8"/>
                <c:pt idx="0">
                  <c:v>1690.58</c:v>
                </c:pt>
                <c:pt idx="1">
                  <c:v>1691.83</c:v>
                </c:pt>
                <c:pt idx="2">
                  <c:v>1799.42</c:v>
                </c:pt>
                <c:pt idx="3">
                  <c:v>1861</c:v>
                </c:pt>
                <c:pt idx="4">
                  <c:v>2049.08</c:v>
                </c:pt>
                <c:pt idx="5">
                  <c:v>2272.5</c:v>
                </c:pt>
                <c:pt idx="6">
                  <c:v>2220.58</c:v>
                </c:pt>
                <c:pt idx="7">
                  <c:v>2355.5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B-4D24-841E-B9941860C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323464"/>
        <c:axId val="879324120"/>
      </c:lineChart>
      <c:catAx>
        <c:axId val="87932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24120"/>
        <c:crosses val="autoZero"/>
        <c:auto val="1"/>
        <c:lblAlgn val="ctr"/>
        <c:lblOffset val="100"/>
        <c:noMultiLvlLbl val="0"/>
      </c:catAx>
      <c:valAx>
        <c:axId val="87932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23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Minimum Wage Los Angeles,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'Los Angeles'!$B$2:$F$2</c:f>
              <c:strCache>
                <c:ptCount val="5"/>
                <c:pt idx="0">
                  <c:v>2011-2013</c:v>
                </c:pt>
                <c:pt idx="1">
                  <c:v>2014-2015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'Los Angeles'!$B$3:$F$3</c:f>
              <c:numCache>
                <c:formatCode>"$"#,##0.00_);[Red]\("$"#,##0.00\)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7-4844-A4F8-D25F3E90D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226064"/>
        <c:axId val="838223768"/>
      </c:barChart>
      <c:catAx>
        <c:axId val="8382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23768"/>
        <c:crosses val="autoZero"/>
        <c:auto val="1"/>
        <c:lblAlgn val="ctr"/>
        <c:lblOffset val="100"/>
        <c:noMultiLvlLbl val="0"/>
      </c:catAx>
      <c:valAx>
        <c:axId val="83822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26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Remaining</a:t>
            </a:r>
            <a:r>
              <a:rPr lang="en-US" baseline="0"/>
              <a:t> After Rent (Monthly)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Lbl>
              <c:idx val="0"/>
              <c:layout>
                <c:manualLayout>
                  <c:x val="0"/>
                  <c:y val="3.21769682581808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F4-415F-9775-F8DFB36F4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'Los Angeles'!$B$12:$I$12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'Los Angeles'!$B$16:$I$16</c:f>
              <c:numCache>
                <c:formatCode>"$"#,##0.00_);[Red]\("$"#,##0.00\)</c:formatCode>
                <c:ptCount val="8"/>
                <c:pt idx="0">
                  <c:v>-410.57999999999993</c:v>
                </c:pt>
                <c:pt idx="1">
                  <c:v>-411.82999999999993</c:v>
                </c:pt>
                <c:pt idx="2">
                  <c:v>-519.42000000000007</c:v>
                </c:pt>
                <c:pt idx="3">
                  <c:v>-421</c:v>
                </c:pt>
                <c:pt idx="4">
                  <c:v>-609.07999999999993</c:v>
                </c:pt>
                <c:pt idx="5">
                  <c:v>-672.5</c:v>
                </c:pt>
                <c:pt idx="6">
                  <c:v>-540.57999999999993</c:v>
                </c:pt>
                <c:pt idx="7">
                  <c:v>-595.5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4-415F-9775-F8DFB36F48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837641312"/>
        <c:axId val="837642296"/>
      </c:areaChart>
      <c:catAx>
        <c:axId val="8376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2296"/>
        <c:crosses val="autoZero"/>
        <c:auto val="1"/>
        <c:lblAlgn val="ctr"/>
        <c:lblOffset val="100"/>
        <c:noMultiLvlLbl val="0"/>
      </c:catAx>
      <c:valAx>
        <c:axId val="837642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One Bedroom Rent Providence,RI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Providence!$K$1:$R$1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Providence!$K$12:$R$12</c:f>
              <c:numCache>
                <c:formatCode>"$"#,##0.00_);[Red]\("$"#,##0.00\)</c:formatCode>
                <c:ptCount val="8"/>
                <c:pt idx="0">
                  <c:v>1000.6666666666666</c:v>
                </c:pt>
                <c:pt idx="1">
                  <c:v>1472.5833333333333</c:v>
                </c:pt>
                <c:pt idx="2">
                  <c:v>1360</c:v>
                </c:pt>
                <c:pt idx="3">
                  <c:v>1285.5833333333333</c:v>
                </c:pt>
                <c:pt idx="4">
                  <c:v>1367.1666666666667</c:v>
                </c:pt>
                <c:pt idx="5">
                  <c:v>1514.8333333333333</c:v>
                </c:pt>
                <c:pt idx="6">
                  <c:v>1462.8333333333333</c:v>
                </c:pt>
                <c:pt idx="7">
                  <c:v>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1-4E1D-8F5D-9D0E37038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429376"/>
        <c:axId val="879429704"/>
      </c:lineChart>
      <c:catAx>
        <c:axId val="8794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29704"/>
        <c:crosses val="autoZero"/>
        <c:auto val="1"/>
        <c:lblAlgn val="ctr"/>
        <c:lblOffset val="100"/>
        <c:noMultiLvlLbl val="0"/>
      </c:catAx>
      <c:valAx>
        <c:axId val="87942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29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Wage Providence,RI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Providence!$K$1:$R$1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Providence!$K$2:$R$2</c:f>
              <c:numCache>
                <c:formatCode>"$"#,##0.00_);[Red]\("$"#,##0.00\)</c:formatCode>
                <c:ptCount val="8"/>
                <c:pt idx="0">
                  <c:v>7.4</c:v>
                </c:pt>
                <c:pt idx="1">
                  <c:v>7.4</c:v>
                </c:pt>
                <c:pt idx="2">
                  <c:v>7.75</c:v>
                </c:pt>
                <c:pt idx="3">
                  <c:v>8</c:v>
                </c:pt>
                <c:pt idx="4">
                  <c:v>9</c:v>
                </c:pt>
                <c:pt idx="5">
                  <c:v>9.6</c:v>
                </c:pt>
                <c:pt idx="6">
                  <c:v>9.6</c:v>
                </c:pt>
                <c:pt idx="7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4-4E90-9B35-B37F0CB11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389984"/>
        <c:axId val="879390312"/>
      </c:barChart>
      <c:catAx>
        <c:axId val="87938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90312"/>
        <c:crosses val="autoZero"/>
        <c:auto val="1"/>
        <c:lblAlgn val="ctr"/>
        <c:lblOffset val="100"/>
        <c:noMultiLvlLbl val="0"/>
      </c:catAx>
      <c:valAx>
        <c:axId val="87939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89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6</xdr:row>
      <xdr:rowOff>176212</xdr:rowOff>
    </xdr:from>
    <xdr:to>
      <xdr:col>18</xdr:col>
      <xdr:colOff>257175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DB6B4-3A00-4266-8677-2F4C68473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461962</xdr:colOff>
      <xdr:row>6</xdr:row>
      <xdr:rowOff>185737</xdr:rowOff>
    </xdr:from>
    <xdr:to>
      <xdr:col>26</xdr:col>
      <xdr:colOff>157162</xdr:colOff>
      <xdr:row>21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9C98E-93BC-4B76-9CD8-165A8F7F6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485774</xdr:colOff>
      <xdr:row>5</xdr:row>
      <xdr:rowOff>157161</xdr:rowOff>
    </xdr:from>
    <xdr:to>
      <xdr:col>28</xdr:col>
      <xdr:colOff>400049</xdr:colOff>
      <xdr:row>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AC0F1-114C-4FEC-A09F-2DB19FAD2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481012</xdr:colOff>
      <xdr:row>23</xdr:row>
      <xdr:rowOff>109537</xdr:rowOff>
    </xdr:from>
    <xdr:to>
      <xdr:col>27</xdr:col>
      <xdr:colOff>176212</xdr:colOff>
      <xdr:row>37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0C8A9A-CF51-438D-9FBD-D1845AF6B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204787</xdr:colOff>
      <xdr:row>8</xdr:row>
      <xdr:rowOff>80961</xdr:rowOff>
    </xdr:from>
    <xdr:to>
      <xdr:col>22</xdr:col>
      <xdr:colOff>85725</xdr:colOff>
      <xdr:row>26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5646E-539F-4B77-8F0C-F9DE9D4A1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538162</xdr:colOff>
      <xdr:row>8</xdr:row>
      <xdr:rowOff>119062</xdr:rowOff>
    </xdr:from>
    <xdr:to>
      <xdr:col>30</xdr:col>
      <xdr:colOff>233362</xdr:colOff>
      <xdr:row>23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AB222D-FA97-4617-9AEF-383550D1E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</xdr:colOff>
      <xdr:row>27</xdr:row>
      <xdr:rowOff>157162</xdr:rowOff>
    </xdr:from>
    <xdr:to>
      <xdr:col>18</xdr:col>
      <xdr:colOff>390525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A622A7-EF4A-4C34-9CBB-A4A447590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338136</xdr:colOff>
      <xdr:row>13</xdr:row>
      <xdr:rowOff>71437</xdr:rowOff>
    </xdr:from>
    <xdr:to>
      <xdr:col>26</xdr:col>
      <xdr:colOff>514349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31F8E-2499-48BF-9480-33CE3AECD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357187</xdr:colOff>
      <xdr:row>29</xdr:row>
      <xdr:rowOff>4761</xdr:rowOff>
    </xdr:from>
    <xdr:to>
      <xdr:col>26</xdr:col>
      <xdr:colOff>523875</xdr:colOff>
      <xdr:row>43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EBF07E-EBE1-43A5-9307-DA855155C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223837</xdr:colOff>
      <xdr:row>20</xdr:row>
      <xdr:rowOff>71437</xdr:rowOff>
    </xdr:from>
    <xdr:to>
      <xdr:col>17</xdr:col>
      <xdr:colOff>452437</xdr:colOff>
      <xdr:row>34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D60116-60FA-40AB-9CD5-44BE976F5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E4BE-97D5-4F4F-8C7C-DE7716D7FD85}">
  <dimension ref="A1:I45"/>
  <sheetViews>
    <sheetView topLeftCell="A29" workbookViewId="0">
      <selection activeCell="C27" sqref="C27"/>
    </sheetView>
  </sheetViews>
  <sheetFormatPr defaultRowHeight="14.4" x14ac:dyDescent="0.3"/>
  <cols>
    <col min="1" max="1" width="34.6640625" bestFit="1" customWidth="1"/>
    <col min="2" max="3" width="13.109375" bestFit="1" customWidth="1"/>
    <col min="4" max="4" width="13.6640625" bestFit="1" customWidth="1"/>
    <col min="5" max="9" width="13.109375" bestFit="1" customWidth="1"/>
  </cols>
  <sheetData>
    <row r="1" spans="1:9" x14ac:dyDescent="0.3">
      <c r="B1" t="s">
        <v>0</v>
      </c>
    </row>
    <row r="2" spans="1:9" x14ac:dyDescent="0.3">
      <c r="B2" t="s">
        <v>1</v>
      </c>
    </row>
    <row r="3" spans="1:9" x14ac:dyDescent="0.3">
      <c r="A3" t="s">
        <v>2</v>
      </c>
      <c r="B3" s="1">
        <v>7.25</v>
      </c>
    </row>
    <row r="4" spans="1:9" x14ac:dyDescent="0.3">
      <c r="A4" t="s">
        <v>3</v>
      </c>
      <c r="B4" s="1">
        <f>B3*40</f>
        <v>290</v>
      </c>
    </row>
    <row r="5" spans="1:9" x14ac:dyDescent="0.3">
      <c r="A5" t="s">
        <v>4</v>
      </c>
      <c r="B5" s="1">
        <f>B4*4</f>
        <v>1160</v>
      </c>
    </row>
    <row r="6" spans="1:9" x14ac:dyDescent="0.3">
      <c r="A6" t="s">
        <v>5</v>
      </c>
      <c r="B6" s="1">
        <f>B4*52</f>
        <v>15080</v>
      </c>
    </row>
    <row r="7" spans="1:9" x14ac:dyDescent="0.3">
      <c r="B7" s="1"/>
    </row>
    <row r="8" spans="1:9" x14ac:dyDescent="0.3">
      <c r="A8" t="s">
        <v>6</v>
      </c>
      <c r="B8" s="1">
        <v>398</v>
      </c>
    </row>
    <row r="9" spans="1:9" x14ac:dyDescent="0.3">
      <c r="A9" t="s">
        <v>7</v>
      </c>
      <c r="B9" s="1">
        <f>B8*4</f>
        <v>1592</v>
      </c>
    </row>
    <row r="10" spans="1:9" x14ac:dyDescent="0.3">
      <c r="A10" t="s">
        <v>8</v>
      </c>
      <c r="B10" s="1">
        <f>B8*52</f>
        <v>20696</v>
      </c>
    </row>
    <row r="12" spans="1:9" x14ac:dyDescent="0.3">
      <c r="B12">
        <v>2011</v>
      </c>
      <c r="C12">
        <v>2012</v>
      </c>
      <c r="D12">
        <v>2013</v>
      </c>
      <c r="E12">
        <v>2014</v>
      </c>
      <c r="F12">
        <v>2015</v>
      </c>
      <c r="G12">
        <v>2016</v>
      </c>
      <c r="H12">
        <v>2017</v>
      </c>
      <c r="I12">
        <v>2018</v>
      </c>
    </row>
    <row r="13" spans="1:9" x14ac:dyDescent="0.3">
      <c r="A13" t="s">
        <v>18</v>
      </c>
      <c r="B13" s="1">
        <v>662.17</v>
      </c>
      <c r="C13" s="1">
        <v>712.08</v>
      </c>
      <c r="D13" s="1">
        <v>880.33</v>
      </c>
      <c r="E13" s="1">
        <v>886.75</v>
      </c>
      <c r="F13" s="1">
        <v>1039.58</v>
      </c>
      <c r="G13" s="1">
        <v>1209.5</v>
      </c>
      <c r="H13" s="1">
        <v>1232.42</v>
      </c>
      <c r="I13" s="1">
        <v>1229.92</v>
      </c>
    </row>
    <row r="14" spans="1:9" x14ac:dyDescent="0.3">
      <c r="A14" t="s">
        <v>10</v>
      </c>
      <c r="B14" s="1">
        <f>B13*12</f>
        <v>7946.0399999999991</v>
      </c>
      <c r="C14" s="1">
        <f t="shared" ref="C14:I14" si="0">C13*12</f>
        <v>8544.9600000000009</v>
      </c>
      <c r="D14" s="1">
        <f t="shared" si="0"/>
        <v>10563.960000000001</v>
      </c>
      <c r="E14" s="1">
        <f t="shared" si="0"/>
        <v>10641</v>
      </c>
      <c r="F14" s="1">
        <f t="shared" si="0"/>
        <v>12474.96</v>
      </c>
      <c r="G14" s="1">
        <f t="shared" si="0"/>
        <v>14514</v>
      </c>
      <c r="H14" s="1">
        <f t="shared" si="0"/>
        <v>14789.04</v>
      </c>
      <c r="I14" s="1">
        <f t="shared" si="0"/>
        <v>14759.04</v>
      </c>
    </row>
    <row r="15" spans="1:9" x14ac:dyDescent="0.3">
      <c r="A15" t="s">
        <v>11</v>
      </c>
      <c r="B15" s="1">
        <f>$B$6-B14</f>
        <v>7133.9600000000009</v>
      </c>
      <c r="C15" s="1">
        <f t="shared" ref="C15:I15" si="1">$B$6-C14</f>
        <v>6535.0399999999991</v>
      </c>
      <c r="D15" s="1">
        <f t="shared" si="1"/>
        <v>4516.0399999999991</v>
      </c>
      <c r="E15" s="1">
        <f t="shared" si="1"/>
        <v>4439</v>
      </c>
      <c r="F15" s="1">
        <f t="shared" si="1"/>
        <v>2605.0400000000009</v>
      </c>
      <c r="G15" s="1">
        <f t="shared" si="1"/>
        <v>566</v>
      </c>
      <c r="H15" s="1">
        <f t="shared" si="1"/>
        <v>290.95999999999913</v>
      </c>
      <c r="I15" s="1">
        <f t="shared" si="1"/>
        <v>320.95999999999913</v>
      </c>
    </row>
    <row r="16" spans="1:9" x14ac:dyDescent="0.3">
      <c r="A16" t="s">
        <v>12</v>
      </c>
      <c r="B16" s="1">
        <f>$B$5-B13</f>
        <v>497.83000000000004</v>
      </c>
      <c r="C16" s="1">
        <f t="shared" ref="C16:I16" si="2">$B$5-C13</f>
        <v>447.91999999999996</v>
      </c>
      <c r="D16" s="1">
        <f t="shared" si="2"/>
        <v>279.66999999999996</v>
      </c>
      <c r="E16" s="1">
        <f t="shared" si="2"/>
        <v>273.25</v>
      </c>
      <c r="F16" s="1">
        <f t="shared" si="2"/>
        <v>120.42000000000007</v>
      </c>
      <c r="G16" s="1">
        <f t="shared" si="2"/>
        <v>-49.5</v>
      </c>
      <c r="H16" s="1">
        <f t="shared" si="2"/>
        <v>-72.420000000000073</v>
      </c>
      <c r="I16" s="1">
        <f t="shared" si="2"/>
        <v>-69.920000000000073</v>
      </c>
    </row>
    <row r="17" spans="1:9" x14ac:dyDescent="0.3"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t="s">
        <v>13</v>
      </c>
      <c r="B18" s="1">
        <f>$B$10-B14</f>
        <v>12749.960000000001</v>
      </c>
      <c r="C18" s="1">
        <f t="shared" ref="C18:I18" si="3">$B$10-C14</f>
        <v>12151.039999999999</v>
      </c>
      <c r="D18" s="1">
        <f t="shared" si="3"/>
        <v>10132.039999999999</v>
      </c>
      <c r="E18" s="1">
        <f t="shared" si="3"/>
        <v>10055</v>
      </c>
      <c r="F18" s="1">
        <f t="shared" si="3"/>
        <v>8221.0400000000009</v>
      </c>
      <c r="G18" s="1">
        <f t="shared" si="3"/>
        <v>6182</v>
      </c>
      <c r="H18" s="1">
        <f t="shared" si="3"/>
        <v>5906.9599999999991</v>
      </c>
      <c r="I18" s="1">
        <f t="shared" si="3"/>
        <v>5936.9599999999991</v>
      </c>
    </row>
    <row r="19" spans="1:9" x14ac:dyDescent="0.3">
      <c r="A19" t="s">
        <v>14</v>
      </c>
      <c r="B19" s="1">
        <f>$B$9-B13</f>
        <v>929.83</v>
      </c>
      <c r="C19" s="1">
        <f t="shared" ref="C19:I19" si="4">$B$9-C13</f>
        <v>879.92</v>
      </c>
      <c r="D19" s="1">
        <f t="shared" si="4"/>
        <v>711.67</v>
      </c>
      <c r="E19" s="1">
        <f t="shared" si="4"/>
        <v>705.25</v>
      </c>
      <c r="F19" s="1">
        <f t="shared" si="4"/>
        <v>552.42000000000007</v>
      </c>
      <c r="G19" s="1">
        <f t="shared" si="4"/>
        <v>382.5</v>
      </c>
      <c r="H19" s="1">
        <f t="shared" si="4"/>
        <v>359.57999999999993</v>
      </c>
      <c r="I19" s="1">
        <f t="shared" si="4"/>
        <v>362.07999999999993</v>
      </c>
    </row>
    <row r="20" spans="1:9" x14ac:dyDescent="0.3">
      <c r="B20" s="1"/>
      <c r="C20" s="1"/>
      <c r="D20" s="1"/>
      <c r="E20" s="1"/>
      <c r="F20" s="1"/>
      <c r="G20" s="1"/>
      <c r="H20" s="1"/>
      <c r="I20" s="1"/>
    </row>
    <row r="21" spans="1:9" x14ac:dyDescent="0.3">
      <c r="A21" t="s">
        <v>15</v>
      </c>
      <c r="B21" s="1">
        <v>159.32</v>
      </c>
      <c r="C21" s="1">
        <v>159.32</v>
      </c>
      <c r="D21" s="1">
        <v>159.32</v>
      </c>
      <c r="E21" s="1">
        <v>159.32</v>
      </c>
      <c r="F21" s="1">
        <v>159.32</v>
      </c>
      <c r="G21" s="1">
        <v>159.32</v>
      </c>
      <c r="H21" s="1">
        <v>159.32</v>
      </c>
      <c r="I21" s="1">
        <v>159.32</v>
      </c>
    </row>
    <row r="22" spans="1:9" x14ac:dyDescent="0.3">
      <c r="A22" t="s">
        <v>16</v>
      </c>
      <c r="B22" s="1">
        <f>B16-B21</f>
        <v>338.51000000000005</v>
      </c>
      <c r="C22" s="1">
        <f t="shared" ref="C22:I22" si="5">C16-C21</f>
        <v>288.59999999999997</v>
      </c>
      <c r="D22" s="1">
        <f t="shared" si="5"/>
        <v>120.34999999999997</v>
      </c>
      <c r="E22" s="1">
        <f t="shared" si="5"/>
        <v>113.93</v>
      </c>
      <c r="F22" s="1">
        <f t="shared" si="5"/>
        <v>-38.89999999999992</v>
      </c>
      <c r="G22" s="1">
        <f t="shared" si="5"/>
        <v>-208.82</v>
      </c>
      <c r="H22" s="1">
        <f t="shared" si="5"/>
        <v>-231.74000000000007</v>
      </c>
      <c r="I22" s="1">
        <f t="shared" si="5"/>
        <v>-229.24000000000007</v>
      </c>
    </row>
    <row r="23" spans="1:9" x14ac:dyDescent="0.3">
      <c r="A23" t="s">
        <v>17</v>
      </c>
      <c r="B23" s="1">
        <f>B19-B21</f>
        <v>770.51</v>
      </c>
      <c r="C23" s="1">
        <f t="shared" ref="C23:I23" si="6">C19-C21</f>
        <v>720.59999999999991</v>
      </c>
      <c r="D23" s="1">
        <f t="shared" si="6"/>
        <v>552.34999999999991</v>
      </c>
      <c r="E23" s="1">
        <f t="shared" si="6"/>
        <v>545.93000000000006</v>
      </c>
      <c r="F23" s="1">
        <f t="shared" si="6"/>
        <v>393.10000000000008</v>
      </c>
      <c r="G23" s="1">
        <f t="shared" si="6"/>
        <v>223.18</v>
      </c>
      <c r="H23" s="1">
        <f t="shared" si="6"/>
        <v>200.25999999999993</v>
      </c>
      <c r="I23" s="1">
        <f t="shared" si="6"/>
        <v>202.75999999999993</v>
      </c>
    </row>
    <row r="25" spans="1:9" x14ac:dyDescent="0.3">
      <c r="A25" t="s">
        <v>23</v>
      </c>
      <c r="B25" s="1">
        <v>11.63</v>
      </c>
    </row>
    <row r="26" spans="1:9" x14ac:dyDescent="0.3">
      <c r="A26" t="s">
        <v>3</v>
      </c>
      <c r="B26" s="1">
        <f>B25*40</f>
        <v>465.20000000000005</v>
      </c>
    </row>
    <row r="27" spans="1:9" x14ac:dyDescent="0.3">
      <c r="A27" t="s">
        <v>4</v>
      </c>
      <c r="B27" s="1">
        <f>B26*4</f>
        <v>1860.8000000000002</v>
      </c>
    </row>
    <row r="28" spans="1:9" x14ac:dyDescent="0.3">
      <c r="A28" t="s">
        <v>5</v>
      </c>
      <c r="B28" s="1">
        <f>B26*52</f>
        <v>24190.400000000001</v>
      </c>
    </row>
    <row r="30" spans="1:9" x14ac:dyDescent="0.3">
      <c r="A30" t="s">
        <v>9</v>
      </c>
      <c r="B30" s="1">
        <v>1229.92</v>
      </c>
    </row>
    <row r="31" spans="1:9" x14ac:dyDescent="0.3">
      <c r="A31" t="s">
        <v>10</v>
      </c>
      <c r="B31" s="1">
        <f>B30*12</f>
        <v>14759.04</v>
      </c>
    </row>
    <row r="32" spans="1:9" x14ac:dyDescent="0.3">
      <c r="A32" t="s">
        <v>11</v>
      </c>
      <c r="B32" s="1">
        <f>B28-B31</f>
        <v>9431.36</v>
      </c>
    </row>
    <row r="33" spans="1:5" x14ac:dyDescent="0.3">
      <c r="A33" t="s">
        <v>12</v>
      </c>
      <c r="B33" s="1">
        <f>B27-B30</f>
        <v>630.88000000000011</v>
      </c>
    </row>
    <row r="34" spans="1:5" x14ac:dyDescent="0.3">
      <c r="A34" t="s">
        <v>24</v>
      </c>
      <c r="B34" s="1">
        <f>B33-B21</f>
        <v>471.56000000000012</v>
      </c>
      <c r="D34" t="s">
        <v>27</v>
      </c>
    </row>
    <row r="36" spans="1:5" x14ac:dyDescent="0.3">
      <c r="A36" t="s">
        <v>25</v>
      </c>
      <c r="B36" s="1">
        <v>15</v>
      </c>
      <c r="D36" s="1"/>
      <c r="E36" s="1">
        <v>7.25</v>
      </c>
    </row>
    <row r="37" spans="1:5" x14ac:dyDescent="0.3">
      <c r="A37" t="s">
        <v>3</v>
      </c>
      <c r="B37" s="1">
        <f>B36*40</f>
        <v>600</v>
      </c>
      <c r="D37" s="1" t="s">
        <v>26</v>
      </c>
      <c r="E37" s="1">
        <f>E36*83</f>
        <v>601.75</v>
      </c>
    </row>
    <row r="38" spans="1:5" x14ac:dyDescent="0.3">
      <c r="A38" t="s">
        <v>4</v>
      </c>
      <c r="B38" s="1">
        <f>B37*4</f>
        <v>2400</v>
      </c>
      <c r="D38" s="1"/>
      <c r="E38" s="1">
        <f>E37*4</f>
        <v>2407</v>
      </c>
    </row>
    <row r="39" spans="1:5" x14ac:dyDescent="0.3">
      <c r="A39" t="s">
        <v>5</v>
      </c>
      <c r="B39" s="1">
        <f>B37*52</f>
        <v>31200</v>
      </c>
      <c r="D39" s="1"/>
      <c r="E39" s="1">
        <f>E37*52</f>
        <v>31291</v>
      </c>
    </row>
    <row r="41" spans="1:5" x14ac:dyDescent="0.3">
      <c r="A41" t="s">
        <v>9</v>
      </c>
      <c r="B41" s="1">
        <v>1229.92</v>
      </c>
      <c r="D41" s="1"/>
      <c r="E41" s="1">
        <v>1229.92</v>
      </c>
    </row>
    <row r="42" spans="1:5" x14ac:dyDescent="0.3">
      <c r="A42" t="s">
        <v>10</v>
      </c>
      <c r="B42" s="1">
        <f>B41*12</f>
        <v>14759.04</v>
      </c>
      <c r="D42" s="1"/>
      <c r="E42" s="1">
        <f>E41*12</f>
        <v>14759.04</v>
      </c>
    </row>
    <row r="43" spans="1:5" x14ac:dyDescent="0.3">
      <c r="A43" t="s">
        <v>11</v>
      </c>
      <c r="B43" s="1">
        <f>B39-B42</f>
        <v>16440.96</v>
      </c>
      <c r="D43" s="1"/>
      <c r="E43" s="1">
        <f>E39-E42</f>
        <v>16531.96</v>
      </c>
    </row>
    <row r="44" spans="1:5" x14ac:dyDescent="0.3">
      <c r="A44" t="s">
        <v>12</v>
      </c>
      <c r="B44" s="1">
        <f>B38-B41</f>
        <v>1170.08</v>
      </c>
      <c r="D44" s="1"/>
      <c r="E44" s="1">
        <f>E38-E41</f>
        <v>1177.08</v>
      </c>
    </row>
    <row r="45" spans="1:5" x14ac:dyDescent="0.3">
      <c r="A45" t="s">
        <v>24</v>
      </c>
      <c r="B45" s="1">
        <f>B44-B21</f>
        <v>1010.76</v>
      </c>
      <c r="D45" s="1"/>
      <c r="E45" s="1">
        <f>E44-E21</f>
        <v>1017.76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0D4C-193D-4A01-A8C3-ED9A0E2F29B0}">
  <dimension ref="A1:S103"/>
  <sheetViews>
    <sheetView tabSelected="1" topLeftCell="K2" workbookViewId="0">
      <selection activeCell="S15" sqref="S15"/>
    </sheetView>
  </sheetViews>
  <sheetFormatPr defaultRowHeight="14.4" x14ac:dyDescent="0.3"/>
  <cols>
    <col min="5" max="5" width="12.5546875" bestFit="1" customWidth="1"/>
    <col min="6" max="8" width="9.5546875" bestFit="1" customWidth="1"/>
    <col min="11" max="11" width="29.33203125" bestFit="1" customWidth="1"/>
    <col min="12" max="12" width="10.6640625" bestFit="1" customWidth="1"/>
    <col min="13" max="13" width="11.109375" bestFit="1" customWidth="1"/>
    <col min="14" max="14" width="13.44140625" bestFit="1" customWidth="1"/>
    <col min="15" max="15" width="11.109375" bestFit="1" customWidth="1"/>
    <col min="16" max="19" width="10.6640625" bestFit="1" customWidth="1"/>
  </cols>
  <sheetData>
    <row r="1" spans="1:19" x14ac:dyDescent="0.3">
      <c r="B1" t="s">
        <v>28</v>
      </c>
      <c r="C1" t="s">
        <v>29</v>
      </c>
      <c r="D1" t="s">
        <v>30</v>
      </c>
      <c r="K1" t="s">
        <v>2</v>
      </c>
      <c r="L1" s="14">
        <v>7.25</v>
      </c>
    </row>
    <row r="2" spans="1:19" ht="15" thickBot="1" x14ac:dyDescent="0.35">
      <c r="A2" s="3">
        <v>40544</v>
      </c>
      <c r="B2" s="4">
        <v>1005</v>
      </c>
      <c r="C2" s="5">
        <v>779</v>
      </c>
      <c r="D2" s="4">
        <v>1120</v>
      </c>
      <c r="K2" t="s">
        <v>3</v>
      </c>
      <c r="L2" s="14">
        <f>L1*40</f>
        <v>290</v>
      </c>
    </row>
    <row r="3" spans="1:19" ht="15" thickBot="1" x14ac:dyDescent="0.35">
      <c r="A3" s="6">
        <v>40575</v>
      </c>
      <c r="B3" s="7">
        <v>953</v>
      </c>
      <c r="C3" s="7">
        <v>730</v>
      </c>
      <c r="D3" s="8">
        <v>1095</v>
      </c>
      <c r="K3" t="s">
        <v>4</v>
      </c>
      <c r="L3" s="14">
        <f>L2*4</f>
        <v>1160</v>
      </c>
    </row>
    <row r="4" spans="1:19" ht="15" thickBot="1" x14ac:dyDescent="0.35">
      <c r="A4" s="9">
        <v>40603</v>
      </c>
      <c r="B4" s="10">
        <v>952</v>
      </c>
      <c r="C4" s="10">
        <v>722</v>
      </c>
      <c r="D4" s="11">
        <v>1111</v>
      </c>
      <c r="K4" t="s">
        <v>5</v>
      </c>
      <c r="L4" s="14">
        <f>L2*52</f>
        <v>15080</v>
      </c>
    </row>
    <row r="5" spans="1:19" ht="15" thickBot="1" x14ac:dyDescent="0.35">
      <c r="A5" s="6">
        <v>40634</v>
      </c>
      <c r="B5" s="7">
        <v>963</v>
      </c>
      <c r="C5" s="7">
        <v>727</v>
      </c>
      <c r="D5" s="8">
        <v>1116</v>
      </c>
    </row>
    <row r="6" spans="1:19" ht="15" thickBot="1" x14ac:dyDescent="0.35">
      <c r="A6" s="9">
        <v>40664</v>
      </c>
      <c r="B6" s="10">
        <v>914</v>
      </c>
      <c r="C6" s="10">
        <v>689</v>
      </c>
      <c r="D6" s="11">
        <v>1097</v>
      </c>
    </row>
    <row r="7" spans="1:19" ht="15" thickBot="1" x14ac:dyDescent="0.35">
      <c r="A7" s="6">
        <v>40695</v>
      </c>
      <c r="B7" s="7">
        <v>847</v>
      </c>
      <c r="C7" s="7">
        <v>630</v>
      </c>
      <c r="D7" s="8">
        <v>1065</v>
      </c>
      <c r="L7">
        <v>2011</v>
      </c>
      <c r="M7">
        <v>2012</v>
      </c>
      <c r="N7">
        <v>2013</v>
      </c>
      <c r="O7">
        <v>2014</v>
      </c>
      <c r="P7">
        <v>2015</v>
      </c>
      <c r="Q7">
        <v>2016</v>
      </c>
      <c r="R7">
        <v>2017</v>
      </c>
      <c r="S7">
        <v>2018</v>
      </c>
    </row>
    <row r="8" spans="1:19" ht="15" thickBot="1" x14ac:dyDescent="0.35">
      <c r="A8" s="9">
        <v>40725</v>
      </c>
      <c r="B8" s="10">
        <v>827</v>
      </c>
      <c r="C8" s="10">
        <v>637</v>
      </c>
      <c r="D8" s="11">
        <v>1030</v>
      </c>
      <c r="K8" t="s">
        <v>40</v>
      </c>
      <c r="L8" s="1">
        <f>G13</f>
        <v>784.91666666666663</v>
      </c>
      <c r="M8" s="1">
        <f>G25</f>
        <v>975.91666666666663</v>
      </c>
      <c r="N8" s="1">
        <f>G37</f>
        <v>1003.75</v>
      </c>
      <c r="O8" s="1">
        <f>G49</f>
        <v>1088.1666666666667</v>
      </c>
      <c r="P8" s="1">
        <f>G61</f>
        <v>1154.4166666666667</v>
      </c>
      <c r="Q8" s="1">
        <f>G73</f>
        <v>1265.9166666666667</v>
      </c>
      <c r="R8" s="1">
        <f>G85</f>
        <v>1241.5</v>
      </c>
      <c r="S8" s="1">
        <f>G97</f>
        <v>1283.8333333333333</v>
      </c>
    </row>
    <row r="9" spans="1:19" ht="15" thickBot="1" x14ac:dyDescent="0.35">
      <c r="A9" s="6">
        <v>40756</v>
      </c>
      <c r="B9" s="7">
        <v>995</v>
      </c>
      <c r="C9" s="7">
        <v>802</v>
      </c>
      <c r="D9" s="8">
        <v>1126</v>
      </c>
      <c r="K9" t="s">
        <v>10</v>
      </c>
      <c r="L9" s="1">
        <f>L8*12</f>
        <v>9419</v>
      </c>
      <c r="M9" s="1">
        <f t="shared" ref="M9:S9" si="0">M8*12</f>
        <v>11711</v>
      </c>
      <c r="N9" s="1">
        <f t="shared" si="0"/>
        <v>12045</v>
      </c>
      <c r="O9" s="1">
        <f t="shared" si="0"/>
        <v>13058</v>
      </c>
      <c r="P9" s="1">
        <f t="shared" si="0"/>
        <v>13853</v>
      </c>
      <c r="Q9" s="1">
        <f t="shared" si="0"/>
        <v>15191</v>
      </c>
      <c r="R9" s="1">
        <f t="shared" si="0"/>
        <v>14898</v>
      </c>
      <c r="S9" s="1">
        <f t="shared" si="0"/>
        <v>15406</v>
      </c>
    </row>
    <row r="10" spans="1:19" ht="15" thickBot="1" x14ac:dyDescent="0.35">
      <c r="A10" s="9">
        <v>40787</v>
      </c>
      <c r="B10" s="11">
        <v>1021</v>
      </c>
      <c r="C10" s="10">
        <v>861</v>
      </c>
      <c r="D10" s="11">
        <v>1131</v>
      </c>
      <c r="K10" t="s">
        <v>42</v>
      </c>
      <c r="L10" s="1">
        <f>$L$4-L9</f>
        <v>5661</v>
      </c>
      <c r="M10" s="1">
        <f t="shared" ref="M10:S10" si="1">$L$4-M9</f>
        <v>3369</v>
      </c>
      <c r="N10" s="1">
        <f t="shared" si="1"/>
        <v>3035</v>
      </c>
      <c r="O10" s="1">
        <f t="shared" si="1"/>
        <v>2022</v>
      </c>
      <c r="P10" s="1">
        <f t="shared" si="1"/>
        <v>1227</v>
      </c>
      <c r="Q10" s="1">
        <f t="shared" si="1"/>
        <v>-111</v>
      </c>
      <c r="R10" s="1">
        <f t="shared" si="1"/>
        <v>182</v>
      </c>
      <c r="S10" s="1">
        <f t="shared" si="1"/>
        <v>-326</v>
      </c>
    </row>
    <row r="11" spans="1:19" ht="15" thickBot="1" x14ac:dyDescent="0.35">
      <c r="A11" s="6">
        <v>40817</v>
      </c>
      <c r="B11" s="8">
        <v>1057</v>
      </c>
      <c r="C11" s="7">
        <v>902</v>
      </c>
      <c r="D11" s="8">
        <v>1158</v>
      </c>
      <c r="K11" t="s">
        <v>41</v>
      </c>
      <c r="L11" s="1">
        <f>$L$3-L8</f>
        <v>375.08333333333337</v>
      </c>
      <c r="M11" s="1">
        <f t="shared" ref="M11:S11" si="2">$L$3-M8</f>
        <v>184.08333333333337</v>
      </c>
      <c r="N11" s="1">
        <f t="shared" si="2"/>
        <v>156.25</v>
      </c>
      <c r="O11" s="1">
        <f t="shared" si="2"/>
        <v>71.833333333333258</v>
      </c>
      <c r="P11" s="1">
        <f t="shared" si="2"/>
        <v>5.5833333333332575</v>
      </c>
      <c r="Q11" s="1">
        <f t="shared" si="2"/>
        <v>-105.91666666666674</v>
      </c>
      <c r="R11" s="1">
        <f t="shared" si="2"/>
        <v>-81.5</v>
      </c>
      <c r="S11" s="1">
        <f t="shared" si="2"/>
        <v>-123.83333333333326</v>
      </c>
    </row>
    <row r="12" spans="1:19" ht="15" thickBot="1" x14ac:dyDescent="0.35">
      <c r="A12" s="9">
        <v>40848</v>
      </c>
      <c r="B12" s="11">
        <v>1088</v>
      </c>
      <c r="C12" s="10">
        <v>960</v>
      </c>
      <c r="D12" s="11">
        <v>1184</v>
      </c>
      <c r="F12" t="s">
        <v>28</v>
      </c>
      <c r="G12" t="s">
        <v>29</v>
      </c>
      <c r="H12" t="s">
        <v>30</v>
      </c>
      <c r="L12" s="1"/>
      <c r="M12" s="1"/>
      <c r="N12" s="1"/>
      <c r="O12" s="1"/>
      <c r="P12" s="1"/>
      <c r="Q12" s="1"/>
      <c r="R12" s="1"/>
      <c r="S12" s="1"/>
    </row>
    <row r="13" spans="1:19" ht="15" thickBot="1" x14ac:dyDescent="0.35">
      <c r="A13" s="6">
        <v>40878</v>
      </c>
      <c r="B13" s="8">
        <v>1111</v>
      </c>
      <c r="C13" s="7">
        <v>980</v>
      </c>
      <c r="D13" s="8">
        <v>1232</v>
      </c>
      <c r="E13" t="s">
        <v>31</v>
      </c>
      <c r="F13" s="1">
        <f>SUM(B2:B13)/12</f>
        <v>977.75</v>
      </c>
      <c r="G13" s="1">
        <f t="shared" ref="G13:H13" si="3">SUM(C2:C13)/12</f>
        <v>784.91666666666663</v>
      </c>
      <c r="H13" s="1">
        <f t="shared" si="3"/>
        <v>1122.0833333333333</v>
      </c>
      <c r="K13" t="s">
        <v>43</v>
      </c>
      <c r="L13" s="1">
        <v>10.88</v>
      </c>
      <c r="M13" s="1"/>
      <c r="N13" s="1"/>
      <c r="O13" s="1"/>
      <c r="P13" s="1"/>
      <c r="Q13" s="1"/>
      <c r="R13" s="1"/>
      <c r="S13" s="1"/>
    </row>
    <row r="14" spans="1:19" ht="15" thickBot="1" x14ac:dyDescent="0.35">
      <c r="A14" s="9">
        <v>40909</v>
      </c>
      <c r="B14" s="11">
        <v>1102</v>
      </c>
      <c r="C14" s="10">
        <v>973</v>
      </c>
      <c r="D14" s="11">
        <v>1196</v>
      </c>
      <c r="F14" s="1"/>
      <c r="G14" s="1"/>
      <c r="H14" s="1"/>
      <c r="K14" t="s">
        <v>44</v>
      </c>
      <c r="L14" s="1">
        <v>398</v>
      </c>
      <c r="M14" s="1"/>
      <c r="N14" s="1"/>
      <c r="O14" s="1"/>
      <c r="P14" s="1"/>
      <c r="Q14" s="1"/>
      <c r="R14" s="1"/>
      <c r="S14" s="1"/>
    </row>
    <row r="15" spans="1:19" ht="15" thickBot="1" x14ac:dyDescent="0.35">
      <c r="A15" s="6">
        <v>40940</v>
      </c>
      <c r="B15" s="8">
        <v>1117</v>
      </c>
      <c r="C15" s="7">
        <v>974</v>
      </c>
      <c r="D15" s="8">
        <v>1210</v>
      </c>
      <c r="F15" s="1"/>
      <c r="G15" s="1"/>
      <c r="H15" s="1"/>
      <c r="K15" t="s">
        <v>45</v>
      </c>
      <c r="L15" s="1">
        <f>L14*4</f>
        <v>1592</v>
      </c>
      <c r="M15" s="1"/>
      <c r="N15" s="1"/>
      <c r="O15" s="1"/>
      <c r="P15" s="1"/>
      <c r="Q15" s="1"/>
      <c r="R15" s="1"/>
      <c r="S15" s="1"/>
    </row>
    <row r="16" spans="1:19" ht="15" thickBot="1" x14ac:dyDescent="0.35">
      <c r="A16" s="9">
        <v>40969</v>
      </c>
      <c r="B16" s="11">
        <v>1093</v>
      </c>
      <c r="C16" s="10">
        <v>968</v>
      </c>
      <c r="D16" s="11">
        <v>1136</v>
      </c>
      <c r="F16" s="1"/>
      <c r="G16" s="1"/>
      <c r="H16" s="1"/>
      <c r="K16" t="s">
        <v>46</v>
      </c>
      <c r="L16" s="1">
        <f>L14*52</f>
        <v>20696</v>
      </c>
      <c r="M16" s="1"/>
      <c r="N16" s="1"/>
      <c r="O16" s="1"/>
      <c r="P16" s="1"/>
      <c r="Q16" s="1"/>
      <c r="R16" s="1"/>
      <c r="S16" s="1"/>
    </row>
    <row r="17" spans="1:19" ht="15" thickBot="1" x14ac:dyDescent="0.35">
      <c r="A17" s="6">
        <v>41000</v>
      </c>
      <c r="B17" s="8">
        <v>1155</v>
      </c>
      <c r="C17" s="8">
        <v>1018</v>
      </c>
      <c r="D17" s="8">
        <v>1244</v>
      </c>
      <c r="F17" s="1"/>
      <c r="G17" s="1"/>
      <c r="H17" s="1"/>
      <c r="L17" s="1"/>
      <c r="M17" s="1"/>
      <c r="N17" s="1"/>
      <c r="O17" s="1"/>
      <c r="P17" s="1"/>
      <c r="Q17" s="1"/>
      <c r="R17" s="1"/>
      <c r="S17" s="1"/>
    </row>
    <row r="18" spans="1:19" ht="15" thickBot="1" x14ac:dyDescent="0.35">
      <c r="A18" s="9">
        <v>41030</v>
      </c>
      <c r="B18" s="11">
        <v>1164</v>
      </c>
      <c r="C18" s="11">
        <v>1026</v>
      </c>
      <c r="D18" s="11">
        <v>1259</v>
      </c>
      <c r="F18" s="1"/>
      <c r="G18" s="1"/>
      <c r="H18" s="1"/>
      <c r="K18" t="s">
        <v>47</v>
      </c>
      <c r="L18" s="1">
        <f>$L$16-L9</f>
        <v>11277</v>
      </c>
      <c r="M18" s="1">
        <f t="shared" ref="M18:S18" si="4">$L$16-M9</f>
        <v>8985</v>
      </c>
      <c r="N18" s="1">
        <f t="shared" si="4"/>
        <v>8651</v>
      </c>
      <c r="O18" s="1">
        <f t="shared" si="4"/>
        <v>7638</v>
      </c>
      <c r="P18" s="1">
        <f t="shared" si="4"/>
        <v>6843</v>
      </c>
      <c r="Q18" s="1">
        <f t="shared" si="4"/>
        <v>5505</v>
      </c>
      <c r="R18" s="1">
        <f t="shared" si="4"/>
        <v>5798</v>
      </c>
      <c r="S18" s="1">
        <f t="shared" si="4"/>
        <v>5290</v>
      </c>
    </row>
    <row r="19" spans="1:19" ht="15" thickBot="1" x14ac:dyDescent="0.35">
      <c r="A19" s="6">
        <v>41061</v>
      </c>
      <c r="B19" s="8">
        <v>1151</v>
      </c>
      <c r="C19" s="7">
        <v>981</v>
      </c>
      <c r="D19" s="8">
        <v>1255</v>
      </c>
      <c r="F19" s="1"/>
      <c r="G19" s="1"/>
      <c r="H19" s="1"/>
      <c r="K19" t="s">
        <v>48</v>
      </c>
      <c r="L19" s="1">
        <f>$L$15-L8</f>
        <v>807.08333333333337</v>
      </c>
      <c r="M19" s="1">
        <f t="shared" ref="M19:S19" si="5">$L$15-M8</f>
        <v>616.08333333333337</v>
      </c>
      <c r="N19" s="1">
        <f t="shared" si="5"/>
        <v>588.25</v>
      </c>
      <c r="O19" s="1">
        <f t="shared" si="5"/>
        <v>503.83333333333326</v>
      </c>
      <c r="P19" s="1">
        <f t="shared" si="5"/>
        <v>437.58333333333326</v>
      </c>
      <c r="Q19" s="1">
        <f t="shared" si="5"/>
        <v>326.08333333333326</v>
      </c>
      <c r="R19" s="1">
        <f t="shared" si="5"/>
        <v>350.5</v>
      </c>
      <c r="S19" s="1">
        <f t="shared" si="5"/>
        <v>308.16666666666674</v>
      </c>
    </row>
    <row r="20" spans="1:19" ht="15" thickBot="1" x14ac:dyDescent="0.35">
      <c r="A20" s="9">
        <v>41091</v>
      </c>
      <c r="B20" s="11">
        <v>1143</v>
      </c>
      <c r="C20" s="10">
        <v>976</v>
      </c>
      <c r="D20" s="11">
        <v>1248</v>
      </c>
      <c r="F20" s="1"/>
      <c r="G20" s="1"/>
      <c r="H20" s="1"/>
      <c r="L20" s="1"/>
      <c r="M20" s="1"/>
      <c r="N20" s="1"/>
      <c r="O20" s="1"/>
      <c r="P20" s="1"/>
      <c r="Q20" s="1"/>
      <c r="R20" s="1"/>
      <c r="S20" s="1"/>
    </row>
    <row r="21" spans="1:19" ht="15" thickBot="1" x14ac:dyDescent="0.35">
      <c r="A21" s="6">
        <v>41122</v>
      </c>
      <c r="B21" s="8">
        <v>1145</v>
      </c>
      <c r="C21" s="7">
        <v>976</v>
      </c>
      <c r="D21" s="8">
        <v>1254</v>
      </c>
      <c r="F21" s="1"/>
      <c r="G21" s="1"/>
      <c r="H21" s="1"/>
      <c r="K21" t="s">
        <v>49</v>
      </c>
      <c r="L21" s="1">
        <v>139.53</v>
      </c>
      <c r="M21" s="1">
        <v>139.53</v>
      </c>
      <c r="N21" s="1">
        <v>139.53</v>
      </c>
      <c r="O21" s="1">
        <v>139.53</v>
      </c>
      <c r="P21" s="1">
        <v>139.53</v>
      </c>
      <c r="Q21" s="1">
        <v>139.53</v>
      </c>
      <c r="R21" s="1">
        <v>139.53</v>
      </c>
      <c r="S21" s="1">
        <v>139.53</v>
      </c>
    </row>
    <row r="22" spans="1:19" ht="15" thickBot="1" x14ac:dyDescent="0.35">
      <c r="A22" s="9">
        <v>41153</v>
      </c>
      <c r="B22" s="11">
        <v>1138</v>
      </c>
      <c r="C22" s="10">
        <v>950</v>
      </c>
      <c r="D22" s="11">
        <v>1270</v>
      </c>
      <c r="F22" s="1"/>
      <c r="G22" s="1"/>
      <c r="H22" s="1"/>
      <c r="K22" t="s">
        <v>50</v>
      </c>
      <c r="L22" s="1">
        <f>L11-$L$21</f>
        <v>235.55333333333337</v>
      </c>
      <c r="M22" s="1">
        <f t="shared" ref="M22:S22" si="6">M11-$L$21</f>
        <v>44.55333333333337</v>
      </c>
      <c r="N22" s="1">
        <f t="shared" si="6"/>
        <v>16.72</v>
      </c>
      <c r="O22" s="1">
        <f t="shared" si="6"/>
        <v>-67.696666666666744</v>
      </c>
      <c r="P22" s="1">
        <f t="shared" si="6"/>
        <v>-133.94666666666674</v>
      </c>
      <c r="Q22" s="1">
        <f t="shared" si="6"/>
        <v>-245.44666666666674</v>
      </c>
      <c r="R22" s="1">
        <f t="shared" si="6"/>
        <v>-221.03</v>
      </c>
      <c r="S22" s="1">
        <f t="shared" si="6"/>
        <v>-263.36333333333323</v>
      </c>
    </row>
    <row r="23" spans="1:19" ht="15" thickBot="1" x14ac:dyDescent="0.35">
      <c r="A23" s="6">
        <v>41183</v>
      </c>
      <c r="B23" s="8">
        <v>1118</v>
      </c>
      <c r="C23" s="7">
        <v>948</v>
      </c>
      <c r="D23" s="8">
        <v>1216</v>
      </c>
      <c r="F23" s="1"/>
      <c r="G23" s="1"/>
      <c r="H23" s="1"/>
      <c r="K23" t="s">
        <v>51</v>
      </c>
      <c r="L23" s="1">
        <f>L19-L21</f>
        <v>667.5533333333334</v>
      </c>
      <c r="M23" s="1">
        <f t="shared" ref="M23:S23" si="7">M19-M21</f>
        <v>476.5533333333334</v>
      </c>
      <c r="N23" s="1">
        <f t="shared" si="7"/>
        <v>448.72</v>
      </c>
      <c r="O23" s="1">
        <f t="shared" si="7"/>
        <v>364.30333333333328</v>
      </c>
      <c r="P23" s="1">
        <f t="shared" si="7"/>
        <v>298.05333333333328</v>
      </c>
      <c r="Q23" s="1">
        <f t="shared" si="7"/>
        <v>186.55333333333326</v>
      </c>
      <c r="R23" s="1">
        <f t="shared" si="7"/>
        <v>210.97</v>
      </c>
      <c r="S23" s="1">
        <f t="shared" si="7"/>
        <v>168.63666666666674</v>
      </c>
    </row>
    <row r="24" spans="1:19" ht="15" thickBot="1" x14ac:dyDescent="0.35">
      <c r="A24" s="9">
        <v>41214</v>
      </c>
      <c r="B24" s="11">
        <v>1142</v>
      </c>
      <c r="C24" s="10">
        <v>958</v>
      </c>
      <c r="D24" s="11">
        <v>1229</v>
      </c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</row>
    <row r="25" spans="1:19" ht="15" thickBot="1" x14ac:dyDescent="0.35">
      <c r="A25" s="6">
        <v>41244</v>
      </c>
      <c r="B25" s="8">
        <v>1133</v>
      </c>
      <c r="C25" s="7">
        <v>963</v>
      </c>
      <c r="D25" s="8">
        <v>1213</v>
      </c>
      <c r="E25" t="s">
        <v>32</v>
      </c>
      <c r="F25" s="1">
        <f>SUM(B14:B25)/12</f>
        <v>1133.4166666666667</v>
      </c>
      <c r="G25" s="1">
        <f t="shared" ref="G25:H25" si="8">SUM(C14:C25)/12</f>
        <v>975.91666666666663</v>
      </c>
      <c r="H25" s="1">
        <f t="shared" si="8"/>
        <v>1227.5</v>
      </c>
      <c r="K25" t="s">
        <v>52</v>
      </c>
      <c r="L25" s="1">
        <v>12.56</v>
      </c>
      <c r="M25" s="1"/>
      <c r="N25" s="1"/>
      <c r="O25" s="1"/>
      <c r="P25" s="1"/>
      <c r="Q25" s="1"/>
      <c r="R25" s="1"/>
      <c r="S25" s="1"/>
    </row>
    <row r="26" spans="1:19" ht="15" thickBot="1" x14ac:dyDescent="0.35">
      <c r="A26" s="9">
        <v>41275</v>
      </c>
      <c r="B26" s="11">
        <v>1124</v>
      </c>
      <c r="C26" s="10">
        <v>979</v>
      </c>
      <c r="D26" s="11">
        <v>1210</v>
      </c>
      <c r="E26" t="s">
        <v>39</v>
      </c>
      <c r="F26" s="1">
        <f>F25-F13</f>
        <v>155.66666666666674</v>
      </c>
      <c r="G26" s="1">
        <f t="shared" ref="G26:H26" si="9">G25-G13</f>
        <v>191</v>
      </c>
      <c r="H26" s="1">
        <f t="shared" si="9"/>
        <v>105.41666666666674</v>
      </c>
      <c r="K26" t="s">
        <v>3</v>
      </c>
      <c r="L26" s="1">
        <f>L25*40</f>
        <v>502.40000000000003</v>
      </c>
      <c r="M26" s="1"/>
      <c r="N26" s="1"/>
      <c r="O26" s="1"/>
      <c r="P26" s="1"/>
      <c r="Q26" s="1"/>
      <c r="R26" s="1"/>
      <c r="S26" s="1"/>
    </row>
    <row r="27" spans="1:19" ht="15" thickBot="1" x14ac:dyDescent="0.35">
      <c r="A27" s="6">
        <v>41306</v>
      </c>
      <c r="B27" s="8">
        <v>1122</v>
      </c>
      <c r="C27" s="7">
        <v>994</v>
      </c>
      <c r="D27" s="8">
        <v>1194</v>
      </c>
      <c r="F27" s="1"/>
      <c r="G27" s="1"/>
      <c r="H27" s="1"/>
      <c r="K27" t="s">
        <v>4</v>
      </c>
      <c r="L27" s="1">
        <f>L26*4</f>
        <v>2009.6000000000001</v>
      </c>
      <c r="M27" s="1"/>
      <c r="N27" s="1"/>
      <c r="O27" s="1"/>
      <c r="P27" s="1"/>
      <c r="Q27" s="1"/>
      <c r="R27" s="1"/>
      <c r="S27" s="1"/>
    </row>
    <row r="28" spans="1:19" ht="15" thickBot="1" x14ac:dyDescent="0.35">
      <c r="A28" s="9">
        <v>41334</v>
      </c>
      <c r="B28" s="11">
        <v>1150</v>
      </c>
      <c r="C28" s="10">
        <v>984</v>
      </c>
      <c r="D28" s="11">
        <v>1222</v>
      </c>
      <c r="F28" s="1"/>
      <c r="G28" s="1"/>
      <c r="H28" s="1"/>
      <c r="K28" t="s">
        <v>5</v>
      </c>
      <c r="L28" s="1">
        <f>L26*52</f>
        <v>26124.800000000003</v>
      </c>
      <c r="M28" s="1"/>
      <c r="N28" s="1"/>
      <c r="O28" s="1"/>
      <c r="P28" s="1"/>
      <c r="Q28" s="1"/>
      <c r="R28" s="1"/>
      <c r="S28" s="1"/>
    </row>
    <row r="29" spans="1:19" ht="15" thickBot="1" x14ac:dyDescent="0.35">
      <c r="A29" s="6">
        <v>41365</v>
      </c>
      <c r="B29" s="8">
        <v>1167</v>
      </c>
      <c r="C29" s="8">
        <v>1014</v>
      </c>
      <c r="D29" s="8">
        <v>1245</v>
      </c>
      <c r="F29" s="1"/>
      <c r="G29" s="1"/>
      <c r="H29" s="1"/>
    </row>
    <row r="30" spans="1:19" ht="15" thickBot="1" x14ac:dyDescent="0.35">
      <c r="A30" s="9">
        <v>41395</v>
      </c>
      <c r="B30" s="11">
        <v>1170</v>
      </c>
      <c r="C30" s="11">
        <v>1006</v>
      </c>
      <c r="D30" s="11">
        <v>1274</v>
      </c>
      <c r="F30" s="1"/>
      <c r="G30" s="1"/>
      <c r="H30" s="1"/>
      <c r="K30" t="s">
        <v>53</v>
      </c>
      <c r="L30" s="1">
        <f>L28-S9</f>
        <v>10718.800000000003</v>
      </c>
    </row>
    <row r="31" spans="1:19" ht="15" thickBot="1" x14ac:dyDescent="0.35">
      <c r="A31" s="6">
        <v>41426</v>
      </c>
      <c r="B31" s="8">
        <v>1167</v>
      </c>
      <c r="C31" s="8">
        <v>1005</v>
      </c>
      <c r="D31" s="8">
        <v>1267</v>
      </c>
      <c r="F31" s="1"/>
      <c r="G31" s="1"/>
      <c r="H31" s="1"/>
      <c r="K31" t="s">
        <v>54</v>
      </c>
      <c r="L31" s="1">
        <f>L27-S8</f>
        <v>725.76666666666688</v>
      </c>
    </row>
    <row r="32" spans="1:19" ht="15" thickBot="1" x14ac:dyDescent="0.35">
      <c r="A32" s="9">
        <v>41456</v>
      </c>
      <c r="B32" s="11">
        <v>1190</v>
      </c>
      <c r="C32" s="11">
        <v>1028</v>
      </c>
      <c r="D32" s="11">
        <v>1307</v>
      </c>
      <c r="F32" s="1"/>
      <c r="G32" s="1"/>
      <c r="H32" s="1"/>
      <c r="K32" t="s">
        <v>55</v>
      </c>
      <c r="L32" s="1">
        <f>L31-L21</f>
        <v>586.23666666666691</v>
      </c>
    </row>
    <row r="33" spans="1:19" ht="15" thickBot="1" x14ac:dyDescent="0.35">
      <c r="A33" s="6">
        <v>41487</v>
      </c>
      <c r="B33" s="8">
        <v>1117</v>
      </c>
      <c r="C33" s="7">
        <v>974</v>
      </c>
      <c r="D33" s="8">
        <v>1210</v>
      </c>
      <c r="F33" s="1"/>
      <c r="G33" s="1"/>
      <c r="H33" s="1"/>
      <c r="L33" s="1"/>
      <c r="M33" s="1"/>
      <c r="N33" s="1"/>
      <c r="O33" s="1"/>
      <c r="P33" s="1"/>
      <c r="Q33" s="1"/>
      <c r="R33" s="1"/>
      <c r="S33" s="1"/>
    </row>
    <row r="34" spans="1:19" ht="15" thickBot="1" x14ac:dyDescent="0.35">
      <c r="A34" s="9">
        <v>41518</v>
      </c>
      <c r="B34" s="11">
        <v>1138</v>
      </c>
      <c r="C34" s="10">
        <v>994</v>
      </c>
      <c r="D34" s="11">
        <v>1232</v>
      </c>
      <c r="F34" s="1"/>
      <c r="G34" s="1"/>
      <c r="H34" s="1"/>
      <c r="K34" t="s">
        <v>25</v>
      </c>
      <c r="L34" s="1">
        <v>15</v>
      </c>
      <c r="M34" s="1"/>
      <c r="N34" s="1"/>
      <c r="O34" s="1">
        <v>7.25</v>
      </c>
      <c r="P34" s="1"/>
      <c r="Q34" s="1"/>
      <c r="R34" s="1"/>
      <c r="S34" s="1"/>
    </row>
    <row r="35" spans="1:19" ht="15" thickBot="1" x14ac:dyDescent="0.35">
      <c r="A35" s="6">
        <v>41548</v>
      </c>
      <c r="B35" s="8">
        <v>1168</v>
      </c>
      <c r="C35" s="8">
        <v>1032</v>
      </c>
      <c r="D35" s="8">
        <v>1250</v>
      </c>
      <c r="F35" s="1"/>
      <c r="G35" s="1"/>
      <c r="H35" s="1"/>
      <c r="K35" t="s">
        <v>3</v>
      </c>
      <c r="L35" s="1">
        <f>L34*40</f>
        <v>600</v>
      </c>
      <c r="M35" s="1"/>
      <c r="N35" s="1" t="s">
        <v>69</v>
      </c>
      <c r="O35" s="1">
        <f>O34*83</f>
        <v>601.75</v>
      </c>
      <c r="P35" s="1"/>
      <c r="Q35" s="1"/>
      <c r="R35" s="1"/>
      <c r="S35" s="1"/>
    </row>
    <row r="36" spans="1:19" ht="15" thickBot="1" x14ac:dyDescent="0.35">
      <c r="A36" s="9">
        <v>41579</v>
      </c>
      <c r="B36" s="11">
        <v>1169</v>
      </c>
      <c r="C36" s="11">
        <v>1032</v>
      </c>
      <c r="D36" s="11">
        <v>1266</v>
      </c>
      <c r="F36" s="1"/>
      <c r="G36" s="1"/>
      <c r="H36" s="1"/>
      <c r="K36" t="s">
        <v>4</v>
      </c>
      <c r="L36" s="1">
        <f>L35*4</f>
        <v>2400</v>
      </c>
      <c r="M36" s="1"/>
      <c r="N36" s="1"/>
      <c r="O36" s="1">
        <f>O35*4</f>
        <v>2407</v>
      </c>
      <c r="P36" s="1"/>
      <c r="Q36" s="1"/>
      <c r="R36" s="1"/>
      <c r="S36" s="1"/>
    </row>
    <row r="37" spans="1:19" ht="15" thickBot="1" x14ac:dyDescent="0.35">
      <c r="A37" s="6">
        <v>41609</v>
      </c>
      <c r="B37" s="8">
        <v>1146</v>
      </c>
      <c r="C37" s="8">
        <v>1003</v>
      </c>
      <c r="D37" s="8">
        <v>1244</v>
      </c>
      <c r="E37" t="s">
        <v>33</v>
      </c>
      <c r="F37" s="1">
        <f>SUM(B26:B37)/12</f>
        <v>1152.3333333333333</v>
      </c>
      <c r="G37" s="1">
        <f t="shared" ref="G37:H37" si="10">SUM(C26:C37)/12</f>
        <v>1003.75</v>
      </c>
      <c r="H37" s="1">
        <f t="shared" si="10"/>
        <v>1243.4166666666667</v>
      </c>
      <c r="K37" t="s">
        <v>5</v>
      </c>
      <c r="L37" s="1">
        <f>L35*52</f>
        <v>31200</v>
      </c>
      <c r="M37" s="1"/>
      <c r="N37" s="1"/>
      <c r="O37" s="1">
        <f>O35*52</f>
        <v>31291</v>
      </c>
      <c r="P37" s="1"/>
      <c r="Q37" s="1"/>
      <c r="R37" s="1"/>
      <c r="S37" s="1"/>
    </row>
    <row r="38" spans="1:19" ht="15" thickBot="1" x14ac:dyDescent="0.35">
      <c r="A38" s="9">
        <v>41640</v>
      </c>
      <c r="B38" s="11">
        <v>1160</v>
      </c>
      <c r="C38" s="11">
        <v>1015</v>
      </c>
      <c r="D38" s="11">
        <v>1247</v>
      </c>
      <c r="E38" t="s">
        <v>39</v>
      </c>
      <c r="F38" s="1">
        <f>F37-F25</f>
        <v>18.916666666666515</v>
      </c>
      <c r="G38" s="1">
        <f t="shared" ref="G38:H38" si="11">G37-G25</f>
        <v>27.833333333333371</v>
      </c>
      <c r="H38" s="1">
        <f t="shared" si="11"/>
        <v>15.916666666666742</v>
      </c>
      <c r="L38" s="1"/>
      <c r="M38" s="1"/>
      <c r="N38" s="1"/>
      <c r="O38" s="1"/>
      <c r="P38" s="1"/>
      <c r="Q38" s="1"/>
      <c r="R38" s="1"/>
      <c r="S38" s="1"/>
    </row>
    <row r="39" spans="1:19" ht="15" thickBot="1" x14ac:dyDescent="0.35">
      <c r="A39" s="6">
        <v>41671</v>
      </c>
      <c r="B39" s="8">
        <v>1182</v>
      </c>
      <c r="C39" s="8">
        <v>1021</v>
      </c>
      <c r="D39" s="8">
        <v>1275</v>
      </c>
      <c r="F39" s="1"/>
      <c r="G39" s="1"/>
      <c r="H39" s="1"/>
      <c r="K39" t="s">
        <v>56</v>
      </c>
      <c r="L39" s="1">
        <f>L37-S9</f>
        <v>15794</v>
      </c>
      <c r="M39" s="1"/>
      <c r="N39" s="1"/>
      <c r="O39" s="1">
        <f>O37-S9</f>
        <v>15885</v>
      </c>
      <c r="P39" s="1"/>
      <c r="Q39" s="1"/>
      <c r="R39" s="1"/>
      <c r="S39" s="1"/>
    </row>
    <row r="40" spans="1:19" ht="15" thickBot="1" x14ac:dyDescent="0.35">
      <c r="A40" s="9">
        <v>41699</v>
      </c>
      <c r="B40" s="11">
        <v>1223</v>
      </c>
      <c r="C40" s="11">
        <v>1072</v>
      </c>
      <c r="D40" s="11">
        <v>1344</v>
      </c>
      <c r="F40" s="1"/>
      <c r="G40" s="1"/>
      <c r="H40" s="1"/>
      <c r="K40" t="s">
        <v>57</v>
      </c>
      <c r="L40" s="1">
        <f>L36-S8</f>
        <v>1116.1666666666667</v>
      </c>
      <c r="M40" s="1"/>
      <c r="N40" s="1"/>
      <c r="O40" s="1">
        <f>O36-S8</f>
        <v>1123.1666666666667</v>
      </c>
      <c r="P40" s="1"/>
      <c r="Q40" s="1"/>
      <c r="R40" s="1"/>
      <c r="S40" s="1"/>
    </row>
    <row r="41" spans="1:19" ht="15" thickBot="1" x14ac:dyDescent="0.35">
      <c r="A41" s="6">
        <v>41730</v>
      </c>
      <c r="B41" s="8">
        <v>1284</v>
      </c>
      <c r="C41" s="8">
        <v>1108</v>
      </c>
      <c r="D41" s="8">
        <v>1454</v>
      </c>
      <c r="F41" s="1"/>
      <c r="G41" s="1"/>
      <c r="H41" s="1"/>
      <c r="K41" t="s">
        <v>58</v>
      </c>
      <c r="L41" s="1">
        <f xml:space="preserve"> L40-L21</f>
        <v>976.63666666666677</v>
      </c>
      <c r="M41" s="1"/>
      <c r="N41" s="1"/>
      <c r="O41" s="1">
        <f>O40-S21</f>
        <v>983.63666666666677</v>
      </c>
      <c r="P41" s="1"/>
      <c r="Q41" s="1"/>
      <c r="R41" s="1"/>
      <c r="S41" s="1"/>
    </row>
    <row r="42" spans="1:19" ht="15" thickBot="1" x14ac:dyDescent="0.35">
      <c r="A42" s="9">
        <v>41760</v>
      </c>
      <c r="B42" s="11">
        <v>1276</v>
      </c>
      <c r="C42" s="11">
        <v>1098</v>
      </c>
      <c r="D42" s="11">
        <v>1427</v>
      </c>
      <c r="F42" s="1"/>
      <c r="G42" s="1"/>
      <c r="H42" s="1"/>
      <c r="L42" s="1"/>
      <c r="M42" s="1"/>
      <c r="N42" s="1"/>
      <c r="O42" s="1"/>
      <c r="P42" s="1"/>
      <c r="Q42" s="1"/>
      <c r="R42" s="1"/>
      <c r="S42" s="1"/>
    </row>
    <row r="43" spans="1:19" ht="15" thickBot="1" x14ac:dyDescent="0.35">
      <c r="A43" s="6">
        <v>41791</v>
      </c>
      <c r="B43" s="8">
        <v>1292</v>
      </c>
      <c r="C43" s="8">
        <v>1101</v>
      </c>
      <c r="D43" s="8">
        <v>1451</v>
      </c>
      <c r="F43" s="1"/>
      <c r="G43" s="1"/>
      <c r="H43" s="1"/>
      <c r="L43" s="1"/>
      <c r="M43" s="1"/>
      <c r="N43" s="1"/>
      <c r="O43" s="1"/>
      <c r="P43" s="1"/>
      <c r="Q43" s="1"/>
      <c r="R43" s="1"/>
      <c r="S43" s="1"/>
    </row>
    <row r="44" spans="1:19" ht="15" thickBot="1" x14ac:dyDescent="0.35">
      <c r="A44" s="9">
        <v>41821</v>
      </c>
      <c r="B44" s="11">
        <v>1303</v>
      </c>
      <c r="C44" s="11">
        <v>1112</v>
      </c>
      <c r="D44" s="11">
        <v>1458</v>
      </c>
      <c r="F44" s="1"/>
      <c r="G44" s="1"/>
      <c r="H44" s="1"/>
      <c r="L44" s="1"/>
      <c r="M44" s="1"/>
      <c r="N44" s="1"/>
      <c r="O44" s="1"/>
      <c r="P44" s="1"/>
      <c r="Q44" s="1"/>
      <c r="R44" s="1"/>
      <c r="S44" s="1"/>
    </row>
    <row r="45" spans="1:19" ht="15" thickBot="1" x14ac:dyDescent="0.35">
      <c r="A45" s="6">
        <v>41852</v>
      </c>
      <c r="B45" s="8">
        <v>1282</v>
      </c>
      <c r="C45" s="8">
        <v>1102</v>
      </c>
      <c r="D45" s="8">
        <v>1431</v>
      </c>
      <c r="F45" s="1"/>
      <c r="G45" s="1"/>
      <c r="H45" s="1"/>
      <c r="L45" s="1"/>
      <c r="M45" s="1"/>
      <c r="N45" s="1"/>
      <c r="O45" s="1"/>
      <c r="P45" s="1"/>
      <c r="Q45" s="1"/>
      <c r="R45" s="1"/>
      <c r="S45" s="1"/>
    </row>
    <row r="46" spans="1:19" ht="15" thickBot="1" x14ac:dyDescent="0.35">
      <c r="A46" s="9">
        <v>41883</v>
      </c>
      <c r="B46" s="11">
        <v>1267</v>
      </c>
      <c r="C46" s="11">
        <v>1094</v>
      </c>
      <c r="D46" s="11">
        <v>1408</v>
      </c>
      <c r="F46" s="1"/>
      <c r="G46" s="1"/>
      <c r="H46" s="1"/>
      <c r="L46" s="1"/>
      <c r="M46" s="1"/>
      <c r="N46" s="1"/>
      <c r="O46" s="1"/>
      <c r="P46" s="1"/>
      <c r="Q46" s="1"/>
      <c r="R46" s="1"/>
      <c r="S46" s="1"/>
    </row>
    <row r="47" spans="1:19" ht="15" thickBot="1" x14ac:dyDescent="0.35">
      <c r="A47" s="6">
        <v>41913</v>
      </c>
      <c r="B47" s="8">
        <v>1287</v>
      </c>
      <c r="C47" s="8">
        <v>1118</v>
      </c>
      <c r="D47" s="8">
        <v>1425</v>
      </c>
      <c r="F47" s="1"/>
      <c r="G47" s="1"/>
      <c r="H47" s="1"/>
      <c r="L47" s="1"/>
      <c r="M47" s="1"/>
      <c r="N47" s="1"/>
      <c r="O47" s="1"/>
      <c r="P47" s="1"/>
      <c r="Q47" s="1"/>
      <c r="R47" s="1"/>
      <c r="S47" s="1"/>
    </row>
    <row r="48" spans="1:19" ht="15" thickBot="1" x14ac:dyDescent="0.35">
      <c r="A48" s="9">
        <v>41944</v>
      </c>
      <c r="B48" s="11">
        <v>1291</v>
      </c>
      <c r="C48" s="11">
        <v>1123</v>
      </c>
      <c r="D48" s="11">
        <v>1412</v>
      </c>
      <c r="F48" s="1"/>
      <c r="G48" s="1"/>
      <c r="H48" s="1"/>
      <c r="L48" s="1"/>
      <c r="M48" s="1"/>
      <c r="N48" s="1"/>
      <c r="O48" s="1"/>
      <c r="P48" s="1"/>
      <c r="Q48" s="1"/>
      <c r="R48" s="1"/>
      <c r="S48" s="1"/>
    </row>
    <row r="49" spans="1:19" ht="15" thickBot="1" x14ac:dyDescent="0.35">
      <c r="A49" s="6">
        <v>41974</v>
      </c>
      <c r="B49" s="8">
        <v>1279</v>
      </c>
      <c r="C49" s="8">
        <v>1094</v>
      </c>
      <c r="D49" s="8">
        <v>1407</v>
      </c>
      <c r="E49" t="s">
        <v>34</v>
      </c>
      <c r="F49" s="1">
        <f>SUM(B38:B49)/12</f>
        <v>1260.5</v>
      </c>
      <c r="G49" s="1">
        <f t="shared" ref="G49:H49" si="12">SUM(C38:C49)/12</f>
        <v>1088.1666666666667</v>
      </c>
      <c r="H49" s="1">
        <f t="shared" si="12"/>
        <v>1394.9166666666667</v>
      </c>
      <c r="L49" s="1"/>
      <c r="M49" s="1"/>
      <c r="N49" s="1"/>
      <c r="O49" s="1"/>
      <c r="P49" s="1"/>
      <c r="Q49" s="1"/>
      <c r="R49" s="1"/>
      <c r="S49" s="1"/>
    </row>
    <row r="50" spans="1:19" ht="15" thickBot="1" x14ac:dyDescent="0.35">
      <c r="A50" s="9">
        <v>42005</v>
      </c>
      <c r="B50" s="11">
        <v>1282</v>
      </c>
      <c r="C50" s="11">
        <v>1103</v>
      </c>
      <c r="D50" s="11">
        <v>1418</v>
      </c>
      <c r="E50" t="s">
        <v>39</v>
      </c>
      <c r="F50" s="1">
        <f>F49-F37</f>
        <v>108.16666666666674</v>
      </c>
      <c r="G50" s="1">
        <f t="shared" ref="G50:H50" si="13">G49-G37</f>
        <v>84.416666666666742</v>
      </c>
      <c r="H50" s="1">
        <f t="shared" si="13"/>
        <v>151.5</v>
      </c>
      <c r="L50" s="1"/>
      <c r="M50" s="1"/>
      <c r="N50" s="1"/>
      <c r="O50" s="1"/>
      <c r="P50" s="1"/>
      <c r="Q50" s="1"/>
      <c r="R50" s="1"/>
      <c r="S50" s="1"/>
    </row>
    <row r="51" spans="1:19" ht="15" thickBot="1" x14ac:dyDescent="0.35">
      <c r="A51" s="6">
        <v>42036</v>
      </c>
      <c r="B51" s="8">
        <v>1280</v>
      </c>
      <c r="C51" s="8">
        <v>1105</v>
      </c>
      <c r="D51" s="8">
        <v>1415</v>
      </c>
      <c r="F51" s="1"/>
      <c r="G51" s="1"/>
      <c r="H51" s="1"/>
      <c r="L51" s="1"/>
      <c r="M51" s="1"/>
      <c r="N51" s="1"/>
      <c r="O51" s="1"/>
      <c r="P51" s="1"/>
      <c r="Q51" s="1"/>
      <c r="R51" s="1"/>
      <c r="S51" s="1"/>
    </row>
    <row r="52" spans="1:19" ht="15" thickBot="1" x14ac:dyDescent="0.35">
      <c r="A52" s="9">
        <v>42064</v>
      </c>
      <c r="B52" s="11">
        <v>1305</v>
      </c>
      <c r="C52" s="11">
        <v>1121</v>
      </c>
      <c r="D52" s="11">
        <v>1443</v>
      </c>
      <c r="F52" s="1"/>
      <c r="G52" s="1"/>
      <c r="H52" s="1"/>
      <c r="L52" s="1"/>
      <c r="M52" s="1"/>
      <c r="N52" s="1"/>
      <c r="O52" s="1"/>
      <c r="P52" s="1"/>
      <c r="Q52" s="1"/>
      <c r="R52" s="1"/>
      <c r="S52" s="1"/>
    </row>
    <row r="53" spans="1:19" ht="15" thickBot="1" x14ac:dyDescent="0.35">
      <c r="A53" s="6">
        <v>42095</v>
      </c>
      <c r="B53" s="8">
        <v>1296</v>
      </c>
      <c r="C53" s="8">
        <v>1125</v>
      </c>
      <c r="D53" s="8">
        <v>1432</v>
      </c>
      <c r="F53" s="1"/>
      <c r="G53" s="1"/>
      <c r="H53" s="1"/>
      <c r="L53" s="1"/>
      <c r="M53" s="1"/>
      <c r="N53" s="1"/>
      <c r="O53" s="1"/>
      <c r="P53" s="1"/>
      <c r="Q53" s="1"/>
      <c r="R53" s="1"/>
      <c r="S53" s="1"/>
    </row>
    <row r="54" spans="1:19" ht="15" thickBot="1" x14ac:dyDescent="0.35">
      <c r="A54" s="9">
        <v>42125</v>
      </c>
      <c r="B54" s="11">
        <v>1310</v>
      </c>
      <c r="C54" s="11">
        <v>1125</v>
      </c>
      <c r="D54" s="11">
        <v>1443</v>
      </c>
      <c r="F54" s="1"/>
      <c r="G54" s="1"/>
      <c r="H54" s="1"/>
    </row>
    <row r="55" spans="1:19" ht="15" thickBot="1" x14ac:dyDescent="0.35">
      <c r="A55" s="6">
        <v>42156</v>
      </c>
      <c r="B55" s="8">
        <v>1365</v>
      </c>
      <c r="C55" s="8">
        <v>1158</v>
      </c>
      <c r="D55" s="8">
        <v>1511</v>
      </c>
      <c r="F55" s="1"/>
      <c r="G55" s="1"/>
      <c r="H55" s="1"/>
    </row>
    <row r="56" spans="1:19" ht="15" thickBot="1" x14ac:dyDescent="0.35">
      <c r="A56" s="9">
        <v>42186</v>
      </c>
      <c r="B56" s="11">
        <v>1373</v>
      </c>
      <c r="C56" s="11">
        <v>1177</v>
      </c>
      <c r="D56" s="11">
        <v>1520</v>
      </c>
      <c r="F56" s="1"/>
      <c r="G56" s="1"/>
      <c r="H56" s="1"/>
    </row>
    <row r="57" spans="1:19" ht="15" thickBot="1" x14ac:dyDescent="0.35">
      <c r="A57" s="6">
        <v>42217</v>
      </c>
      <c r="B57" s="8">
        <v>1375</v>
      </c>
      <c r="C57" s="8">
        <v>1184</v>
      </c>
      <c r="D57" s="8">
        <v>1529</v>
      </c>
      <c r="F57" s="1"/>
      <c r="G57" s="1"/>
      <c r="H57" s="1"/>
    </row>
    <row r="58" spans="1:19" ht="15" thickBot="1" x14ac:dyDescent="0.35">
      <c r="A58" s="9">
        <v>42248</v>
      </c>
      <c r="B58" s="11">
        <v>1372</v>
      </c>
      <c r="C58" s="11">
        <v>1183</v>
      </c>
      <c r="D58" s="11">
        <v>1524</v>
      </c>
      <c r="F58" s="1"/>
      <c r="G58" s="1"/>
      <c r="H58" s="1"/>
    </row>
    <row r="59" spans="1:19" ht="15" thickBot="1" x14ac:dyDescent="0.35">
      <c r="A59" s="6">
        <v>42278</v>
      </c>
      <c r="B59" s="8">
        <v>1379</v>
      </c>
      <c r="C59" s="8">
        <v>1193</v>
      </c>
      <c r="D59" s="8">
        <v>1530</v>
      </c>
      <c r="F59" s="1"/>
      <c r="G59" s="1"/>
      <c r="H59" s="1"/>
    </row>
    <row r="60" spans="1:19" ht="15" thickBot="1" x14ac:dyDescent="0.35">
      <c r="A60" s="9">
        <v>42309</v>
      </c>
      <c r="B60" s="11">
        <v>1368</v>
      </c>
      <c r="C60" s="11">
        <v>1195</v>
      </c>
      <c r="D60" s="11">
        <v>1510</v>
      </c>
      <c r="F60" s="1"/>
      <c r="G60" s="1"/>
      <c r="H60" s="1"/>
    </row>
    <row r="61" spans="1:19" ht="15" thickBot="1" x14ac:dyDescent="0.35">
      <c r="A61" s="6">
        <v>42339</v>
      </c>
      <c r="B61" s="8">
        <v>1353</v>
      </c>
      <c r="C61" s="8">
        <v>1184</v>
      </c>
      <c r="D61" s="8">
        <v>1499</v>
      </c>
      <c r="E61" t="s">
        <v>35</v>
      </c>
      <c r="F61" s="1">
        <f>SUM(B50:B61)/12</f>
        <v>1338.1666666666667</v>
      </c>
      <c r="G61" s="1">
        <f t="shared" ref="G61:H61" si="14">SUM(C50:C61)/12</f>
        <v>1154.4166666666667</v>
      </c>
      <c r="H61" s="1">
        <f t="shared" si="14"/>
        <v>1481.1666666666667</v>
      </c>
    </row>
    <row r="62" spans="1:19" ht="15" thickBot="1" x14ac:dyDescent="0.35">
      <c r="A62" s="9">
        <v>42370</v>
      </c>
      <c r="B62" s="11">
        <v>1369</v>
      </c>
      <c r="C62" s="11">
        <v>1198</v>
      </c>
      <c r="D62" s="11">
        <v>1513</v>
      </c>
      <c r="E62" t="s">
        <v>39</v>
      </c>
      <c r="F62" s="1">
        <f>F61-F49</f>
        <v>77.666666666666742</v>
      </c>
      <c r="G62" s="1">
        <f t="shared" ref="G62:H62" si="15">G61-G49</f>
        <v>66.25</v>
      </c>
      <c r="H62" s="1">
        <f t="shared" si="15"/>
        <v>86.25</v>
      </c>
    </row>
    <row r="63" spans="1:19" ht="15" thickBot="1" x14ac:dyDescent="0.35">
      <c r="A63" s="6">
        <v>42401</v>
      </c>
      <c r="B63" s="8">
        <v>1405</v>
      </c>
      <c r="C63" s="8">
        <v>1226</v>
      </c>
      <c r="D63" s="8">
        <v>1555</v>
      </c>
      <c r="F63" s="1"/>
      <c r="G63" s="1"/>
      <c r="H63" s="1"/>
    </row>
    <row r="64" spans="1:19" ht="15" thickBot="1" x14ac:dyDescent="0.35">
      <c r="A64" s="9">
        <v>42430</v>
      </c>
      <c r="B64" s="11">
        <v>1440</v>
      </c>
      <c r="C64" s="11">
        <v>1255</v>
      </c>
      <c r="D64" s="11">
        <v>1598</v>
      </c>
      <c r="F64" s="1"/>
      <c r="G64" s="1"/>
      <c r="H64" s="1"/>
    </row>
    <row r="65" spans="1:8" ht="15" thickBot="1" x14ac:dyDescent="0.35">
      <c r="A65" s="6">
        <v>42461</v>
      </c>
      <c r="B65" s="8">
        <v>1468</v>
      </c>
      <c r="C65" s="8">
        <v>1277</v>
      </c>
      <c r="D65" s="8">
        <v>1633</v>
      </c>
      <c r="F65" s="1"/>
      <c r="G65" s="1"/>
      <c r="H65" s="1"/>
    </row>
    <row r="66" spans="1:8" ht="15" thickBot="1" x14ac:dyDescent="0.35">
      <c r="A66" s="9">
        <v>42491</v>
      </c>
      <c r="B66" s="11">
        <v>1474</v>
      </c>
      <c r="C66" s="11">
        <v>1280</v>
      </c>
      <c r="D66" s="11">
        <v>1642</v>
      </c>
      <c r="F66" s="1"/>
      <c r="G66" s="1"/>
      <c r="H66" s="1"/>
    </row>
    <row r="67" spans="1:8" ht="15" thickBot="1" x14ac:dyDescent="0.35">
      <c r="A67" s="6">
        <v>42522</v>
      </c>
      <c r="B67" s="8">
        <v>1478</v>
      </c>
      <c r="C67" s="8">
        <v>1291</v>
      </c>
      <c r="D67" s="8">
        <v>1647</v>
      </c>
      <c r="F67" s="1"/>
      <c r="G67" s="1"/>
      <c r="H67" s="1"/>
    </row>
    <row r="68" spans="1:8" ht="15" thickBot="1" x14ac:dyDescent="0.35">
      <c r="A68" s="9">
        <v>42552</v>
      </c>
      <c r="B68" s="11">
        <v>1464</v>
      </c>
      <c r="C68" s="11">
        <v>1283</v>
      </c>
      <c r="D68" s="11">
        <v>1630</v>
      </c>
      <c r="F68" s="1"/>
      <c r="G68" s="1"/>
      <c r="H68" s="1"/>
    </row>
    <row r="69" spans="1:8" ht="15" thickBot="1" x14ac:dyDescent="0.35">
      <c r="A69" s="6">
        <v>42583</v>
      </c>
      <c r="B69" s="8">
        <v>1450</v>
      </c>
      <c r="C69" s="8">
        <v>1271</v>
      </c>
      <c r="D69" s="8">
        <v>1609</v>
      </c>
      <c r="F69" s="1"/>
      <c r="G69" s="1"/>
      <c r="H69" s="1"/>
    </row>
    <row r="70" spans="1:8" ht="15" thickBot="1" x14ac:dyDescent="0.35">
      <c r="A70" s="9">
        <v>42614</v>
      </c>
      <c r="B70" s="11">
        <v>1450</v>
      </c>
      <c r="C70" s="11">
        <v>1271</v>
      </c>
      <c r="D70" s="11">
        <v>1601</v>
      </c>
      <c r="F70" s="1"/>
      <c r="G70" s="1"/>
      <c r="H70" s="1"/>
    </row>
    <row r="71" spans="1:8" ht="15" thickBot="1" x14ac:dyDescent="0.35">
      <c r="A71" s="6">
        <v>42644</v>
      </c>
      <c r="B71" s="8">
        <v>1462</v>
      </c>
      <c r="C71" s="8">
        <v>1281</v>
      </c>
      <c r="D71" s="8">
        <v>1622</v>
      </c>
      <c r="F71" s="1"/>
      <c r="G71" s="1"/>
      <c r="H71" s="1"/>
    </row>
    <row r="72" spans="1:8" ht="15" thickBot="1" x14ac:dyDescent="0.35">
      <c r="A72" s="9">
        <v>42675</v>
      </c>
      <c r="B72" s="11">
        <v>1449</v>
      </c>
      <c r="C72" s="11">
        <v>1271</v>
      </c>
      <c r="D72" s="11">
        <v>1604</v>
      </c>
      <c r="F72" s="1"/>
      <c r="G72" s="1"/>
      <c r="H72" s="1"/>
    </row>
    <row r="73" spans="1:8" ht="15" thickBot="1" x14ac:dyDescent="0.35">
      <c r="A73" s="6">
        <v>42705</v>
      </c>
      <c r="B73" s="8">
        <v>1470</v>
      </c>
      <c r="C73" s="8">
        <v>1287</v>
      </c>
      <c r="D73" s="8">
        <v>1636</v>
      </c>
      <c r="E73" t="s">
        <v>36</v>
      </c>
      <c r="F73" s="1">
        <f>SUM(B62:B73)/12</f>
        <v>1448.25</v>
      </c>
      <c r="G73" s="1">
        <f t="shared" ref="G73:H73" si="16">SUM(C62:C73)/12</f>
        <v>1265.9166666666667</v>
      </c>
      <c r="H73" s="1">
        <f t="shared" si="16"/>
        <v>1607.5</v>
      </c>
    </row>
    <row r="74" spans="1:8" ht="15" thickBot="1" x14ac:dyDescent="0.35">
      <c r="A74" s="9">
        <v>42736</v>
      </c>
      <c r="B74" s="11">
        <v>1446</v>
      </c>
      <c r="C74" s="11">
        <v>1268</v>
      </c>
      <c r="D74" s="11">
        <v>1603</v>
      </c>
      <c r="E74" t="s">
        <v>39</v>
      </c>
      <c r="F74" s="1">
        <f>F73-F61</f>
        <v>110.08333333333326</v>
      </c>
      <c r="G74" s="1">
        <f t="shared" ref="G74:H74" si="17">G73-G61</f>
        <v>111.5</v>
      </c>
      <c r="H74" s="1">
        <f t="shared" si="17"/>
        <v>126.33333333333326</v>
      </c>
    </row>
    <row r="75" spans="1:8" ht="15" thickBot="1" x14ac:dyDescent="0.35">
      <c r="A75" s="6">
        <v>42767</v>
      </c>
      <c r="B75" s="8">
        <v>1419</v>
      </c>
      <c r="C75" s="8">
        <v>1245</v>
      </c>
      <c r="D75" s="8">
        <v>1562</v>
      </c>
      <c r="F75" s="1"/>
      <c r="G75" s="1"/>
      <c r="H75" s="1"/>
    </row>
    <row r="76" spans="1:8" ht="15" thickBot="1" x14ac:dyDescent="0.35">
      <c r="A76" s="9">
        <v>42795</v>
      </c>
      <c r="B76" s="11">
        <v>1443</v>
      </c>
      <c r="C76" s="11">
        <v>1267</v>
      </c>
      <c r="D76" s="11">
        <v>1591</v>
      </c>
      <c r="F76" s="1"/>
      <c r="G76" s="1"/>
      <c r="H76" s="1"/>
    </row>
    <row r="77" spans="1:8" ht="15" thickBot="1" x14ac:dyDescent="0.35">
      <c r="A77" s="6">
        <v>42826</v>
      </c>
      <c r="B77" s="8">
        <v>1405</v>
      </c>
      <c r="C77" s="8">
        <v>1238</v>
      </c>
      <c r="D77" s="8">
        <v>1551</v>
      </c>
      <c r="F77" s="1"/>
      <c r="G77" s="1"/>
      <c r="H77" s="1"/>
    </row>
    <row r="78" spans="1:8" ht="15" thickBot="1" x14ac:dyDescent="0.35">
      <c r="A78" s="9">
        <v>42856</v>
      </c>
      <c r="B78" s="11">
        <v>1423</v>
      </c>
      <c r="C78" s="11">
        <v>1250</v>
      </c>
      <c r="D78" s="11">
        <v>1582</v>
      </c>
      <c r="F78" s="1"/>
      <c r="G78" s="1"/>
      <c r="H78" s="1"/>
    </row>
    <row r="79" spans="1:8" ht="15" thickBot="1" x14ac:dyDescent="0.35">
      <c r="A79" s="6">
        <v>42887</v>
      </c>
      <c r="B79" s="8">
        <v>1442</v>
      </c>
      <c r="C79" s="8">
        <v>1255</v>
      </c>
      <c r="D79" s="8">
        <v>1617</v>
      </c>
      <c r="F79" s="1"/>
      <c r="G79" s="1"/>
      <c r="H79" s="1"/>
    </row>
    <row r="80" spans="1:8" ht="15" thickBot="1" x14ac:dyDescent="0.35">
      <c r="A80" s="9">
        <v>42917</v>
      </c>
      <c r="B80" s="11">
        <v>1433</v>
      </c>
      <c r="C80" s="11">
        <v>1242</v>
      </c>
      <c r="D80" s="11">
        <v>1598</v>
      </c>
      <c r="F80" s="1"/>
      <c r="G80" s="1"/>
      <c r="H80" s="1"/>
    </row>
    <row r="81" spans="1:8" ht="15" thickBot="1" x14ac:dyDescent="0.35">
      <c r="A81" s="6">
        <v>42948</v>
      </c>
      <c r="B81" s="8">
        <v>1417</v>
      </c>
      <c r="C81" s="8">
        <v>1232</v>
      </c>
      <c r="D81" s="8">
        <v>1567</v>
      </c>
      <c r="F81" s="1"/>
      <c r="G81" s="1"/>
      <c r="H81" s="1"/>
    </row>
    <row r="82" spans="1:8" ht="15" thickBot="1" x14ac:dyDescent="0.35">
      <c r="A82" s="9">
        <v>42979</v>
      </c>
      <c r="B82" s="11">
        <v>1399</v>
      </c>
      <c r="C82" s="11">
        <v>1218</v>
      </c>
      <c r="D82" s="11">
        <v>1553</v>
      </c>
      <c r="F82" s="1"/>
      <c r="G82" s="1"/>
      <c r="H82" s="1"/>
    </row>
    <row r="83" spans="1:8" ht="15" thickBot="1" x14ac:dyDescent="0.35">
      <c r="A83" s="6">
        <v>43009</v>
      </c>
      <c r="B83" s="8">
        <v>1406</v>
      </c>
      <c r="C83" s="8">
        <v>1229</v>
      </c>
      <c r="D83" s="8">
        <v>1562</v>
      </c>
      <c r="F83" s="1"/>
      <c r="G83" s="1"/>
      <c r="H83" s="1"/>
    </row>
    <row r="84" spans="1:8" ht="15" thickBot="1" x14ac:dyDescent="0.35">
      <c r="A84" s="9">
        <v>43040</v>
      </c>
      <c r="B84" s="11">
        <v>1401</v>
      </c>
      <c r="C84" s="11">
        <v>1225</v>
      </c>
      <c r="D84" s="11">
        <v>1550</v>
      </c>
      <c r="F84" s="1"/>
      <c r="G84" s="1"/>
      <c r="H84" s="1"/>
    </row>
    <row r="85" spans="1:8" ht="15" thickBot="1" x14ac:dyDescent="0.35">
      <c r="A85" s="6">
        <v>43070</v>
      </c>
      <c r="B85" s="8">
        <v>1406</v>
      </c>
      <c r="C85" s="8">
        <v>1229</v>
      </c>
      <c r="D85" s="8">
        <v>1553</v>
      </c>
      <c r="E85" t="s">
        <v>37</v>
      </c>
      <c r="F85" s="1">
        <f>SUM(B74:B85)/12</f>
        <v>1420</v>
      </c>
      <c r="G85" s="1">
        <f t="shared" ref="G85:H85" si="18">SUM(C74:C85)/12</f>
        <v>1241.5</v>
      </c>
      <c r="H85" s="1">
        <f t="shared" si="18"/>
        <v>1574.0833333333333</v>
      </c>
    </row>
    <row r="86" spans="1:8" ht="15" thickBot="1" x14ac:dyDescent="0.35">
      <c r="A86" s="9">
        <v>43101</v>
      </c>
      <c r="B86" s="11">
        <v>1416</v>
      </c>
      <c r="C86" s="11">
        <v>1239</v>
      </c>
      <c r="D86" s="11">
        <v>1564</v>
      </c>
      <c r="E86" t="s">
        <v>39</v>
      </c>
      <c r="F86" s="1">
        <f>F85-F73</f>
        <v>-28.25</v>
      </c>
      <c r="G86" s="1">
        <f t="shared" ref="G86:H86" si="19">G85-G73</f>
        <v>-24.416666666666742</v>
      </c>
      <c r="H86" s="1">
        <f t="shared" si="19"/>
        <v>-33.416666666666742</v>
      </c>
    </row>
    <row r="87" spans="1:8" ht="15" thickBot="1" x14ac:dyDescent="0.35">
      <c r="A87" s="6">
        <v>43132</v>
      </c>
      <c r="B87" s="8">
        <v>1410</v>
      </c>
      <c r="C87" s="8">
        <v>1243</v>
      </c>
      <c r="D87" s="8">
        <v>1551</v>
      </c>
      <c r="F87" s="1"/>
      <c r="G87" s="1"/>
      <c r="H87" s="1"/>
    </row>
    <row r="88" spans="1:8" ht="15" thickBot="1" x14ac:dyDescent="0.35">
      <c r="A88" s="9">
        <v>43160</v>
      </c>
      <c r="B88" s="11">
        <v>1406</v>
      </c>
      <c r="C88" s="11">
        <v>1240</v>
      </c>
      <c r="D88" s="11">
        <v>1546</v>
      </c>
      <c r="F88" s="1"/>
      <c r="G88" s="1"/>
      <c r="H88" s="1"/>
    </row>
    <row r="89" spans="1:8" ht="15" thickBot="1" x14ac:dyDescent="0.35">
      <c r="A89" s="6">
        <v>43191</v>
      </c>
      <c r="B89" s="8">
        <v>1413</v>
      </c>
      <c r="C89" s="8">
        <v>1244</v>
      </c>
      <c r="D89" s="8">
        <v>1555</v>
      </c>
      <c r="F89" s="1"/>
      <c r="G89" s="1"/>
      <c r="H89" s="1"/>
    </row>
    <row r="90" spans="1:8" ht="15" thickBot="1" x14ac:dyDescent="0.35">
      <c r="A90" s="9">
        <v>43221</v>
      </c>
      <c r="B90" s="11">
        <v>1431</v>
      </c>
      <c r="C90" s="11">
        <v>1255</v>
      </c>
      <c r="D90" s="11">
        <v>1572</v>
      </c>
      <c r="F90" s="1"/>
      <c r="G90" s="1"/>
      <c r="H90" s="1"/>
    </row>
    <row r="91" spans="1:8" ht="15" thickBot="1" x14ac:dyDescent="0.35">
      <c r="A91" s="6">
        <v>43252</v>
      </c>
      <c r="B91" s="8">
        <v>1440</v>
      </c>
      <c r="C91" s="8">
        <v>1270</v>
      </c>
      <c r="D91" s="8">
        <v>1581</v>
      </c>
      <c r="F91" s="1"/>
      <c r="G91" s="1"/>
      <c r="H91" s="1"/>
    </row>
    <row r="92" spans="1:8" ht="15" thickBot="1" x14ac:dyDescent="0.35">
      <c r="A92" s="9">
        <v>43282</v>
      </c>
      <c r="B92" s="11">
        <v>1480</v>
      </c>
      <c r="C92" s="11">
        <v>1301</v>
      </c>
      <c r="D92" s="11">
        <v>1624</v>
      </c>
      <c r="F92" s="1"/>
      <c r="G92" s="1"/>
      <c r="H92" s="1"/>
    </row>
    <row r="93" spans="1:8" ht="15" thickBot="1" x14ac:dyDescent="0.35">
      <c r="A93" s="6">
        <v>43313</v>
      </c>
      <c r="B93" s="8">
        <v>1497</v>
      </c>
      <c r="C93" s="8">
        <v>1315</v>
      </c>
      <c r="D93" s="8">
        <v>1642</v>
      </c>
      <c r="F93" s="1"/>
      <c r="G93" s="1"/>
      <c r="H93" s="1"/>
    </row>
    <row r="94" spans="1:8" ht="15" thickBot="1" x14ac:dyDescent="0.35">
      <c r="A94" s="9">
        <v>43344</v>
      </c>
      <c r="B94" s="11">
        <v>1506</v>
      </c>
      <c r="C94" s="11">
        <v>1324</v>
      </c>
      <c r="D94" s="11">
        <v>1651</v>
      </c>
      <c r="F94" s="1"/>
      <c r="G94" s="1"/>
      <c r="H94" s="1"/>
    </row>
    <row r="95" spans="1:8" ht="15" thickBot="1" x14ac:dyDescent="0.35">
      <c r="A95" s="6">
        <v>43374</v>
      </c>
      <c r="B95" s="8">
        <v>1490</v>
      </c>
      <c r="C95" s="8">
        <v>1310</v>
      </c>
      <c r="D95" s="8">
        <v>1641</v>
      </c>
      <c r="F95" s="1"/>
      <c r="G95" s="1"/>
      <c r="H95" s="1"/>
    </row>
    <row r="96" spans="1:8" ht="15" thickBot="1" x14ac:dyDescent="0.35">
      <c r="A96" s="9">
        <v>43405</v>
      </c>
      <c r="B96" s="11">
        <v>1491</v>
      </c>
      <c r="C96" s="11">
        <v>1317</v>
      </c>
      <c r="D96" s="11">
        <v>1643</v>
      </c>
      <c r="F96" s="1"/>
      <c r="G96" s="1"/>
      <c r="H96" s="1"/>
    </row>
    <row r="97" spans="1:8" ht="15" thickBot="1" x14ac:dyDescent="0.35">
      <c r="A97" s="6">
        <v>43435</v>
      </c>
      <c r="B97" s="8">
        <v>1520</v>
      </c>
      <c r="C97" s="8">
        <v>1348</v>
      </c>
      <c r="D97" s="8">
        <v>1671</v>
      </c>
      <c r="E97" t="s">
        <v>38</v>
      </c>
      <c r="F97" s="1">
        <f>SUM(B86:B97)/12</f>
        <v>1458.3333333333333</v>
      </c>
      <c r="G97" s="1">
        <f t="shared" ref="G97:H97" si="20">SUM(C86:C97)/12</f>
        <v>1283.8333333333333</v>
      </c>
      <c r="H97" s="1">
        <f t="shared" si="20"/>
        <v>1603.4166666666667</v>
      </c>
    </row>
    <row r="98" spans="1:8" ht="15" thickBot="1" x14ac:dyDescent="0.35">
      <c r="A98" s="9"/>
      <c r="B98" s="11"/>
      <c r="C98" s="11"/>
      <c r="D98" s="11"/>
      <c r="E98" t="s">
        <v>39</v>
      </c>
      <c r="F98" s="1">
        <f>F97-F85</f>
        <v>38.333333333333258</v>
      </c>
      <c r="G98" s="1">
        <f t="shared" ref="G98:H98" si="21">G97-G85</f>
        <v>42.333333333333258</v>
      </c>
      <c r="H98" s="1">
        <f t="shared" si="21"/>
        <v>29.333333333333485</v>
      </c>
    </row>
    <row r="99" spans="1:8" ht="15" thickBot="1" x14ac:dyDescent="0.35">
      <c r="A99" s="6"/>
      <c r="B99" s="8"/>
      <c r="C99" s="8"/>
      <c r="D99" s="8"/>
    </row>
    <row r="100" spans="1:8" ht="15" thickBot="1" x14ac:dyDescent="0.35">
      <c r="A100" s="9"/>
      <c r="B100" s="11"/>
      <c r="C100" s="11"/>
      <c r="D100" s="11"/>
    </row>
    <row r="101" spans="1:8" ht="15" thickBot="1" x14ac:dyDescent="0.35">
      <c r="A101" s="6"/>
      <c r="B101" s="8"/>
      <c r="C101" s="8"/>
      <c r="D101" s="8"/>
    </row>
    <row r="102" spans="1:8" ht="15" thickBot="1" x14ac:dyDescent="0.35">
      <c r="A102" s="9"/>
      <c r="B102" s="11"/>
      <c r="C102" s="11"/>
      <c r="D102" s="11"/>
    </row>
    <row r="103" spans="1:8" ht="15" thickBot="1" x14ac:dyDescent="0.35">
      <c r="A103" s="12"/>
      <c r="B103" s="13"/>
      <c r="C103" s="13"/>
      <c r="D103" s="13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D73B-872B-4C54-821D-0ABEF8C954A5}">
  <dimension ref="A1:I41"/>
  <sheetViews>
    <sheetView workbookViewId="0">
      <selection activeCell="Z31" sqref="Z31"/>
    </sheetView>
  </sheetViews>
  <sheetFormatPr defaultRowHeight="14.4" x14ac:dyDescent="0.3"/>
  <cols>
    <col min="1" max="1" width="34.6640625" bestFit="1" customWidth="1"/>
    <col min="2" max="9" width="13.6640625" bestFit="1" customWidth="1"/>
  </cols>
  <sheetData>
    <row r="1" spans="1:9" x14ac:dyDescent="0.3">
      <c r="B1" s="2" t="s">
        <v>19</v>
      </c>
    </row>
    <row r="2" spans="1:9" x14ac:dyDescent="0.3">
      <c r="B2" s="2" t="s">
        <v>20</v>
      </c>
      <c r="C2" s="2" t="s">
        <v>21</v>
      </c>
      <c r="D2" s="2">
        <v>2016</v>
      </c>
      <c r="E2" s="2">
        <v>2017</v>
      </c>
      <c r="F2" s="2">
        <v>2018</v>
      </c>
    </row>
    <row r="3" spans="1:9" x14ac:dyDescent="0.3">
      <c r="A3" t="s">
        <v>2</v>
      </c>
      <c r="B3" s="1">
        <v>8</v>
      </c>
      <c r="C3" s="1">
        <v>9</v>
      </c>
      <c r="D3" s="1">
        <v>10</v>
      </c>
      <c r="E3" s="1">
        <v>10.5</v>
      </c>
      <c r="F3" s="1">
        <v>11</v>
      </c>
    </row>
    <row r="4" spans="1:9" x14ac:dyDescent="0.3">
      <c r="A4" t="s">
        <v>3</v>
      </c>
      <c r="B4" s="1">
        <f>B3*40</f>
        <v>320</v>
      </c>
      <c r="C4" s="1">
        <f t="shared" ref="C4:F4" si="0">C3*40</f>
        <v>360</v>
      </c>
      <c r="D4" s="1">
        <f t="shared" si="0"/>
        <v>400</v>
      </c>
      <c r="E4" s="1">
        <f t="shared" si="0"/>
        <v>420</v>
      </c>
      <c r="F4" s="1">
        <f t="shared" si="0"/>
        <v>440</v>
      </c>
    </row>
    <row r="5" spans="1:9" x14ac:dyDescent="0.3">
      <c r="A5" t="s">
        <v>4</v>
      </c>
      <c r="B5" s="1">
        <f>B4*4</f>
        <v>1280</v>
      </c>
      <c r="C5" s="1">
        <f t="shared" ref="C5:F5" si="1">C4*4</f>
        <v>1440</v>
      </c>
      <c r="D5" s="1">
        <f t="shared" si="1"/>
        <v>1600</v>
      </c>
      <c r="E5" s="1">
        <f t="shared" si="1"/>
        <v>1680</v>
      </c>
      <c r="F5" s="1">
        <f t="shared" si="1"/>
        <v>1760</v>
      </c>
    </row>
    <row r="6" spans="1:9" x14ac:dyDescent="0.3">
      <c r="A6" t="s">
        <v>5</v>
      </c>
      <c r="B6" s="1">
        <f>B4*52</f>
        <v>16640</v>
      </c>
      <c r="C6" s="1">
        <f t="shared" ref="C6:F6" si="2">C4*52</f>
        <v>18720</v>
      </c>
      <c r="D6" s="1">
        <f t="shared" si="2"/>
        <v>20800</v>
      </c>
      <c r="E6" s="1">
        <f t="shared" si="2"/>
        <v>21840</v>
      </c>
      <c r="F6" s="1">
        <f t="shared" si="2"/>
        <v>22880</v>
      </c>
    </row>
    <row r="7" spans="1:9" x14ac:dyDescent="0.3">
      <c r="B7" s="1"/>
      <c r="C7" s="1"/>
      <c r="D7" s="1"/>
      <c r="E7" s="1"/>
      <c r="F7" s="1"/>
    </row>
    <row r="8" spans="1:9" x14ac:dyDescent="0.3">
      <c r="A8" t="s">
        <v>6</v>
      </c>
      <c r="B8" s="1">
        <f>B4+120</f>
        <v>440</v>
      </c>
      <c r="C8" s="1">
        <f>C4+135</f>
        <v>495</v>
      </c>
      <c r="D8" s="1">
        <f>D4+150</f>
        <v>550</v>
      </c>
      <c r="E8" s="1">
        <f>E4+157.5</f>
        <v>577.5</v>
      </c>
      <c r="F8" s="1">
        <f>F4+165</f>
        <v>605</v>
      </c>
    </row>
    <row r="9" spans="1:9" x14ac:dyDescent="0.3">
      <c r="A9" t="s">
        <v>7</v>
      </c>
      <c r="B9" s="1">
        <f>B8*4</f>
        <v>1760</v>
      </c>
      <c r="C9" s="1">
        <f>C8*4</f>
        <v>1980</v>
      </c>
      <c r="D9" s="1">
        <f t="shared" ref="D9:F9" si="3">D8*4</f>
        <v>2200</v>
      </c>
      <c r="E9" s="1">
        <f t="shared" si="3"/>
        <v>2310</v>
      </c>
      <c r="F9" s="1">
        <f t="shared" si="3"/>
        <v>2420</v>
      </c>
    </row>
    <row r="10" spans="1:9" x14ac:dyDescent="0.3">
      <c r="A10" t="s">
        <v>8</v>
      </c>
      <c r="B10" s="1">
        <f>B8*52</f>
        <v>22880</v>
      </c>
      <c r="C10" s="1">
        <f>C8*52</f>
        <v>25740</v>
      </c>
      <c r="D10" s="1">
        <f t="shared" ref="D10:F10" si="4">D8*52</f>
        <v>28600</v>
      </c>
      <c r="E10" s="1">
        <f t="shared" si="4"/>
        <v>30030</v>
      </c>
      <c r="F10" s="1">
        <f t="shared" si="4"/>
        <v>31460</v>
      </c>
    </row>
    <row r="12" spans="1:9" x14ac:dyDescent="0.3">
      <c r="B12">
        <v>2011</v>
      </c>
      <c r="C12">
        <v>2012</v>
      </c>
      <c r="D12">
        <v>2013</v>
      </c>
      <c r="E12">
        <v>2014</v>
      </c>
      <c r="F12">
        <v>2015</v>
      </c>
      <c r="G12">
        <v>2016</v>
      </c>
      <c r="H12">
        <v>2017</v>
      </c>
      <c r="I12">
        <v>2018</v>
      </c>
    </row>
    <row r="13" spans="1:9" x14ac:dyDescent="0.3">
      <c r="A13" t="s">
        <v>18</v>
      </c>
      <c r="B13" s="1">
        <v>1690.58</v>
      </c>
      <c r="C13" s="1">
        <v>1691.83</v>
      </c>
      <c r="D13" s="1">
        <v>1799.42</v>
      </c>
      <c r="E13" s="1">
        <v>1861</v>
      </c>
      <c r="F13" s="1">
        <v>2049.08</v>
      </c>
      <c r="G13" s="1">
        <v>2272.5</v>
      </c>
      <c r="H13" s="1">
        <v>2220.58</v>
      </c>
      <c r="I13" s="1">
        <v>2355.5</v>
      </c>
    </row>
    <row r="14" spans="1:9" x14ac:dyDescent="0.3">
      <c r="A14" t="s">
        <v>10</v>
      </c>
      <c r="B14" s="1">
        <f>B13*12</f>
        <v>20286.96</v>
      </c>
      <c r="C14" s="1">
        <f t="shared" ref="C14:I14" si="5">C13*12</f>
        <v>20301.96</v>
      </c>
      <c r="D14" s="1">
        <f t="shared" si="5"/>
        <v>21593.040000000001</v>
      </c>
      <c r="E14" s="1">
        <f t="shared" si="5"/>
        <v>22332</v>
      </c>
      <c r="F14" s="1">
        <f t="shared" si="5"/>
        <v>24588.959999999999</v>
      </c>
      <c r="G14" s="1">
        <f t="shared" si="5"/>
        <v>27270</v>
      </c>
      <c r="H14" s="1">
        <f t="shared" si="5"/>
        <v>26646.959999999999</v>
      </c>
      <c r="I14" s="1">
        <f t="shared" si="5"/>
        <v>28266</v>
      </c>
    </row>
    <row r="15" spans="1:9" x14ac:dyDescent="0.3">
      <c r="A15" t="s">
        <v>11</v>
      </c>
      <c r="B15" s="1">
        <f>$B$6-B14</f>
        <v>-3646.9599999999991</v>
      </c>
      <c r="C15" s="1">
        <f>$B$6-C14</f>
        <v>-3661.9599999999991</v>
      </c>
      <c r="D15" s="1">
        <f t="shared" ref="D15" si="6">$B$6-D14</f>
        <v>-4953.0400000000009</v>
      </c>
      <c r="E15" s="1">
        <f>$C$6-E14</f>
        <v>-3612</v>
      </c>
      <c r="F15" s="1">
        <f>$C$6-F14</f>
        <v>-5868.9599999999991</v>
      </c>
      <c r="G15" s="1">
        <f>$D$6-G14</f>
        <v>-6470</v>
      </c>
      <c r="H15" s="1">
        <f>$E$6-H14</f>
        <v>-4806.9599999999991</v>
      </c>
      <c r="I15" s="1">
        <f>$F$6-I14</f>
        <v>-5386</v>
      </c>
    </row>
    <row r="16" spans="1:9" x14ac:dyDescent="0.3">
      <c r="A16" t="s">
        <v>12</v>
      </c>
      <c r="B16" s="1">
        <f>$B$5-B13</f>
        <v>-410.57999999999993</v>
      </c>
      <c r="C16" s="1">
        <f t="shared" ref="C16:D16" si="7">$B$5-C13</f>
        <v>-411.82999999999993</v>
      </c>
      <c r="D16" s="1">
        <f t="shared" si="7"/>
        <v>-519.42000000000007</v>
      </c>
      <c r="E16" s="1">
        <f>$C$5-E13</f>
        <v>-421</v>
      </c>
      <c r="F16" s="1">
        <f>$C$5-F13</f>
        <v>-609.07999999999993</v>
      </c>
      <c r="G16" s="1">
        <f>$D$5-G13</f>
        <v>-672.5</v>
      </c>
      <c r="H16" s="1">
        <f>$E$5-H13</f>
        <v>-540.57999999999993</v>
      </c>
      <c r="I16" s="1">
        <f>$F$5-I13</f>
        <v>-595.5</v>
      </c>
    </row>
    <row r="17" spans="1:9" x14ac:dyDescent="0.3"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t="s">
        <v>13</v>
      </c>
      <c r="B18" s="1">
        <f>$B$10-B14</f>
        <v>2593.0400000000009</v>
      </c>
      <c r="C18" s="1">
        <f>$B$10-C14</f>
        <v>2578.0400000000009</v>
      </c>
      <c r="D18" s="1">
        <f t="shared" ref="D18" si="8">$B$10-D14</f>
        <v>1286.9599999999991</v>
      </c>
      <c r="E18" s="1">
        <f>$C$10-E14</f>
        <v>3408</v>
      </c>
      <c r="F18" s="1">
        <f>$C$10-F14</f>
        <v>1151.0400000000009</v>
      </c>
      <c r="G18" s="1">
        <f>$D$10-G14</f>
        <v>1330</v>
      </c>
      <c r="H18" s="1">
        <f>$E$10-H14</f>
        <v>3383.0400000000009</v>
      </c>
      <c r="I18" s="1">
        <f>$F$10-I14</f>
        <v>3194</v>
      </c>
    </row>
    <row r="19" spans="1:9" x14ac:dyDescent="0.3">
      <c r="A19" t="s">
        <v>14</v>
      </c>
      <c r="B19" s="1">
        <f>$B$9-B13</f>
        <v>69.420000000000073</v>
      </c>
      <c r="C19" s="1">
        <f t="shared" ref="C19:D19" si="9">$B$9-C13</f>
        <v>68.170000000000073</v>
      </c>
      <c r="D19" s="1">
        <f t="shared" si="9"/>
        <v>-39.420000000000073</v>
      </c>
      <c r="E19" s="1">
        <f>$C$9-E13</f>
        <v>119</v>
      </c>
      <c r="F19" s="1">
        <f>$C$9-F13</f>
        <v>-69.079999999999927</v>
      </c>
      <c r="G19" s="1">
        <f>$D$9-G13</f>
        <v>-72.5</v>
      </c>
      <c r="H19" s="1">
        <f>$E$9-H13</f>
        <v>89.420000000000073</v>
      </c>
      <c r="I19" s="1">
        <f>$F$9-I13</f>
        <v>64.5</v>
      </c>
    </row>
    <row r="20" spans="1:9" x14ac:dyDescent="0.3">
      <c r="B20" s="1"/>
      <c r="C20" s="1"/>
      <c r="D20" s="1"/>
      <c r="E20" s="1"/>
      <c r="F20" s="1"/>
      <c r="G20" s="1"/>
      <c r="H20" s="1"/>
      <c r="I20" s="1"/>
    </row>
    <row r="21" spans="1:9" x14ac:dyDescent="0.3">
      <c r="A21" t="s">
        <v>22</v>
      </c>
      <c r="B21" s="1">
        <v>110</v>
      </c>
      <c r="C21" s="1">
        <v>110</v>
      </c>
      <c r="D21" s="1">
        <v>110</v>
      </c>
      <c r="E21" s="1">
        <v>110</v>
      </c>
      <c r="F21" s="1">
        <v>110</v>
      </c>
      <c r="G21" s="1">
        <v>110</v>
      </c>
      <c r="H21" s="1">
        <v>110</v>
      </c>
      <c r="I21" s="1">
        <v>110</v>
      </c>
    </row>
    <row r="22" spans="1:9" x14ac:dyDescent="0.3">
      <c r="A22" t="s">
        <v>16</v>
      </c>
      <c r="B22" s="1">
        <f>B16-B21</f>
        <v>-520.57999999999993</v>
      </c>
      <c r="C22" s="1">
        <f t="shared" ref="C22:I22" si="10">C16-C21</f>
        <v>-521.82999999999993</v>
      </c>
      <c r="D22" s="1">
        <f t="shared" si="10"/>
        <v>-629.42000000000007</v>
      </c>
      <c r="E22" s="1">
        <f t="shared" si="10"/>
        <v>-531</v>
      </c>
      <c r="F22" s="1">
        <f t="shared" si="10"/>
        <v>-719.07999999999993</v>
      </c>
      <c r="G22" s="1">
        <f t="shared" si="10"/>
        <v>-782.5</v>
      </c>
      <c r="H22" s="1">
        <f t="shared" si="10"/>
        <v>-650.57999999999993</v>
      </c>
      <c r="I22" s="1">
        <f t="shared" si="10"/>
        <v>-705.5</v>
      </c>
    </row>
    <row r="23" spans="1:9" x14ac:dyDescent="0.3">
      <c r="A23" t="s">
        <v>17</v>
      </c>
      <c r="B23" s="1">
        <f>B19-B21</f>
        <v>-40.579999999999927</v>
      </c>
      <c r="C23" s="1">
        <f t="shared" ref="C23:I23" si="11">C19-C21</f>
        <v>-41.829999999999927</v>
      </c>
      <c r="D23" s="1">
        <f t="shared" si="11"/>
        <v>-149.42000000000007</v>
      </c>
      <c r="E23" s="1">
        <f t="shared" si="11"/>
        <v>9</v>
      </c>
      <c r="F23" s="1">
        <f t="shared" si="11"/>
        <v>-179.07999999999993</v>
      </c>
      <c r="G23" s="1">
        <f t="shared" si="11"/>
        <v>-182.5</v>
      </c>
      <c r="H23" s="1">
        <f t="shared" si="11"/>
        <v>-20.579999999999927</v>
      </c>
      <c r="I23" s="1">
        <f t="shared" si="11"/>
        <v>-45.5</v>
      </c>
    </row>
    <row r="25" spans="1:9" x14ac:dyDescent="0.3">
      <c r="A25" t="s">
        <v>59</v>
      </c>
      <c r="B25" s="1">
        <v>14.71</v>
      </c>
    </row>
    <row r="26" spans="1:9" x14ac:dyDescent="0.3">
      <c r="A26" t="s">
        <v>3</v>
      </c>
      <c r="B26" s="1">
        <f>B25*40</f>
        <v>588.40000000000009</v>
      </c>
    </row>
    <row r="27" spans="1:9" x14ac:dyDescent="0.3">
      <c r="A27" t="s">
        <v>4</v>
      </c>
      <c r="B27" s="1">
        <f>B26*4</f>
        <v>2353.6000000000004</v>
      </c>
    </row>
    <row r="28" spans="1:9" x14ac:dyDescent="0.3">
      <c r="A28" t="s">
        <v>5</v>
      </c>
      <c r="B28" s="1">
        <f>B26*52</f>
        <v>30596.800000000003</v>
      </c>
    </row>
    <row r="30" spans="1:9" x14ac:dyDescent="0.3">
      <c r="A30" t="s">
        <v>60</v>
      </c>
      <c r="B30" s="1">
        <f>B28-I14</f>
        <v>2330.8000000000029</v>
      </c>
    </row>
    <row r="31" spans="1:9" x14ac:dyDescent="0.3">
      <c r="A31" t="s">
        <v>61</v>
      </c>
      <c r="B31" s="1">
        <f>B27-I13</f>
        <v>-1.8999999999996362</v>
      </c>
    </row>
    <row r="32" spans="1:9" x14ac:dyDescent="0.3">
      <c r="A32" t="s">
        <v>55</v>
      </c>
      <c r="B32" s="1">
        <f>B31-B21</f>
        <v>-111.89999999999964</v>
      </c>
    </row>
    <row r="34" spans="1:5" x14ac:dyDescent="0.3">
      <c r="A34" t="s">
        <v>62</v>
      </c>
      <c r="B34" s="1">
        <v>15</v>
      </c>
      <c r="E34" s="14">
        <v>11</v>
      </c>
    </row>
    <row r="35" spans="1:5" x14ac:dyDescent="0.3">
      <c r="A35" t="s">
        <v>63</v>
      </c>
      <c r="B35" s="1">
        <f>B34*40</f>
        <v>600</v>
      </c>
      <c r="D35" t="s">
        <v>70</v>
      </c>
      <c r="E35" s="14">
        <f>E34*80</f>
        <v>880</v>
      </c>
    </row>
    <row r="36" spans="1:5" x14ac:dyDescent="0.3">
      <c r="A36" t="s">
        <v>64</v>
      </c>
      <c r="B36" s="1">
        <f>B35*4</f>
        <v>2400</v>
      </c>
      <c r="E36" s="14">
        <f>E35*4</f>
        <v>3520</v>
      </c>
    </row>
    <row r="37" spans="1:5" x14ac:dyDescent="0.3">
      <c r="A37" t="s">
        <v>65</v>
      </c>
      <c r="B37" s="1">
        <f>B35*52</f>
        <v>31200</v>
      </c>
      <c r="E37" s="14">
        <f>E35*52</f>
        <v>45760</v>
      </c>
    </row>
    <row r="38" spans="1:5" x14ac:dyDescent="0.3">
      <c r="E38" s="14"/>
    </row>
    <row r="39" spans="1:5" x14ac:dyDescent="0.3">
      <c r="A39" t="s">
        <v>66</v>
      </c>
      <c r="B39" s="1">
        <f>B37-I14</f>
        <v>2934</v>
      </c>
      <c r="E39" s="14">
        <f>E37-I14</f>
        <v>17494</v>
      </c>
    </row>
    <row r="40" spans="1:5" x14ac:dyDescent="0.3">
      <c r="A40" t="s">
        <v>67</v>
      </c>
      <c r="B40" s="1">
        <f>B36-I13</f>
        <v>44.5</v>
      </c>
      <c r="E40" s="14">
        <f>E36-I13</f>
        <v>1164.5</v>
      </c>
    </row>
    <row r="41" spans="1:5" x14ac:dyDescent="0.3">
      <c r="A41" t="s">
        <v>68</v>
      </c>
      <c r="B41" s="1">
        <f>B40-B21</f>
        <v>-65.5</v>
      </c>
      <c r="E41" s="14">
        <f>E40-I21</f>
        <v>1054.5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802A-84E1-4959-B79C-9082349DEEC7}">
  <dimension ref="A1:R102"/>
  <sheetViews>
    <sheetView workbookViewId="0">
      <selection activeCell="O18" sqref="O18"/>
    </sheetView>
  </sheetViews>
  <sheetFormatPr defaultRowHeight="14.4" x14ac:dyDescent="0.3"/>
  <cols>
    <col min="5" max="5" width="13.44140625" bestFit="1" customWidth="1"/>
    <col min="6" max="8" width="9.88671875" bestFit="1" customWidth="1"/>
    <col min="10" max="10" width="32.44140625" bestFit="1" customWidth="1"/>
    <col min="11" max="11" width="11.88671875" bestFit="1" customWidth="1"/>
    <col min="12" max="18" width="10.88671875" bestFit="1" customWidth="1"/>
  </cols>
  <sheetData>
    <row r="1" spans="1:18" ht="15" thickBot="1" x14ac:dyDescent="0.35">
      <c r="A1" s="3">
        <v>40544</v>
      </c>
      <c r="B1" s="4">
        <v>1495</v>
      </c>
      <c r="C1" s="4">
        <v>1123</v>
      </c>
      <c r="D1" s="4">
        <v>1625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</row>
    <row r="2" spans="1:18" ht="15" thickBot="1" x14ac:dyDescent="0.35">
      <c r="A2" s="6">
        <v>40575</v>
      </c>
      <c r="B2" s="8">
        <v>1441</v>
      </c>
      <c r="C2" s="8">
        <v>1047</v>
      </c>
      <c r="D2" s="8">
        <v>1770</v>
      </c>
      <c r="J2" t="s">
        <v>2</v>
      </c>
      <c r="K2" s="1">
        <v>7.4</v>
      </c>
      <c r="L2" s="1">
        <v>7.4</v>
      </c>
      <c r="M2" s="1">
        <v>7.75</v>
      </c>
      <c r="N2" s="1">
        <v>8</v>
      </c>
      <c r="O2" s="1">
        <v>9</v>
      </c>
      <c r="P2" s="1">
        <v>9.6</v>
      </c>
      <c r="Q2" s="1">
        <v>9.6</v>
      </c>
      <c r="R2" s="1">
        <v>10.1</v>
      </c>
    </row>
    <row r="3" spans="1:18" ht="15" thickBot="1" x14ac:dyDescent="0.35">
      <c r="A3" s="9">
        <v>40603</v>
      </c>
      <c r="B3" s="11">
        <v>1415</v>
      </c>
      <c r="C3" s="11">
        <v>1000</v>
      </c>
      <c r="D3" s="11">
        <v>1621</v>
      </c>
      <c r="J3" t="s">
        <v>3</v>
      </c>
      <c r="K3" s="1">
        <f>K2*40</f>
        <v>296</v>
      </c>
      <c r="L3" s="1">
        <f t="shared" ref="L3:R3" si="0">L2*40</f>
        <v>296</v>
      </c>
      <c r="M3" s="1">
        <f t="shared" si="0"/>
        <v>310</v>
      </c>
      <c r="N3" s="1">
        <f t="shared" si="0"/>
        <v>320</v>
      </c>
      <c r="O3" s="1">
        <f t="shared" si="0"/>
        <v>360</v>
      </c>
      <c r="P3" s="1">
        <f t="shared" si="0"/>
        <v>384</v>
      </c>
      <c r="Q3" s="1">
        <f t="shared" si="0"/>
        <v>384</v>
      </c>
      <c r="R3" s="1">
        <f t="shared" si="0"/>
        <v>404</v>
      </c>
    </row>
    <row r="4" spans="1:18" ht="15" thickBot="1" x14ac:dyDescent="0.35">
      <c r="A4" s="6">
        <v>40634</v>
      </c>
      <c r="B4" s="8">
        <v>1329</v>
      </c>
      <c r="C4" s="7">
        <v>929</v>
      </c>
      <c r="D4" s="8">
        <v>1563</v>
      </c>
      <c r="J4" t="s">
        <v>4</v>
      </c>
      <c r="K4" s="1">
        <f>K3*4</f>
        <v>1184</v>
      </c>
      <c r="L4" s="1">
        <f t="shared" ref="L4:R4" si="1">L3*4</f>
        <v>1184</v>
      </c>
      <c r="M4" s="1">
        <f t="shared" si="1"/>
        <v>1240</v>
      </c>
      <c r="N4" s="1">
        <f t="shared" si="1"/>
        <v>1280</v>
      </c>
      <c r="O4" s="1">
        <f t="shared" si="1"/>
        <v>1440</v>
      </c>
      <c r="P4" s="1">
        <f t="shared" si="1"/>
        <v>1536</v>
      </c>
      <c r="Q4" s="1">
        <f t="shared" si="1"/>
        <v>1536</v>
      </c>
      <c r="R4" s="1">
        <f t="shared" si="1"/>
        <v>1616</v>
      </c>
    </row>
    <row r="5" spans="1:18" ht="15" thickBot="1" x14ac:dyDescent="0.35">
      <c r="A5" s="9">
        <v>40664</v>
      </c>
      <c r="B5" s="11">
        <v>1185</v>
      </c>
      <c r="C5" s="10">
        <v>931</v>
      </c>
      <c r="D5" s="11">
        <v>1188</v>
      </c>
      <c r="J5" t="s">
        <v>5</v>
      </c>
      <c r="K5" s="1">
        <f>K3*52</f>
        <v>15392</v>
      </c>
      <c r="L5" s="1">
        <f t="shared" ref="L5:R5" si="2">L3*52</f>
        <v>15392</v>
      </c>
      <c r="M5" s="1">
        <f t="shared" si="2"/>
        <v>16120</v>
      </c>
      <c r="N5" s="1">
        <f t="shared" si="2"/>
        <v>16640</v>
      </c>
      <c r="O5" s="1">
        <f t="shared" si="2"/>
        <v>18720</v>
      </c>
      <c r="P5" s="1">
        <f t="shared" si="2"/>
        <v>19968</v>
      </c>
      <c r="Q5" s="1">
        <f t="shared" si="2"/>
        <v>19968</v>
      </c>
      <c r="R5" s="1">
        <f t="shared" si="2"/>
        <v>21008</v>
      </c>
    </row>
    <row r="6" spans="1:18" ht="15" thickBot="1" x14ac:dyDescent="0.35">
      <c r="A6" s="6">
        <v>40695</v>
      </c>
      <c r="B6" s="8">
        <v>1155</v>
      </c>
      <c r="C6" s="7">
        <v>934</v>
      </c>
      <c r="D6" s="8">
        <v>1167</v>
      </c>
      <c r="K6" s="1"/>
      <c r="L6" s="1"/>
      <c r="M6" s="1"/>
      <c r="N6" s="1"/>
      <c r="O6" s="1"/>
      <c r="P6" s="1"/>
      <c r="Q6" s="1"/>
      <c r="R6" s="1"/>
    </row>
    <row r="7" spans="1:18" ht="15" thickBot="1" x14ac:dyDescent="0.35">
      <c r="A7" s="9">
        <v>40725</v>
      </c>
      <c r="B7" s="11">
        <v>1080</v>
      </c>
      <c r="C7" s="10">
        <v>860</v>
      </c>
      <c r="D7" s="11">
        <v>1085</v>
      </c>
      <c r="F7" s="1"/>
      <c r="G7" s="1"/>
      <c r="H7" s="1"/>
    </row>
    <row r="8" spans="1:18" ht="15" thickBot="1" x14ac:dyDescent="0.35">
      <c r="A8" s="6">
        <v>40756</v>
      </c>
      <c r="B8" s="8">
        <v>1092</v>
      </c>
      <c r="C8" s="7">
        <v>855</v>
      </c>
      <c r="D8" s="8">
        <v>1194</v>
      </c>
      <c r="F8" s="1"/>
      <c r="G8" s="1"/>
      <c r="H8" s="1"/>
    </row>
    <row r="9" spans="1:18" ht="15" thickBot="1" x14ac:dyDescent="0.35">
      <c r="A9" s="9">
        <v>40787</v>
      </c>
      <c r="B9" s="11">
        <v>1218</v>
      </c>
      <c r="C9" s="10">
        <v>931</v>
      </c>
      <c r="D9" s="11">
        <v>1392</v>
      </c>
      <c r="F9" s="1"/>
      <c r="G9" s="1"/>
      <c r="H9" s="1"/>
    </row>
    <row r="10" spans="1:18" ht="15" thickBot="1" x14ac:dyDescent="0.35">
      <c r="A10" s="6">
        <v>40817</v>
      </c>
      <c r="B10" s="8">
        <v>1337</v>
      </c>
      <c r="C10" s="8">
        <v>1047</v>
      </c>
      <c r="D10" s="8">
        <v>1565</v>
      </c>
      <c r="F10" s="1"/>
      <c r="G10" s="1"/>
      <c r="H10" s="1"/>
    </row>
    <row r="11" spans="1:18" ht="15" thickBot="1" x14ac:dyDescent="0.35">
      <c r="A11" s="9">
        <v>40848</v>
      </c>
      <c r="B11" s="11">
        <v>1377</v>
      </c>
      <c r="C11" s="11">
        <v>1152</v>
      </c>
      <c r="D11" s="11">
        <v>1611</v>
      </c>
      <c r="F11" s="1" t="s">
        <v>71</v>
      </c>
      <c r="G11" s="1" t="s">
        <v>72</v>
      </c>
      <c r="H11" s="1" t="s">
        <v>73</v>
      </c>
      <c r="K11">
        <v>2011</v>
      </c>
      <c r="L11">
        <v>2012</v>
      </c>
      <c r="M11">
        <v>2013</v>
      </c>
      <c r="N11">
        <v>2014</v>
      </c>
      <c r="O11">
        <v>2015</v>
      </c>
      <c r="P11">
        <v>2016</v>
      </c>
      <c r="Q11">
        <v>2017</v>
      </c>
      <c r="R11">
        <v>2018</v>
      </c>
    </row>
    <row r="12" spans="1:18" ht="15" thickBot="1" x14ac:dyDescent="0.35">
      <c r="A12" s="6">
        <v>40878</v>
      </c>
      <c r="B12" s="8">
        <v>1283</v>
      </c>
      <c r="C12" s="8">
        <v>1199</v>
      </c>
      <c r="D12" s="8">
        <v>1494</v>
      </c>
      <c r="E12" t="s">
        <v>31</v>
      </c>
      <c r="F12" s="1">
        <f>SUM(B1:B12)/12</f>
        <v>1283.9166666666667</v>
      </c>
      <c r="G12" s="1">
        <f t="shared" ref="G12:H12" si="3">SUM(C1:C12)/12</f>
        <v>1000.6666666666666</v>
      </c>
      <c r="H12" s="1">
        <f t="shared" si="3"/>
        <v>1439.5833333333333</v>
      </c>
      <c r="J12" t="s">
        <v>40</v>
      </c>
      <c r="K12" s="1">
        <f>G12</f>
        <v>1000.6666666666666</v>
      </c>
      <c r="L12" s="1">
        <f>G24</f>
        <v>1472.5833333333333</v>
      </c>
      <c r="M12" s="1">
        <f>G36</f>
        <v>1360</v>
      </c>
      <c r="N12" s="1">
        <f>G48</f>
        <v>1285.5833333333333</v>
      </c>
      <c r="O12" s="1">
        <f>G60</f>
        <v>1367.1666666666667</v>
      </c>
      <c r="P12" s="1">
        <f>G72</f>
        <v>1514.8333333333333</v>
      </c>
      <c r="Q12" s="1">
        <f>G84</f>
        <v>1462.8333333333333</v>
      </c>
      <c r="R12" s="1">
        <f>G96</f>
        <v>1697</v>
      </c>
    </row>
    <row r="13" spans="1:18" ht="15" thickBot="1" x14ac:dyDescent="0.35">
      <c r="A13" s="9">
        <v>40909</v>
      </c>
      <c r="B13" s="11">
        <v>1407</v>
      </c>
      <c r="C13" s="11">
        <v>1310</v>
      </c>
      <c r="D13" s="11">
        <v>1690</v>
      </c>
      <c r="F13" s="1"/>
      <c r="G13" s="1"/>
      <c r="H13" s="1"/>
      <c r="J13" t="s">
        <v>10</v>
      </c>
      <c r="K13" s="1">
        <f>K12*12</f>
        <v>12008</v>
      </c>
      <c r="L13" s="1">
        <f t="shared" ref="L13:R13" si="4">L12*12</f>
        <v>17671</v>
      </c>
      <c r="M13" s="1">
        <f t="shared" si="4"/>
        <v>16320</v>
      </c>
      <c r="N13" s="1">
        <f t="shared" si="4"/>
        <v>15427</v>
      </c>
      <c r="O13" s="1">
        <f t="shared" si="4"/>
        <v>16406</v>
      </c>
      <c r="P13" s="1">
        <f t="shared" si="4"/>
        <v>18178</v>
      </c>
      <c r="Q13" s="1">
        <f t="shared" si="4"/>
        <v>17554</v>
      </c>
      <c r="R13" s="1">
        <f t="shared" si="4"/>
        <v>20364</v>
      </c>
    </row>
    <row r="14" spans="1:18" ht="15" thickBot="1" x14ac:dyDescent="0.35">
      <c r="A14" s="6">
        <v>40940</v>
      </c>
      <c r="B14" s="8">
        <v>1439</v>
      </c>
      <c r="C14" s="8">
        <v>1179</v>
      </c>
      <c r="D14" s="8">
        <v>1752</v>
      </c>
      <c r="F14" s="1"/>
      <c r="G14" s="1"/>
      <c r="H14" s="1"/>
      <c r="J14" t="s">
        <v>42</v>
      </c>
      <c r="K14" s="1">
        <f>K5-K13</f>
        <v>3384</v>
      </c>
      <c r="L14" s="1">
        <f t="shared" ref="L14:R14" si="5">L5-L13</f>
        <v>-2279</v>
      </c>
      <c r="M14" s="1">
        <f t="shared" si="5"/>
        <v>-200</v>
      </c>
      <c r="N14" s="1">
        <f t="shared" si="5"/>
        <v>1213</v>
      </c>
      <c r="O14" s="1">
        <f t="shared" si="5"/>
        <v>2314</v>
      </c>
      <c r="P14" s="1">
        <f t="shared" si="5"/>
        <v>1790</v>
      </c>
      <c r="Q14" s="1">
        <f t="shared" si="5"/>
        <v>2414</v>
      </c>
      <c r="R14" s="1">
        <f t="shared" si="5"/>
        <v>644</v>
      </c>
    </row>
    <row r="15" spans="1:18" ht="15" thickBot="1" x14ac:dyDescent="0.35">
      <c r="A15" s="9">
        <v>40969</v>
      </c>
      <c r="B15" s="11">
        <v>1429</v>
      </c>
      <c r="C15" s="11">
        <v>1094</v>
      </c>
      <c r="D15" s="11">
        <v>1758</v>
      </c>
      <c r="F15" s="1"/>
      <c r="G15" s="1"/>
      <c r="H15" s="1"/>
      <c r="J15" t="s">
        <v>41</v>
      </c>
      <c r="K15" s="1">
        <f>K4-K12</f>
        <v>183.33333333333337</v>
      </c>
      <c r="L15" s="1">
        <f t="shared" ref="L15:R15" si="6">L4-L12</f>
        <v>-288.58333333333326</v>
      </c>
      <c r="M15" s="1">
        <f t="shared" si="6"/>
        <v>-120</v>
      </c>
      <c r="N15" s="1">
        <f t="shared" si="6"/>
        <v>-5.5833333333332575</v>
      </c>
      <c r="O15" s="1">
        <f t="shared" si="6"/>
        <v>72.833333333333258</v>
      </c>
      <c r="P15" s="1">
        <f t="shared" si="6"/>
        <v>21.166666666666742</v>
      </c>
      <c r="Q15" s="1">
        <f t="shared" si="6"/>
        <v>73.166666666666742</v>
      </c>
      <c r="R15" s="1">
        <f t="shared" si="6"/>
        <v>-81</v>
      </c>
    </row>
    <row r="16" spans="1:18" ht="15" thickBot="1" x14ac:dyDescent="0.35">
      <c r="A16" s="6">
        <v>41000</v>
      </c>
      <c r="B16" s="8">
        <v>1757</v>
      </c>
      <c r="C16" s="8">
        <v>1570</v>
      </c>
      <c r="D16" s="8">
        <v>2112</v>
      </c>
      <c r="F16" s="1"/>
      <c r="G16" s="1"/>
      <c r="H16" s="1"/>
    </row>
    <row r="17" spans="1:18" ht="15" thickBot="1" x14ac:dyDescent="0.35">
      <c r="A17" s="9">
        <v>41030</v>
      </c>
      <c r="B17" s="11">
        <v>1767</v>
      </c>
      <c r="C17" s="11">
        <v>1611</v>
      </c>
      <c r="D17" s="11">
        <v>2042</v>
      </c>
      <c r="F17" s="1"/>
      <c r="G17" s="1"/>
      <c r="H17" s="1"/>
      <c r="J17" t="s">
        <v>43</v>
      </c>
      <c r="K17" s="1">
        <v>15.75</v>
      </c>
      <c r="L17" s="1"/>
      <c r="M17" s="1"/>
      <c r="N17" s="1"/>
      <c r="O17" s="1"/>
      <c r="P17" s="1"/>
      <c r="Q17" s="1"/>
      <c r="R17" s="1"/>
    </row>
    <row r="18" spans="1:18" ht="15" thickBot="1" x14ac:dyDescent="0.35">
      <c r="A18" s="6">
        <v>41061</v>
      </c>
      <c r="B18" s="8">
        <v>1652</v>
      </c>
      <c r="C18" s="8">
        <v>1410</v>
      </c>
      <c r="D18" s="8">
        <v>1941</v>
      </c>
      <c r="F18" s="1"/>
      <c r="G18" s="1"/>
      <c r="H18" s="1"/>
      <c r="J18" t="s">
        <v>44</v>
      </c>
      <c r="K18" s="1">
        <v>561.5</v>
      </c>
      <c r="L18" s="1"/>
      <c r="M18" s="1"/>
      <c r="N18" s="1"/>
      <c r="O18" s="1"/>
      <c r="P18" s="1"/>
      <c r="Q18" s="1"/>
      <c r="R18" s="1"/>
    </row>
    <row r="19" spans="1:18" ht="15" thickBot="1" x14ac:dyDescent="0.35">
      <c r="A19" s="9">
        <v>41091</v>
      </c>
      <c r="B19" s="11">
        <v>1772</v>
      </c>
      <c r="C19" s="11">
        <v>1682</v>
      </c>
      <c r="D19" s="11">
        <v>1916</v>
      </c>
      <c r="F19" s="1"/>
      <c r="G19" s="1"/>
      <c r="H19" s="1"/>
      <c r="J19" t="s">
        <v>45</v>
      </c>
      <c r="K19" s="1">
        <f>K18*4</f>
        <v>2246</v>
      </c>
      <c r="L19" s="1"/>
      <c r="M19" s="1"/>
      <c r="N19" s="1"/>
      <c r="O19" s="1"/>
      <c r="P19" s="1"/>
      <c r="Q19" s="1"/>
      <c r="R19" s="1"/>
    </row>
    <row r="20" spans="1:18" ht="15" thickBot="1" x14ac:dyDescent="0.35">
      <c r="A20" s="6">
        <v>41122</v>
      </c>
      <c r="B20" s="8">
        <v>1785</v>
      </c>
      <c r="C20" s="8">
        <v>1560</v>
      </c>
      <c r="D20" s="8">
        <v>1991</v>
      </c>
      <c r="F20" s="1"/>
      <c r="G20" s="1"/>
      <c r="H20" s="1"/>
      <c r="J20" t="s">
        <v>46</v>
      </c>
      <c r="K20" s="1">
        <f>K18*52</f>
        <v>29198</v>
      </c>
      <c r="L20" s="1"/>
      <c r="M20" s="1"/>
      <c r="N20" s="1"/>
      <c r="O20" s="1"/>
      <c r="P20" s="1"/>
      <c r="Q20" s="1"/>
      <c r="R20" s="1"/>
    </row>
    <row r="21" spans="1:18" ht="15" thickBot="1" x14ac:dyDescent="0.35">
      <c r="A21" s="9">
        <v>41153</v>
      </c>
      <c r="B21" s="11">
        <v>1867</v>
      </c>
      <c r="C21" s="11">
        <v>1660</v>
      </c>
      <c r="D21" s="11">
        <v>2138</v>
      </c>
      <c r="F21" s="1"/>
      <c r="G21" s="1"/>
      <c r="H21" s="1"/>
      <c r="K21" s="1"/>
      <c r="L21" s="1"/>
      <c r="M21" s="1"/>
      <c r="N21" s="1"/>
      <c r="O21" s="1"/>
      <c r="P21" s="1"/>
      <c r="Q21" s="1"/>
      <c r="R21" s="1"/>
    </row>
    <row r="22" spans="1:18" ht="15" thickBot="1" x14ac:dyDescent="0.35">
      <c r="A22" s="6">
        <v>41183</v>
      </c>
      <c r="B22" s="8">
        <v>1734</v>
      </c>
      <c r="C22" s="8">
        <v>1670</v>
      </c>
      <c r="D22" s="8">
        <v>1970</v>
      </c>
      <c r="F22" s="1"/>
      <c r="G22" s="1"/>
      <c r="H22" s="1"/>
      <c r="J22" t="s">
        <v>47</v>
      </c>
      <c r="K22" s="1">
        <f>K20-R13</f>
        <v>8834</v>
      </c>
      <c r="L22" s="1"/>
      <c r="M22" s="1"/>
      <c r="N22" s="1"/>
      <c r="O22" s="1"/>
      <c r="P22" s="1"/>
      <c r="Q22" s="1"/>
      <c r="R22" s="1"/>
    </row>
    <row r="23" spans="1:18" ht="15" thickBot="1" x14ac:dyDescent="0.35">
      <c r="A23" s="9">
        <v>41214</v>
      </c>
      <c r="B23" s="11">
        <v>1862</v>
      </c>
      <c r="C23" s="11">
        <v>1497</v>
      </c>
      <c r="D23" s="11">
        <v>2085</v>
      </c>
      <c r="F23" s="1"/>
      <c r="G23" s="1"/>
      <c r="H23" s="1"/>
      <c r="J23" t="s">
        <v>48</v>
      </c>
      <c r="K23" s="1">
        <f>K19-R12</f>
        <v>549</v>
      </c>
      <c r="L23" s="1"/>
      <c r="M23" s="1"/>
      <c r="N23" s="1"/>
      <c r="O23" s="1"/>
      <c r="P23" s="1"/>
      <c r="Q23" s="1"/>
      <c r="R23" s="1"/>
    </row>
    <row r="24" spans="1:18" ht="15" thickBot="1" x14ac:dyDescent="0.35">
      <c r="A24" s="6">
        <v>41244</v>
      </c>
      <c r="B24" s="8">
        <v>1774</v>
      </c>
      <c r="C24" s="8">
        <v>1428</v>
      </c>
      <c r="D24" s="8">
        <v>1972</v>
      </c>
      <c r="E24" t="s">
        <v>32</v>
      </c>
      <c r="F24" s="1">
        <f>SUM(B13:B24)/12</f>
        <v>1687.0833333333333</v>
      </c>
      <c r="G24" s="1">
        <f t="shared" ref="G24:H24" si="7">SUM(C13:C24)/12</f>
        <v>1472.5833333333333</v>
      </c>
      <c r="H24" s="1">
        <f t="shared" si="7"/>
        <v>1947.25</v>
      </c>
      <c r="K24" s="1"/>
      <c r="L24" s="1"/>
      <c r="M24" s="1"/>
      <c r="N24" s="1"/>
      <c r="O24" s="1"/>
      <c r="P24" s="1"/>
      <c r="Q24" s="1"/>
      <c r="R24" s="1"/>
    </row>
    <row r="25" spans="1:18" ht="15" thickBot="1" x14ac:dyDescent="0.35">
      <c r="A25" s="9">
        <v>41275</v>
      </c>
      <c r="B25" s="11">
        <v>1648</v>
      </c>
      <c r="C25" s="11">
        <v>1421</v>
      </c>
      <c r="D25" s="11">
        <v>1891</v>
      </c>
      <c r="E25" t="s">
        <v>74</v>
      </c>
      <c r="F25" s="1">
        <f>F24-F12</f>
        <v>403.16666666666652</v>
      </c>
      <c r="G25" s="1">
        <f t="shared" ref="G25:H25" si="8">G24-G12</f>
        <v>471.91666666666663</v>
      </c>
      <c r="H25" s="1">
        <f t="shared" si="8"/>
        <v>507.66666666666674</v>
      </c>
      <c r="J25" t="s">
        <v>49</v>
      </c>
      <c r="K25" s="1">
        <v>346</v>
      </c>
      <c r="L25" s="1"/>
      <c r="M25" s="1"/>
      <c r="N25" s="1"/>
      <c r="O25" s="1"/>
      <c r="P25" s="1"/>
      <c r="Q25" s="1"/>
      <c r="R25" s="1"/>
    </row>
    <row r="26" spans="1:18" ht="15" thickBot="1" x14ac:dyDescent="0.35">
      <c r="A26" s="6">
        <v>41306</v>
      </c>
      <c r="B26" s="8">
        <v>1599</v>
      </c>
      <c r="C26" s="8">
        <v>1486</v>
      </c>
      <c r="D26" s="8">
        <v>1712</v>
      </c>
      <c r="F26" s="1"/>
      <c r="G26" s="1"/>
      <c r="H26" s="1"/>
      <c r="J26" t="s">
        <v>50</v>
      </c>
      <c r="K26" s="1">
        <f>R15-K25</f>
        <v>-427</v>
      </c>
      <c r="L26" s="1"/>
      <c r="M26" s="1"/>
      <c r="N26" s="1"/>
      <c r="O26" s="1"/>
      <c r="P26" s="1"/>
      <c r="Q26" s="1"/>
      <c r="R26" s="1"/>
    </row>
    <row r="27" spans="1:18" ht="15" thickBot="1" x14ac:dyDescent="0.35">
      <c r="A27" s="9">
        <v>41334</v>
      </c>
      <c r="B27" s="11">
        <v>1620</v>
      </c>
      <c r="C27" s="11">
        <v>1609</v>
      </c>
      <c r="D27" s="11">
        <v>1730</v>
      </c>
      <c r="F27" s="1"/>
      <c r="G27" s="1"/>
      <c r="H27" s="1"/>
      <c r="J27" t="s">
        <v>51</v>
      </c>
      <c r="K27" s="1">
        <f>K23-K25</f>
        <v>203</v>
      </c>
      <c r="L27" s="1"/>
      <c r="M27" s="1"/>
      <c r="N27" s="1"/>
      <c r="O27" s="1"/>
      <c r="P27" s="1"/>
      <c r="Q27" s="1"/>
      <c r="R27" s="1"/>
    </row>
    <row r="28" spans="1:18" ht="15" thickBot="1" x14ac:dyDescent="0.35">
      <c r="A28" s="6">
        <v>41365</v>
      </c>
      <c r="B28" s="8">
        <v>1858</v>
      </c>
      <c r="C28" s="8">
        <v>1839</v>
      </c>
      <c r="D28" s="8">
        <v>2073</v>
      </c>
      <c r="F28" s="1"/>
      <c r="G28" s="1"/>
      <c r="H28" s="1"/>
      <c r="K28" s="1"/>
      <c r="L28" s="1"/>
      <c r="M28" s="1"/>
      <c r="N28" s="1"/>
      <c r="O28" s="1"/>
      <c r="P28" s="1"/>
      <c r="Q28" s="1"/>
      <c r="R28" s="1"/>
    </row>
    <row r="29" spans="1:18" ht="15" thickBot="1" x14ac:dyDescent="0.35">
      <c r="A29" s="9">
        <v>41395</v>
      </c>
      <c r="B29" s="11">
        <v>1773</v>
      </c>
      <c r="C29" s="11">
        <v>1839</v>
      </c>
      <c r="D29" s="11">
        <v>1879</v>
      </c>
      <c r="F29" s="1"/>
      <c r="G29" s="1"/>
      <c r="H29" s="1"/>
      <c r="J29" t="s">
        <v>52</v>
      </c>
      <c r="K29" s="1">
        <v>12.43</v>
      </c>
      <c r="L29" s="1"/>
      <c r="M29" s="1"/>
      <c r="N29" s="1"/>
      <c r="O29" s="1"/>
      <c r="P29" s="1"/>
      <c r="Q29" s="1"/>
      <c r="R29" s="1"/>
    </row>
    <row r="30" spans="1:18" ht="15" thickBot="1" x14ac:dyDescent="0.35">
      <c r="A30" s="6">
        <v>41426</v>
      </c>
      <c r="B30" s="8">
        <v>1880</v>
      </c>
      <c r="C30" s="8">
        <v>1886</v>
      </c>
      <c r="D30" s="8">
        <v>2105</v>
      </c>
      <c r="F30" s="1"/>
      <c r="G30" s="1"/>
      <c r="H30" s="1"/>
      <c r="J30" t="s">
        <v>3</v>
      </c>
      <c r="K30" s="1">
        <f>K29*40</f>
        <v>497.2</v>
      </c>
      <c r="L30" s="1"/>
      <c r="M30" s="1"/>
      <c r="N30" s="1"/>
      <c r="O30" s="1"/>
      <c r="P30" s="1"/>
      <c r="Q30" s="1"/>
      <c r="R30" s="1"/>
    </row>
    <row r="31" spans="1:18" ht="15" thickBot="1" x14ac:dyDescent="0.35">
      <c r="A31" s="9">
        <v>41456</v>
      </c>
      <c r="B31" s="11">
        <v>1308</v>
      </c>
      <c r="C31" s="11">
        <v>1181</v>
      </c>
      <c r="D31" s="11">
        <v>1346</v>
      </c>
      <c r="F31" s="1"/>
      <c r="G31" s="1"/>
      <c r="H31" s="1"/>
      <c r="J31" t="s">
        <v>4</v>
      </c>
      <c r="K31" s="1">
        <f>K30*4</f>
        <v>1988.8</v>
      </c>
      <c r="L31" s="1"/>
      <c r="M31" s="1"/>
      <c r="N31" s="1"/>
      <c r="O31" s="1"/>
      <c r="P31" s="1"/>
      <c r="Q31" s="1"/>
      <c r="R31" s="1"/>
    </row>
    <row r="32" spans="1:18" ht="15" thickBot="1" x14ac:dyDescent="0.35">
      <c r="A32" s="6">
        <v>41487</v>
      </c>
      <c r="B32" s="8">
        <v>1230</v>
      </c>
      <c r="C32" s="8">
        <v>1024</v>
      </c>
      <c r="D32" s="8">
        <v>1166</v>
      </c>
      <c r="F32" s="1"/>
      <c r="G32" s="1"/>
      <c r="H32" s="1"/>
      <c r="J32" t="s">
        <v>5</v>
      </c>
      <c r="K32" s="1">
        <f>K30*52</f>
        <v>25854.399999999998</v>
      </c>
      <c r="L32" s="1"/>
      <c r="M32" s="1"/>
      <c r="N32" s="1"/>
      <c r="O32" s="1"/>
      <c r="P32" s="1"/>
      <c r="Q32" s="1"/>
      <c r="R32" s="1"/>
    </row>
    <row r="33" spans="1:18" ht="15" thickBot="1" x14ac:dyDescent="0.35">
      <c r="A33" s="9">
        <v>41518</v>
      </c>
      <c r="B33" s="11">
        <v>1225</v>
      </c>
      <c r="C33" s="11">
        <v>1013</v>
      </c>
      <c r="D33" s="11">
        <v>1235</v>
      </c>
      <c r="F33" s="1"/>
      <c r="G33" s="1"/>
      <c r="H33" s="1"/>
      <c r="K33" s="1"/>
      <c r="L33" s="1"/>
      <c r="M33" s="1"/>
      <c r="N33" s="1"/>
      <c r="O33" s="1"/>
      <c r="P33" s="1"/>
      <c r="Q33" s="1"/>
      <c r="R33" s="1"/>
    </row>
    <row r="34" spans="1:18" ht="15" thickBot="1" x14ac:dyDescent="0.35">
      <c r="A34" s="6">
        <v>41548</v>
      </c>
      <c r="B34" s="8">
        <v>1251</v>
      </c>
      <c r="C34" s="7">
        <v>994</v>
      </c>
      <c r="D34" s="8">
        <v>1260</v>
      </c>
      <c r="F34" s="1"/>
      <c r="G34" s="1"/>
      <c r="H34" s="1"/>
      <c r="J34" t="s">
        <v>53</v>
      </c>
      <c r="K34" s="1">
        <f>K32-R13</f>
        <v>5490.3999999999978</v>
      </c>
      <c r="L34" s="1"/>
      <c r="M34" s="1"/>
      <c r="N34" s="1"/>
      <c r="O34" s="1"/>
      <c r="P34" s="1"/>
      <c r="Q34" s="1"/>
      <c r="R34" s="1"/>
    </row>
    <row r="35" spans="1:18" ht="15" thickBot="1" x14ac:dyDescent="0.35">
      <c r="A35" s="9">
        <v>41579</v>
      </c>
      <c r="B35" s="11">
        <v>1271</v>
      </c>
      <c r="C35" s="11">
        <v>1011</v>
      </c>
      <c r="D35" s="11">
        <v>1299</v>
      </c>
      <c r="F35" s="1"/>
      <c r="G35" s="1"/>
      <c r="H35" s="1"/>
      <c r="J35" t="s">
        <v>54</v>
      </c>
      <c r="K35" s="1">
        <f>K31-R12</f>
        <v>291.79999999999995</v>
      </c>
      <c r="L35" s="1"/>
      <c r="M35" s="1"/>
      <c r="N35" s="1"/>
      <c r="O35" s="1"/>
      <c r="P35" s="1"/>
      <c r="Q35" s="1"/>
      <c r="R35" s="1"/>
    </row>
    <row r="36" spans="1:18" ht="15" thickBot="1" x14ac:dyDescent="0.35">
      <c r="A36" s="6">
        <v>41609</v>
      </c>
      <c r="B36" s="8">
        <v>1232</v>
      </c>
      <c r="C36" s="8">
        <v>1017</v>
      </c>
      <c r="D36" s="8">
        <v>1327</v>
      </c>
      <c r="E36" t="s">
        <v>33</v>
      </c>
      <c r="F36" s="1">
        <f>SUM(B25:B36)/12</f>
        <v>1491.25</v>
      </c>
      <c r="G36" s="1">
        <f t="shared" ref="G36:H36" si="9">SUM(C25:C36)/12</f>
        <v>1360</v>
      </c>
      <c r="H36" s="1">
        <f t="shared" si="9"/>
        <v>1585.25</v>
      </c>
      <c r="J36" t="s">
        <v>55</v>
      </c>
      <c r="K36" s="1">
        <f>K35-K25</f>
        <v>-54.200000000000045</v>
      </c>
      <c r="L36" s="1"/>
      <c r="M36" s="1"/>
      <c r="N36" s="1"/>
      <c r="O36" s="1"/>
      <c r="P36" s="1"/>
      <c r="Q36" s="1"/>
      <c r="R36" s="1"/>
    </row>
    <row r="37" spans="1:18" ht="15" thickBot="1" x14ac:dyDescent="0.35">
      <c r="A37" s="9">
        <v>41640</v>
      </c>
      <c r="B37" s="11">
        <v>1191</v>
      </c>
      <c r="C37" s="10">
        <v>970</v>
      </c>
      <c r="D37" s="11">
        <v>1336</v>
      </c>
      <c r="E37" t="s">
        <v>74</v>
      </c>
      <c r="F37" s="1">
        <f>F36-F24</f>
        <v>-195.83333333333326</v>
      </c>
      <c r="G37" s="1">
        <f t="shared" ref="G37:H37" si="10">G36-G24</f>
        <v>-112.58333333333326</v>
      </c>
      <c r="H37" s="1">
        <f t="shared" si="10"/>
        <v>-362</v>
      </c>
      <c r="K37" s="1"/>
      <c r="L37" s="1"/>
      <c r="M37" s="1"/>
      <c r="N37" s="1"/>
      <c r="O37" s="1"/>
      <c r="P37" s="1"/>
      <c r="Q37" s="1"/>
      <c r="R37" s="1"/>
    </row>
    <row r="38" spans="1:18" ht="15" thickBot="1" x14ac:dyDescent="0.35">
      <c r="A38" s="6">
        <v>41671</v>
      </c>
      <c r="B38" s="8">
        <v>1257</v>
      </c>
      <c r="C38" s="8">
        <v>1044</v>
      </c>
      <c r="D38" s="8">
        <v>1372</v>
      </c>
      <c r="F38" s="1"/>
      <c r="G38" s="1"/>
      <c r="H38" s="1"/>
      <c r="J38" t="s">
        <v>25</v>
      </c>
      <c r="K38" s="1">
        <v>15</v>
      </c>
      <c r="L38" s="1"/>
      <c r="M38" s="1"/>
      <c r="N38" s="1"/>
      <c r="O38" s="1"/>
      <c r="P38" s="1"/>
      <c r="Q38" s="1"/>
      <c r="R38" s="1"/>
    </row>
    <row r="39" spans="1:18" ht="15" thickBot="1" x14ac:dyDescent="0.35">
      <c r="A39" s="9">
        <v>41699</v>
      </c>
      <c r="B39" s="11">
        <v>1339</v>
      </c>
      <c r="C39" s="11">
        <v>1281</v>
      </c>
      <c r="D39" s="11">
        <v>1412</v>
      </c>
      <c r="F39" s="1"/>
      <c r="G39" s="1"/>
      <c r="H39" s="1"/>
      <c r="J39" t="s">
        <v>3</v>
      </c>
      <c r="K39" s="1">
        <f>K38*40</f>
        <v>600</v>
      </c>
      <c r="L39" s="1"/>
      <c r="M39" s="1"/>
      <c r="N39" s="1"/>
      <c r="O39" s="1"/>
      <c r="P39" s="1"/>
      <c r="Q39" s="1"/>
      <c r="R39" s="1"/>
    </row>
    <row r="40" spans="1:18" ht="15" thickBot="1" x14ac:dyDescent="0.35">
      <c r="A40" s="6">
        <v>41730</v>
      </c>
      <c r="B40" s="8">
        <v>1765</v>
      </c>
      <c r="C40" s="8">
        <v>1645</v>
      </c>
      <c r="D40" s="8">
        <v>2024</v>
      </c>
      <c r="F40" s="1"/>
      <c r="G40" s="1"/>
      <c r="H40" s="1"/>
      <c r="J40" t="s">
        <v>4</v>
      </c>
      <c r="K40" s="1">
        <f>K39*4</f>
        <v>2400</v>
      </c>
      <c r="L40" s="1"/>
      <c r="M40" s="1"/>
      <c r="N40" s="1"/>
      <c r="O40" s="1"/>
      <c r="P40" s="1"/>
      <c r="Q40" s="1"/>
      <c r="R40" s="1"/>
    </row>
    <row r="41" spans="1:18" ht="15" thickBot="1" x14ac:dyDescent="0.35">
      <c r="A41" s="9">
        <v>41760</v>
      </c>
      <c r="B41" s="11">
        <v>1571</v>
      </c>
      <c r="C41" s="11">
        <v>1255</v>
      </c>
      <c r="D41" s="11">
        <v>1936</v>
      </c>
      <c r="F41" s="1"/>
      <c r="G41" s="1"/>
      <c r="H41" s="1"/>
      <c r="J41" t="s">
        <v>5</v>
      </c>
      <c r="K41" s="1">
        <f>K39*52</f>
        <v>31200</v>
      </c>
      <c r="L41" s="1"/>
      <c r="M41" s="1"/>
      <c r="N41" s="1"/>
      <c r="O41" s="1"/>
      <c r="P41" s="1"/>
      <c r="Q41" s="1"/>
      <c r="R41" s="1"/>
    </row>
    <row r="42" spans="1:18" ht="15" thickBot="1" x14ac:dyDescent="0.35">
      <c r="A42" s="6">
        <v>41791</v>
      </c>
      <c r="B42" s="8">
        <v>1710</v>
      </c>
      <c r="C42" s="8">
        <v>1387</v>
      </c>
      <c r="D42" s="8">
        <v>2008</v>
      </c>
      <c r="F42" s="1"/>
      <c r="G42" s="1"/>
      <c r="H42" s="1"/>
      <c r="K42" s="1"/>
      <c r="L42" s="1"/>
      <c r="M42" s="1"/>
      <c r="N42" s="1"/>
      <c r="O42" s="1"/>
      <c r="P42" s="1"/>
      <c r="Q42" s="1"/>
      <c r="R42" s="1"/>
    </row>
    <row r="43" spans="1:18" ht="15" thickBot="1" x14ac:dyDescent="0.35">
      <c r="A43" s="9">
        <v>41821</v>
      </c>
      <c r="B43" s="11">
        <v>1582</v>
      </c>
      <c r="C43" s="11">
        <v>1363</v>
      </c>
      <c r="D43" s="11">
        <v>1766</v>
      </c>
      <c r="F43" s="1"/>
      <c r="G43" s="1"/>
      <c r="H43" s="1"/>
      <c r="J43" t="s">
        <v>56</v>
      </c>
      <c r="K43" s="1">
        <f>K41-R13</f>
        <v>10836</v>
      </c>
      <c r="L43" s="1"/>
      <c r="M43" s="1"/>
      <c r="N43" s="1"/>
      <c r="O43" s="1"/>
      <c r="P43" s="1"/>
      <c r="Q43" s="1"/>
      <c r="R43" s="1"/>
    </row>
    <row r="44" spans="1:18" ht="15" thickBot="1" x14ac:dyDescent="0.35">
      <c r="A44" s="6">
        <v>41852</v>
      </c>
      <c r="B44" s="8">
        <v>1474</v>
      </c>
      <c r="C44" s="8">
        <v>1236</v>
      </c>
      <c r="D44" s="8">
        <v>1613</v>
      </c>
      <c r="F44" s="1"/>
      <c r="G44" s="1"/>
      <c r="H44" s="1"/>
      <c r="J44" t="s">
        <v>57</v>
      </c>
      <c r="K44" s="1">
        <f>K40-R12</f>
        <v>703</v>
      </c>
      <c r="L44" s="1"/>
      <c r="M44" s="1"/>
      <c r="N44" s="1"/>
      <c r="O44" s="1"/>
      <c r="P44" s="1"/>
      <c r="Q44" s="1"/>
      <c r="R44" s="1"/>
    </row>
    <row r="45" spans="1:18" ht="15" thickBot="1" x14ac:dyDescent="0.35">
      <c r="A45" s="9">
        <v>41883</v>
      </c>
      <c r="B45" s="11">
        <v>1570</v>
      </c>
      <c r="C45" s="11">
        <v>1298</v>
      </c>
      <c r="D45" s="11">
        <v>1795</v>
      </c>
      <c r="F45" s="1"/>
      <c r="G45" s="1"/>
      <c r="H45" s="1"/>
      <c r="J45" t="s">
        <v>58</v>
      </c>
      <c r="K45" s="1">
        <f>K44-K25</f>
        <v>357</v>
      </c>
      <c r="L45" s="1"/>
      <c r="M45" s="1"/>
      <c r="N45" s="1"/>
      <c r="O45" s="1"/>
      <c r="P45" s="1"/>
      <c r="Q45" s="1"/>
      <c r="R45" s="1"/>
    </row>
    <row r="46" spans="1:18" ht="15" thickBot="1" x14ac:dyDescent="0.35">
      <c r="A46" s="6">
        <v>41913</v>
      </c>
      <c r="B46" s="8">
        <v>1594</v>
      </c>
      <c r="C46" s="8">
        <v>1343</v>
      </c>
      <c r="D46" s="8">
        <v>1854</v>
      </c>
      <c r="F46" s="1"/>
      <c r="G46" s="1"/>
      <c r="H46" s="1"/>
    </row>
    <row r="47" spans="1:18" ht="15" thickBot="1" x14ac:dyDescent="0.35">
      <c r="A47" s="9">
        <v>41944</v>
      </c>
      <c r="B47" s="11">
        <v>1590</v>
      </c>
      <c r="C47" s="11">
        <v>1334</v>
      </c>
      <c r="D47" s="11">
        <v>1903</v>
      </c>
      <c r="F47" s="1"/>
      <c r="G47" s="1"/>
      <c r="H47" s="1"/>
    </row>
    <row r="48" spans="1:18" ht="15" thickBot="1" x14ac:dyDescent="0.35">
      <c r="A48" s="6">
        <v>41974</v>
      </c>
      <c r="B48" s="8">
        <v>1526</v>
      </c>
      <c r="C48" s="8">
        <v>1271</v>
      </c>
      <c r="D48" s="8">
        <v>1741</v>
      </c>
      <c r="E48" t="s">
        <v>34</v>
      </c>
      <c r="F48" s="1">
        <f>SUM(B37:B48)/12</f>
        <v>1514.0833333333333</v>
      </c>
      <c r="G48" s="1">
        <f t="shared" ref="G48:H48" si="11">SUM(C37:C48)/12</f>
        <v>1285.5833333333333</v>
      </c>
      <c r="H48" s="1">
        <f t="shared" si="11"/>
        <v>1730</v>
      </c>
    </row>
    <row r="49" spans="1:8" ht="15" thickBot="1" x14ac:dyDescent="0.35">
      <c r="A49" s="9">
        <v>42005</v>
      </c>
      <c r="B49" s="11">
        <v>1567</v>
      </c>
      <c r="C49" s="11">
        <v>1383</v>
      </c>
      <c r="D49" s="11">
        <v>1859</v>
      </c>
      <c r="E49" t="s">
        <v>74</v>
      </c>
      <c r="F49" s="1">
        <f>F48-F36</f>
        <v>22.833333333333258</v>
      </c>
      <c r="G49" s="1">
        <f t="shared" ref="G49:H49" si="12">G48-G36</f>
        <v>-74.416666666666742</v>
      </c>
      <c r="H49" s="1">
        <f t="shared" si="12"/>
        <v>144.75</v>
      </c>
    </row>
    <row r="50" spans="1:8" ht="15" thickBot="1" x14ac:dyDescent="0.35">
      <c r="A50" s="6">
        <v>42036</v>
      </c>
      <c r="B50" s="8">
        <v>1583</v>
      </c>
      <c r="C50" s="8">
        <v>1392</v>
      </c>
      <c r="D50" s="8">
        <v>1820</v>
      </c>
      <c r="F50" s="1"/>
      <c r="G50" s="1"/>
      <c r="H50" s="1"/>
    </row>
    <row r="51" spans="1:8" ht="15" thickBot="1" x14ac:dyDescent="0.35">
      <c r="A51" s="9">
        <v>42064</v>
      </c>
      <c r="B51" s="11">
        <v>1591</v>
      </c>
      <c r="C51" s="11">
        <v>1439</v>
      </c>
      <c r="D51" s="11">
        <v>1898</v>
      </c>
      <c r="F51" s="1"/>
      <c r="G51" s="1"/>
      <c r="H51" s="1"/>
    </row>
    <row r="52" spans="1:8" ht="15" thickBot="1" x14ac:dyDescent="0.35">
      <c r="A52" s="6">
        <v>42095</v>
      </c>
      <c r="B52" s="8">
        <v>1519</v>
      </c>
      <c r="C52" s="8">
        <v>1350</v>
      </c>
      <c r="D52" s="8">
        <v>1748</v>
      </c>
      <c r="F52" s="1"/>
      <c r="G52" s="1"/>
      <c r="H52" s="1"/>
    </row>
    <row r="53" spans="1:8" ht="15" thickBot="1" x14ac:dyDescent="0.35">
      <c r="A53" s="9">
        <v>42125</v>
      </c>
      <c r="B53" s="11">
        <v>1500</v>
      </c>
      <c r="C53" s="11">
        <v>1274</v>
      </c>
      <c r="D53" s="11">
        <v>1687</v>
      </c>
      <c r="F53" s="1"/>
      <c r="G53" s="1"/>
      <c r="H53" s="1"/>
    </row>
    <row r="54" spans="1:8" ht="15" thickBot="1" x14ac:dyDescent="0.35">
      <c r="A54" s="6">
        <v>42156</v>
      </c>
      <c r="B54" s="8">
        <v>1505</v>
      </c>
      <c r="C54" s="8">
        <v>1295</v>
      </c>
      <c r="D54" s="8">
        <v>1617</v>
      </c>
      <c r="F54" s="1"/>
      <c r="G54" s="1"/>
      <c r="H54" s="1"/>
    </row>
    <row r="55" spans="1:8" ht="15" thickBot="1" x14ac:dyDescent="0.35">
      <c r="A55" s="9">
        <v>42186</v>
      </c>
      <c r="B55" s="11">
        <v>1506</v>
      </c>
      <c r="C55" s="11">
        <v>1362</v>
      </c>
      <c r="D55" s="11">
        <v>1619</v>
      </c>
      <c r="F55" s="1"/>
      <c r="G55" s="1"/>
      <c r="H55" s="1"/>
    </row>
    <row r="56" spans="1:8" ht="15" thickBot="1" x14ac:dyDescent="0.35">
      <c r="A56" s="6">
        <v>42217</v>
      </c>
      <c r="B56" s="8">
        <v>1510</v>
      </c>
      <c r="C56" s="8">
        <v>1318</v>
      </c>
      <c r="D56" s="8">
        <v>1708</v>
      </c>
      <c r="F56" s="1"/>
      <c r="G56" s="1"/>
      <c r="H56" s="1"/>
    </row>
    <row r="57" spans="1:8" ht="15" thickBot="1" x14ac:dyDescent="0.35">
      <c r="A57" s="9">
        <v>42248</v>
      </c>
      <c r="B57" s="11">
        <v>1620</v>
      </c>
      <c r="C57" s="11">
        <v>1392</v>
      </c>
      <c r="D57" s="11">
        <v>1936</v>
      </c>
      <c r="F57" s="1"/>
      <c r="G57" s="1"/>
      <c r="H57" s="1"/>
    </row>
    <row r="58" spans="1:8" ht="15" thickBot="1" x14ac:dyDescent="0.35">
      <c r="A58" s="6">
        <v>42278</v>
      </c>
      <c r="B58" s="8">
        <v>1759</v>
      </c>
      <c r="C58" s="8">
        <v>1500</v>
      </c>
      <c r="D58" s="8">
        <v>2068</v>
      </c>
      <c r="F58" s="1"/>
      <c r="G58" s="1"/>
      <c r="H58" s="1"/>
    </row>
    <row r="59" spans="1:8" ht="15" thickBot="1" x14ac:dyDescent="0.35">
      <c r="A59" s="9">
        <v>42309</v>
      </c>
      <c r="B59" s="11">
        <v>1653</v>
      </c>
      <c r="C59" s="11">
        <v>1405</v>
      </c>
      <c r="D59" s="11">
        <v>1904</v>
      </c>
      <c r="F59" s="1"/>
      <c r="G59" s="1"/>
      <c r="H59" s="1"/>
    </row>
    <row r="60" spans="1:8" ht="15" thickBot="1" x14ac:dyDescent="0.35">
      <c r="A60" s="6">
        <v>42339</v>
      </c>
      <c r="B60" s="8">
        <v>1644</v>
      </c>
      <c r="C60" s="8">
        <v>1296</v>
      </c>
      <c r="D60" s="8">
        <v>1664</v>
      </c>
      <c r="E60" t="s">
        <v>35</v>
      </c>
      <c r="F60" s="1">
        <f>SUM(B49:B60)/12</f>
        <v>1579.75</v>
      </c>
      <c r="G60" s="1">
        <f t="shared" ref="G60:H60" si="13">SUM(C49:C60)/12</f>
        <v>1367.1666666666667</v>
      </c>
      <c r="H60" s="1">
        <f t="shared" si="13"/>
        <v>1794</v>
      </c>
    </row>
    <row r="61" spans="1:8" ht="15" thickBot="1" x14ac:dyDescent="0.35">
      <c r="A61" s="9">
        <v>42370</v>
      </c>
      <c r="B61" s="11">
        <v>1563</v>
      </c>
      <c r="C61" s="11">
        <v>1344</v>
      </c>
      <c r="D61" s="11">
        <v>1677</v>
      </c>
      <c r="E61" t="s">
        <v>74</v>
      </c>
      <c r="F61" s="1">
        <f>F60-F48</f>
        <v>65.666666666666742</v>
      </c>
      <c r="G61" s="1">
        <f t="shared" ref="G61:H61" si="14">G60-G48</f>
        <v>81.583333333333485</v>
      </c>
      <c r="H61" s="1">
        <f t="shared" si="14"/>
        <v>64</v>
      </c>
    </row>
    <row r="62" spans="1:8" ht="15" thickBot="1" x14ac:dyDescent="0.35">
      <c r="A62" s="6">
        <v>42401</v>
      </c>
      <c r="B62" s="8">
        <v>1684</v>
      </c>
      <c r="C62" s="8">
        <v>1424</v>
      </c>
      <c r="D62" s="8">
        <v>1984</v>
      </c>
      <c r="F62" s="1"/>
      <c r="G62" s="1"/>
      <c r="H62" s="1"/>
    </row>
    <row r="63" spans="1:8" ht="15" thickBot="1" x14ac:dyDescent="0.35">
      <c r="A63" s="9">
        <v>42430</v>
      </c>
      <c r="B63" s="11">
        <v>1810</v>
      </c>
      <c r="C63" s="11">
        <v>1514</v>
      </c>
      <c r="D63" s="11">
        <v>2178</v>
      </c>
      <c r="F63" s="1"/>
      <c r="G63" s="1"/>
      <c r="H63" s="1"/>
    </row>
    <row r="64" spans="1:8" ht="15" thickBot="1" x14ac:dyDescent="0.35">
      <c r="A64" s="6">
        <v>42461</v>
      </c>
      <c r="B64" s="8">
        <v>1807</v>
      </c>
      <c r="C64" s="8">
        <v>1504</v>
      </c>
      <c r="D64" s="8">
        <v>2165</v>
      </c>
      <c r="F64" s="1"/>
      <c r="G64" s="1"/>
      <c r="H64" s="1"/>
    </row>
    <row r="65" spans="1:8" ht="15" thickBot="1" x14ac:dyDescent="0.35">
      <c r="A65" s="9">
        <v>42491</v>
      </c>
      <c r="B65" s="11">
        <v>1804</v>
      </c>
      <c r="C65" s="11">
        <v>1568</v>
      </c>
      <c r="D65" s="11">
        <v>2120</v>
      </c>
      <c r="F65" s="1"/>
      <c r="G65" s="1"/>
      <c r="H65" s="1"/>
    </row>
    <row r="66" spans="1:8" ht="15" thickBot="1" x14ac:dyDescent="0.35">
      <c r="A66" s="6">
        <v>42522</v>
      </c>
      <c r="B66" s="8">
        <v>1864</v>
      </c>
      <c r="C66" s="8">
        <v>1623</v>
      </c>
      <c r="D66" s="8">
        <v>2161</v>
      </c>
      <c r="F66" s="1"/>
      <c r="G66" s="1"/>
      <c r="H66" s="1"/>
    </row>
    <row r="67" spans="1:8" ht="15" thickBot="1" x14ac:dyDescent="0.35">
      <c r="A67" s="9">
        <v>42552</v>
      </c>
      <c r="B67" s="11">
        <v>1867</v>
      </c>
      <c r="C67" s="11">
        <v>1572</v>
      </c>
      <c r="D67" s="11">
        <v>2239</v>
      </c>
      <c r="F67" s="1"/>
      <c r="G67" s="1"/>
      <c r="H67" s="1"/>
    </row>
    <row r="68" spans="1:8" ht="15" thickBot="1" x14ac:dyDescent="0.35">
      <c r="A68" s="6">
        <v>42583</v>
      </c>
      <c r="B68" s="8">
        <v>1824</v>
      </c>
      <c r="C68" s="8">
        <v>1589</v>
      </c>
      <c r="D68" s="8">
        <v>2203</v>
      </c>
      <c r="F68" s="1"/>
      <c r="G68" s="1"/>
      <c r="H68" s="1"/>
    </row>
    <row r="69" spans="1:8" ht="15" thickBot="1" x14ac:dyDescent="0.35">
      <c r="A69" s="9">
        <v>42614</v>
      </c>
      <c r="B69" s="11">
        <v>1821</v>
      </c>
      <c r="C69" s="11">
        <v>1569</v>
      </c>
      <c r="D69" s="11">
        <v>2186</v>
      </c>
      <c r="F69" s="1"/>
      <c r="G69" s="1"/>
      <c r="H69" s="1"/>
    </row>
    <row r="70" spans="1:8" ht="15" thickBot="1" x14ac:dyDescent="0.35">
      <c r="A70" s="6">
        <v>42644</v>
      </c>
      <c r="B70" s="8">
        <v>1782</v>
      </c>
      <c r="C70" s="8">
        <v>1562</v>
      </c>
      <c r="D70" s="8">
        <v>2082</v>
      </c>
      <c r="F70" s="1"/>
      <c r="G70" s="1"/>
      <c r="H70" s="1"/>
    </row>
    <row r="71" spans="1:8" ht="15" thickBot="1" x14ac:dyDescent="0.35">
      <c r="A71" s="9">
        <v>42675</v>
      </c>
      <c r="B71" s="11">
        <v>1725</v>
      </c>
      <c r="C71" s="11">
        <v>1539</v>
      </c>
      <c r="D71" s="11">
        <v>2008</v>
      </c>
      <c r="F71" s="1"/>
      <c r="G71" s="1"/>
      <c r="H71" s="1"/>
    </row>
    <row r="72" spans="1:8" ht="15" thickBot="1" x14ac:dyDescent="0.35">
      <c r="A72" s="6">
        <v>42705</v>
      </c>
      <c r="B72" s="8">
        <v>1582</v>
      </c>
      <c r="C72" s="8">
        <v>1370</v>
      </c>
      <c r="D72" s="8">
        <v>1813</v>
      </c>
      <c r="E72" t="s">
        <v>36</v>
      </c>
      <c r="F72" s="1">
        <f>SUM(B61:B72)/12</f>
        <v>1761.0833333333333</v>
      </c>
      <c r="G72" s="1">
        <f t="shared" ref="G72:H72" si="15">SUM(C61:C72)/12</f>
        <v>1514.8333333333333</v>
      </c>
      <c r="H72" s="1">
        <f t="shared" si="15"/>
        <v>2068</v>
      </c>
    </row>
    <row r="73" spans="1:8" ht="15" thickBot="1" x14ac:dyDescent="0.35">
      <c r="A73" s="9">
        <v>42736</v>
      </c>
      <c r="B73" s="11">
        <v>1543</v>
      </c>
      <c r="C73" s="11">
        <v>1385</v>
      </c>
      <c r="D73" s="11">
        <v>1762</v>
      </c>
      <c r="E73" t="s">
        <v>74</v>
      </c>
      <c r="F73" s="1">
        <f>F72-F60</f>
        <v>181.33333333333326</v>
      </c>
      <c r="G73" s="1">
        <f t="shared" ref="G73:H73" si="16">G72-G60</f>
        <v>147.66666666666652</v>
      </c>
      <c r="H73" s="1">
        <f t="shared" si="16"/>
        <v>274</v>
      </c>
    </row>
    <row r="74" spans="1:8" ht="15" thickBot="1" x14ac:dyDescent="0.35">
      <c r="A74" s="6">
        <v>42767</v>
      </c>
      <c r="B74" s="8">
        <v>1574</v>
      </c>
      <c r="C74" s="8">
        <v>1411</v>
      </c>
      <c r="D74" s="8">
        <v>1729</v>
      </c>
      <c r="F74" s="1"/>
      <c r="G74" s="1"/>
      <c r="H74" s="1"/>
    </row>
    <row r="75" spans="1:8" ht="15" thickBot="1" x14ac:dyDescent="0.35">
      <c r="A75" s="9">
        <v>42795</v>
      </c>
      <c r="B75" s="11">
        <v>1622</v>
      </c>
      <c r="C75" s="11">
        <v>1438</v>
      </c>
      <c r="D75" s="11">
        <v>1797</v>
      </c>
      <c r="F75" s="1"/>
      <c r="G75" s="1"/>
      <c r="H75" s="1"/>
    </row>
    <row r="76" spans="1:8" ht="15" thickBot="1" x14ac:dyDescent="0.35">
      <c r="A76" s="6">
        <v>42826</v>
      </c>
      <c r="B76" s="8">
        <v>1658</v>
      </c>
      <c r="C76" s="8">
        <v>1507</v>
      </c>
      <c r="D76" s="8">
        <v>1835</v>
      </c>
      <c r="F76" s="1"/>
      <c r="G76" s="1"/>
      <c r="H76" s="1"/>
    </row>
    <row r="77" spans="1:8" ht="15" thickBot="1" x14ac:dyDescent="0.35">
      <c r="A77" s="9">
        <v>42856</v>
      </c>
      <c r="B77" s="11">
        <v>1744</v>
      </c>
      <c r="C77" s="11">
        <v>1678</v>
      </c>
      <c r="D77" s="11">
        <v>1973</v>
      </c>
      <c r="F77" s="1"/>
      <c r="G77" s="1"/>
      <c r="H77" s="1"/>
    </row>
    <row r="78" spans="1:8" ht="15" thickBot="1" x14ac:dyDescent="0.35">
      <c r="A78" s="6">
        <v>42887</v>
      </c>
      <c r="B78" s="8">
        <v>1706</v>
      </c>
      <c r="C78" s="8">
        <v>1550</v>
      </c>
      <c r="D78" s="8">
        <v>1969</v>
      </c>
      <c r="F78" s="1"/>
      <c r="G78" s="1"/>
      <c r="H78" s="1"/>
    </row>
    <row r="79" spans="1:8" ht="15" thickBot="1" x14ac:dyDescent="0.35">
      <c r="A79" s="9">
        <v>42917</v>
      </c>
      <c r="B79" s="11">
        <v>1671</v>
      </c>
      <c r="C79" s="11">
        <v>1404</v>
      </c>
      <c r="D79" s="11">
        <v>1975</v>
      </c>
      <c r="F79" s="1"/>
      <c r="G79" s="1"/>
      <c r="H79" s="1"/>
    </row>
    <row r="80" spans="1:8" ht="15" thickBot="1" x14ac:dyDescent="0.35">
      <c r="A80" s="6">
        <v>42948</v>
      </c>
      <c r="B80" s="8">
        <v>1690</v>
      </c>
      <c r="C80" s="8">
        <v>1475</v>
      </c>
      <c r="D80" s="8">
        <v>1943</v>
      </c>
      <c r="F80" s="1"/>
      <c r="G80" s="1"/>
      <c r="H80" s="1"/>
    </row>
    <row r="81" spans="1:8" ht="15" thickBot="1" x14ac:dyDescent="0.35">
      <c r="A81" s="9">
        <v>42979</v>
      </c>
      <c r="B81" s="11">
        <v>1675</v>
      </c>
      <c r="C81" s="11">
        <v>1406</v>
      </c>
      <c r="D81" s="11">
        <v>2011</v>
      </c>
      <c r="F81" s="1"/>
      <c r="G81" s="1"/>
      <c r="H81" s="1"/>
    </row>
    <row r="82" spans="1:8" ht="15" thickBot="1" x14ac:dyDescent="0.35">
      <c r="A82" s="6">
        <v>43009</v>
      </c>
      <c r="B82" s="8">
        <v>1675</v>
      </c>
      <c r="C82" s="8">
        <v>1437</v>
      </c>
      <c r="D82" s="8">
        <v>1987</v>
      </c>
      <c r="F82" s="1"/>
      <c r="G82" s="1"/>
      <c r="H82" s="1"/>
    </row>
    <row r="83" spans="1:8" ht="15" thickBot="1" x14ac:dyDescent="0.35">
      <c r="A83" s="9">
        <v>43040</v>
      </c>
      <c r="B83" s="11">
        <v>1602</v>
      </c>
      <c r="C83" s="11">
        <v>1407</v>
      </c>
      <c r="D83" s="11">
        <v>1827</v>
      </c>
      <c r="F83" s="1"/>
      <c r="G83" s="1"/>
      <c r="H83" s="1"/>
    </row>
    <row r="84" spans="1:8" ht="15" thickBot="1" x14ac:dyDescent="0.35">
      <c r="A84" s="6">
        <v>43070</v>
      </c>
      <c r="B84" s="8">
        <v>1606</v>
      </c>
      <c r="C84" s="8">
        <v>1456</v>
      </c>
      <c r="D84" s="8">
        <v>1800</v>
      </c>
      <c r="E84" t="s">
        <v>37</v>
      </c>
      <c r="F84" s="1">
        <f>SUM(B73:B84)/12</f>
        <v>1647.1666666666667</v>
      </c>
      <c r="G84" s="1">
        <f t="shared" ref="G84:H84" si="17">SUM(C73:C84)/12</f>
        <v>1462.8333333333333</v>
      </c>
      <c r="H84" s="1">
        <f t="shared" si="17"/>
        <v>1884</v>
      </c>
    </row>
    <row r="85" spans="1:8" ht="15" thickBot="1" x14ac:dyDescent="0.35">
      <c r="A85" s="9">
        <v>43101</v>
      </c>
      <c r="B85" s="11">
        <v>1627</v>
      </c>
      <c r="C85" s="11">
        <v>1509</v>
      </c>
      <c r="D85" s="11">
        <v>1786</v>
      </c>
      <c r="E85" t="s">
        <v>74</v>
      </c>
      <c r="F85" s="1">
        <f>F84-F72</f>
        <v>-113.91666666666652</v>
      </c>
      <c r="G85" s="1">
        <f t="shared" ref="G85:H85" si="18">G84-G72</f>
        <v>-52</v>
      </c>
      <c r="H85" s="1">
        <f t="shared" si="18"/>
        <v>-184</v>
      </c>
    </row>
    <row r="86" spans="1:8" ht="15" thickBot="1" x14ac:dyDescent="0.35">
      <c r="A86" s="6">
        <v>43132</v>
      </c>
      <c r="B86" s="8">
        <v>1705</v>
      </c>
      <c r="C86" s="8">
        <v>1593</v>
      </c>
      <c r="D86" s="8">
        <v>1895</v>
      </c>
      <c r="F86" s="1"/>
      <c r="G86" s="1"/>
      <c r="H86" s="1"/>
    </row>
    <row r="87" spans="1:8" ht="15" thickBot="1" x14ac:dyDescent="0.35">
      <c r="A87" s="9">
        <v>43160</v>
      </c>
      <c r="B87" s="11">
        <v>1729</v>
      </c>
      <c r="C87" s="11">
        <v>1587</v>
      </c>
      <c r="D87" s="11">
        <v>1991</v>
      </c>
      <c r="F87" s="1"/>
      <c r="G87" s="1"/>
      <c r="H87" s="1"/>
    </row>
    <row r="88" spans="1:8" ht="15" thickBot="1" x14ac:dyDescent="0.35">
      <c r="A88" s="6">
        <v>43191</v>
      </c>
      <c r="B88" s="8">
        <v>1750</v>
      </c>
      <c r="C88" s="8">
        <v>1621</v>
      </c>
      <c r="D88" s="8">
        <v>2047</v>
      </c>
      <c r="F88" s="1"/>
      <c r="G88" s="1"/>
      <c r="H88" s="1"/>
    </row>
    <row r="89" spans="1:8" ht="15" thickBot="1" x14ac:dyDescent="0.35">
      <c r="A89" s="9">
        <v>43221</v>
      </c>
      <c r="B89" s="11">
        <v>1988</v>
      </c>
      <c r="C89" s="11">
        <v>1749</v>
      </c>
      <c r="D89" s="11">
        <v>2477</v>
      </c>
      <c r="F89" s="1"/>
      <c r="G89" s="1"/>
      <c r="H89" s="1"/>
    </row>
    <row r="90" spans="1:8" ht="15" thickBot="1" x14ac:dyDescent="0.35">
      <c r="A90" s="6">
        <v>43252</v>
      </c>
      <c r="B90" s="8">
        <v>2003</v>
      </c>
      <c r="C90" s="8">
        <v>1796</v>
      </c>
      <c r="D90" s="8">
        <v>2533</v>
      </c>
      <c r="F90" s="1"/>
      <c r="G90" s="1"/>
      <c r="H90" s="1"/>
    </row>
    <row r="91" spans="1:8" ht="15" thickBot="1" x14ac:dyDescent="0.35">
      <c r="A91" s="9">
        <v>43282</v>
      </c>
      <c r="B91" s="11">
        <v>2095</v>
      </c>
      <c r="C91" s="11">
        <v>1898</v>
      </c>
      <c r="D91" s="11">
        <v>2585</v>
      </c>
      <c r="F91" s="1"/>
      <c r="G91" s="1"/>
      <c r="H91" s="1"/>
    </row>
    <row r="92" spans="1:8" ht="15" thickBot="1" x14ac:dyDescent="0.35">
      <c r="A92" s="6">
        <v>43313</v>
      </c>
      <c r="B92" s="8">
        <v>2022</v>
      </c>
      <c r="C92" s="8">
        <v>1894</v>
      </c>
      <c r="D92" s="8">
        <v>2430</v>
      </c>
      <c r="F92" s="1"/>
      <c r="G92" s="1"/>
      <c r="H92" s="1"/>
    </row>
    <row r="93" spans="1:8" ht="15" thickBot="1" x14ac:dyDescent="0.35">
      <c r="A93" s="9">
        <v>43344</v>
      </c>
      <c r="B93" s="11">
        <v>2071</v>
      </c>
      <c r="C93" s="11">
        <v>1779</v>
      </c>
      <c r="D93" s="11">
        <v>2545</v>
      </c>
      <c r="F93" s="1"/>
      <c r="G93" s="1"/>
      <c r="H93" s="1"/>
    </row>
    <row r="94" spans="1:8" ht="15" thickBot="1" x14ac:dyDescent="0.35">
      <c r="A94" s="6">
        <v>43374</v>
      </c>
      <c r="B94" s="8">
        <v>1961</v>
      </c>
      <c r="C94" s="8">
        <v>1640</v>
      </c>
      <c r="D94" s="8">
        <v>2444</v>
      </c>
      <c r="F94" s="1"/>
      <c r="G94" s="1"/>
      <c r="H94" s="1"/>
    </row>
    <row r="95" spans="1:8" ht="15" thickBot="1" x14ac:dyDescent="0.35">
      <c r="A95" s="9">
        <v>43405</v>
      </c>
      <c r="B95" s="11">
        <v>1929</v>
      </c>
      <c r="C95" s="11">
        <v>1642</v>
      </c>
      <c r="D95" s="11">
        <v>2392</v>
      </c>
      <c r="F95" s="1"/>
      <c r="G95" s="1"/>
      <c r="H95" s="1"/>
    </row>
    <row r="96" spans="1:8" ht="15" thickBot="1" x14ac:dyDescent="0.35">
      <c r="A96" s="6">
        <v>43435</v>
      </c>
      <c r="B96" s="8">
        <v>1869</v>
      </c>
      <c r="C96" s="8">
        <v>1656</v>
      </c>
      <c r="D96" s="8">
        <v>2313</v>
      </c>
      <c r="E96" t="s">
        <v>38</v>
      </c>
      <c r="F96" s="1">
        <f>SUM(B85:B96)/12</f>
        <v>1895.75</v>
      </c>
      <c r="G96" s="1">
        <f t="shared" ref="G96:H96" si="19">SUM(C85:C96)/12</f>
        <v>1697</v>
      </c>
      <c r="H96" s="1">
        <f t="shared" si="19"/>
        <v>2286.5</v>
      </c>
    </row>
    <row r="97" spans="1:8" ht="15" thickBot="1" x14ac:dyDescent="0.35">
      <c r="A97" s="9"/>
      <c r="B97" s="11"/>
      <c r="C97" s="11"/>
      <c r="D97" s="11"/>
      <c r="E97" t="s">
        <v>74</v>
      </c>
      <c r="F97" s="1">
        <f>F96-F84</f>
        <v>248.58333333333326</v>
      </c>
      <c r="G97" s="1">
        <f t="shared" ref="G97:H97" si="20">G96-G84</f>
        <v>234.16666666666674</v>
      </c>
      <c r="H97" s="1">
        <f t="shared" si="20"/>
        <v>402.5</v>
      </c>
    </row>
    <row r="98" spans="1:8" ht="15" thickBot="1" x14ac:dyDescent="0.35">
      <c r="A98" s="6"/>
      <c r="B98" s="8"/>
      <c r="C98" s="8"/>
      <c r="D98" s="8"/>
      <c r="F98" s="1"/>
      <c r="G98" s="1"/>
      <c r="H98" s="1"/>
    </row>
    <row r="99" spans="1:8" ht="15" thickBot="1" x14ac:dyDescent="0.35">
      <c r="A99" s="9"/>
      <c r="B99" s="11"/>
      <c r="C99" s="11"/>
      <c r="D99" s="11"/>
      <c r="F99" s="1"/>
      <c r="G99" s="1"/>
      <c r="H99" s="1"/>
    </row>
    <row r="100" spans="1:8" ht="15" thickBot="1" x14ac:dyDescent="0.35">
      <c r="A100" s="6"/>
      <c r="B100" s="8"/>
      <c r="C100" s="8"/>
      <c r="D100" s="8"/>
      <c r="F100" s="1"/>
      <c r="G100" s="1"/>
      <c r="H100" s="1"/>
    </row>
    <row r="101" spans="1:8" ht="15" thickBot="1" x14ac:dyDescent="0.35">
      <c r="A101" s="9"/>
      <c r="B101" s="11"/>
      <c r="C101" s="11"/>
      <c r="D101" s="11"/>
      <c r="F101" s="1"/>
      <c r="G101" s="1"/>
      <c r="H101" s="1"/>
    </row>
    <row r="102" spans="1:8" ht="15" thickBot="1" x14ac:dyDescent="0.35">
      <c r="A102" s="12"/>
      <c r="B102" s="13"/>
      <c r="C102" s="13"/>
      <c r="D102" s="13"/>
      <c r="F102" s="1"/>
      <c r="G102" s="1"/>
      <c r="H1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Nashville</vt:lpstr>
      <vt:lpstr>Austin</vt:lpstr>
      <vt:lpstr>Los Angeles</vt:lpstr>
      <vt:lpstr>Providence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Powell</dc:creator>
  <cp:lastModifiedBy>David Powell</cp:lastModifiedBy>
  <dcterms:created xsi:type="dcterms:W3CDTF">2019-12-18T00:20:02Z</dcterms:created>
  <dcterms:modified xsi:type="dcterms:W3CDTF">2020-01-03T17:29:39Z</dcterms:modified>
</cp:coreProperties>
</file>