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span-my.sharepoint.com/personal/dsmith14_wellspan_org/Documents/Documents/GitHub/dps/AT/"/>
    </mc:Choice>
  </mc:AlternateContent>
  <xr:revisionPtr revIDLastSave="1416" documentId="8_{DFBDE19A-4092-4537-AB95-BEF979D4F74F}" xr6:coauthVersionLast="47" xr6:coauthVersionMax="47" xr10:uidLastSave="{B481EB9C-76C3-4D1D-9E0A-5FB3267A8FCC}"/>
  <bookViews>
    <workbookView xWindow="6330" yWindow="465" windowWidth="21705" windowHeight="14670" activeTab="1" xr2:uid="{362FB22F-6BD6-431B-94C9-F0870D854534}"/>
  </bookViews>
  <sheets>
    <sheet name="Materials" sheetId="1" r:id="rId1"/>
    <sheet name="ToDo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2" l="1"/>
  <c r="J44" i="2"/>
  <c r="J46" i="2"/>
  <c r="J50" i="2"/>
  <c r="J41" i="2"/>
  <c r="J49" i="2"/>
  <c r="L50" i="2" s="1"/>
  <c r="J47" i="2"/>
  <c r="J48" i="2"/>
  <c r="J31" i="2"/>
  <c r="J32" i="2"/>
  <c r="J33" i="2"/>
  <c r="J34" i="2"/>
  <c r="J35" i="2"/>
  <c r="J36" i="2"/>
  <c r="J37" i="2"/>
  <c r="J38" i="2"/>
  <c r="J39" i="2"/>
  <c r="J40" i="2"/>
  <c r="J42" i="2"/>
  <c r="J43" i="2"/>
  <c r="J45" i="2"/>
  <c r="J30" i="2"/>
  <c r="N30" i="1"/>
  <c r="N29" i="1"/>
  <c r="F15" i="3"/>
  <c r="H15" i="3" s="1"/>
  <c r="F26" i="3"/>
  <c r="H26" i="3" s="1"/>
  <c r="F27" i="3"/>
  <c r="H27" i="3" s="1"/>
  <c r="F25" i="3"/>
  <c r="H25" i="3" s="1"/>
  <c r="F24" i="3"/>
  <c r="F23" i="3"/>
  <c r="F21" i="3"/>
  <c r="H21" i="3" s="1"/>
  <c r="F20" i="3"/>
  <c r="F18" i="3"/>
  <c r="H18" i="3" s="1"/>
  <c r="F17" i="3"/>
  <c r="H17" i="3" s="1"/>
  <c r="F14" i="3"/>
  <c r="H14" i="3" s="1"/>
  <c r="F13" i="3"/>
  <c r="H13" i="3" s="1"/>
  <c r="F11" i="3"/>
  <c r="H11" i="3" s="1"/>
  <c r="E2" i="3"/>
  <c r="N26" i="1"/>
  <c r="N27" i="1"/>
  <c r="N6" i="1"/>
  <c r="N15" i="1"/>
  <c r="N21" i="1"/>
  <c r="N24" i="1"/>
  <c r="N28" i="1"/>
  <c r="N23" i="1"/>
  <c r="N22" i="1"/>
  <c r="N13" i="1"/>
  <c r="N10" i="1"/>
  <c r="N4" i="1"/>
  <c r="N5" i="1"/>
  <c r="N7" i="1"/>
  <c r="N8" i="1"/>
  <c r="N9" i="1"/>
  <c r="N11" i="1"/>
  <c r="N12" i="1"/>
  <c r="N14" i="1"/>
  <c r="N16" i="1"/>
  <c r="N17" i="1"/>
  <c r="N25" i="1"/>
  <c r="O28" i="1" s="1"/>
  <c r="N3" i="1"/>
  <c r="F3" i="1"/>
  <c r="F11" i="1"/>
  <c r="F15" i="1"/>
  <c r="H35" i="1"/>
  <c r="H36" i="1"/>
  <c r="H34" i="1"/>
  <c r="H32" i="1"/>
  <c r="H33" i="1"/>
  <c r="G19" i="1"/>
  <c r="G22" i="1"/>
  <c r="G14" i="1"/>
  <c r="H30" i="1"/>
  <c r="G38" i="1"/>
  <c r="F21" i="1"/>
  <c r="G10" i="1"/>
  <c r="J52" i="2" l="1"/>
  <c r="O24" i="1"/>
  <c r="N19" i="1"/>
  <c r="G28" i="1"/>
  <c r="G27" i="1"/>
  <c r="G5" i="1"/>
  <c r="G25" i="1"/>
  <c r="G9" i="1"/>
  <c r="G39" i="1" l="1"/>
  <c r="F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David P</author>
  </authors>
  <commentList>
    <comment ref="I40" authorId="0" shapeId="0" xr:uid="{4F307DA1-3A70-4A4C-ADB6-43849FC873C5}">
      <text>
        <r>
          <rPr>
            <b/>
            <sz val="9"/>
            <color indexed="81"/>
            <rFont val="Tahoma"/>
            <family val="2"/>
          </rPr>
          <t>Smith, David 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<sst xmlns="http://schemas.openxmlformats.org/spreadsheetml/2006/main" count="339" uniqueCount="261">
  <si>
    <t>piping slide</t>
  </si>
  <si>
    <t>1/2" Ladder lock</t>
  </si>
  <si>
    <t>user existing orange hood</t>
  </si>
  <si>
    <t>Pockets size 8" tall x 6" wide x 1 1/2" deep. Shape like blue pack.  7" zipper #3 (have)</t>
  </si>
  <si>
    <t>Qty</t>
  </si>
  <si>
    <t>New Pack</t>
  </si>
  <si>
    <t>New Tarp</t>
  </si>
  <si>
    <t>Tarp Kit</t>
  </si>
  <si>
    <t>RipStop</t>
  </si>
  <si>
    <t>Dutchwear</t>
  </si>
  <si>
    <t>bug net</t>
  </si>
  <si>
    <t>8 yds</t>
  </si>
  <si>
    <t>HyperD 300 tie-outs &amp; ridgeline</t>
  </si>
  <si>
    <t>https://cdn.shopify.com/s/files/1/0261/6507/files/HEX12_Tarp_Instructions_-_revA.pdf?2687007158395941466</t>
  </si>
  <si>
    <t>tarp sleeves</t>
  </si>
  <si>
    <t>1/2 yard</t>
  </si>
  <si>
    <t>https://dutchwaregear.com/2016/05/10/diy-winter-tarp-tutorial/</t>
  </si>
  <si>
    <t>1.1 oz silpoly</t>
  </si>
  <si>
    <t>1.1 oz Xenon poly (4000)</t>
  </si>
  <si>
    <t>Item</t>
  </si>
  <si>
    <t>.67 oz (Dutch is Nano)</t>
  </si>
  <si>
    <t>50'</t>
  </si>
  <si>
    <t>25'</t>
  </si>
  <si>
    <t>shock cord 3/32 (25')</t>
  </si>
  <si>
    <t>reflective cord (25') 1mm</t>
  </si>
  <si>
    <t>reflective cord (25') 1.3mm</t>
  </si>
  <si>
    <t>Totals</t>
  </si>
  <si>
    <t>tree straps (25')</t>
  </si>
  <si>
    <t>strap hook (Dutch clip)</t>
  </si>
  <si>
    <t>beetle buckle Ti</t>
  </si>
  <si>
    <t>Cinch Buckle</t>
  </si>
  <si>
    <t>Zint-It (25')</t>
  </si>
  <si>
    <t>loop alien</t>
  </si>
  <si>
    <t>ring worm</t>
  </si>
  <si>
    <t>hook worm</t>
  </si>
  <si>
    <t>guy lines</t>
  </si>
  <si>
    <t>tarp</t>
  </si>
  <si>
    <t>cinch bugs Ti</t>
  </si>
  <si>
    <t>Amsteel 7/64"</t>
  </si>
  <si>
    <t>tarpworm</t>
  </si>
  <si>
    <t>1/2" Grossgrain</t>
  </si>
  <si>
    <t>reflective cord (25') 1.5mm</t>
  </si>
  <si>
    <t>1.5 yds</t>
  </si>
  <si>
    <t>Dynaglide</t>
  </si>
  <si>
    <t>$60 complete strap setup</t>
  </si>
  <si>
    <t>New Bugnet</t>
  </si>
  <si>
    <t>New Hammock</t>
  </si>
  <si>
    <t>Bill - Down underquilt</t>
  </si>
  <si>
    <t>Bear bag line</t>
  </si>
  <si>
    <t>New hammock suspension</t>
  </si>
  <si>
    <t xml:space="preserve">  -soft shackle w/ diamon knot</t>
  </si>
  <si>
    <t>Pack - 300D per 1/2 yd</t>
  </si>
  <si>
    <t>Hammock - hexon 1.6</t>
  </si>
  <si>
    <t>Hammock - 1.6 HyperD</t>
  </si>
  <si>
    <t>tyvek 3' wide (DG 1/2yd x 60")</t>
  </si>
  <si>
    <t>tyvek 3' wide (RBTR 1' x 36")</t>
  </si>
  <si>
    <t>8' x 4'</t>
  </si>
  <si>
    <t>Seam Grip + SIL</t>
  </si>
  <si>
    <t>Line Lock V</t>
  </si>
  <si>
    <t>4 yds</t>
  </si>
  <si>
    <t>speader bar .665 39"</t>
  </si>
  <si>
    <t>3 yds</t>
  </si>
  <si>
    <t>Bridge Hammock</t>
  </si>
  <si>
    <t>set of 4</t>
  </si>
  <si>
    <t>AL Bridge Hammock end</t>
  </si>
  <si>
    <t>1/2" polyester webbing</t>
  </si>
  <si>
    <t>Total</t>
  </si>
  <si>
    <t>Hammock</t>
  </si>
  <si>
    <t>Total:</t>
  </si>
  <si>
    <t>Hexon 1.6 (gathered end)</t>
  </si>
  <si>
    <t>1/2" webbing</t>
  </si>
  <si>
    <t>cinch bugs Ti (2)</t>
  </si>
  <si>
    <t>AL Bridge Hammock end (4)</t>
  </si>
  <si>
    <t>Dutch clip (2)</t>
  </si>
  <si>
    <t>Gutterman Mara 70 - dark olive</t>
  </si>
  <si>
    <t>Twist Pouches</t>
  </si>
  <si>
    <t>.67 oz no-seeum bugnet (1 yd * 8)</t>
  </si>
  <si>
    <t>clip hook</t>
  </si>
  <si>
    <t>ION (UQ)</t>
  </si>
  <si>
    <t>Climashield 2.5 oz</t>
  </si>
  <si>
    <t>Thread</t>
  </si>
  <si>
    <t>.67 oz no-seeum half bugnet</t>
  </si>
  <si>
    <t>Make evo loops</t>
  </si>
  <si>
    <t>Make universal becket loop</t>
  </si>
  <si>
    <t>https://www.youtube.com/watch?v=UNKPmNFO_4U&amp;t=325s</t>
  </si>
  <si>
    <t>Hammock to webbing with prusik and  becket hitch</t>
  </si>
  <si>
    <t>Use for webbing at tree.</t>
  </si>
  <si>
    <t>See in use</t>
  </si>
  <si>
    <t>https://www.youtube.com/watch?v=8ddmyrwAJX8&amp;list=PL98AtR_6iiAJX-aKyRgvAc6IqYbvuBHt5</t>
  </si>
  <si>
    <t>Make UCR</t>
  </si>
  <si>
    <t>https://www.youtube.com/watch?v=ryrXxv7XuBU</t>
  </si>
  <si>
    <t>https://www.youtube.com/watch?v=j3c4rgetTtU</t>
  </si>
  <si>
    <t>loop with button knot</t>
  </si>
  <si>
    <t>For hammock hang to webbing (x2)</t>
  </si>
  <si>
    <t>For adjustable ridgeline</t>
  </si>
  <si>
    <t>Hexon 1.2 (bridge) dark olive</t>
  </si>
  <si>
    <t>275 pounds</t>
  </si>
  <si>
    <t>Hexon 1.0 200#</t>
  </si>
  <si>
    <t>Hexon 1.6 350#</t>
  </si>
  <si>
    <t>(209) Button Knot Soft Shackle D.I.Y. How To - YouTube</t>
  </si>
  <si>
    <t>How to make</t>
  </si>
  <si>
    <t>(209) Soft Buckle II plus no jam larks head - YouTube</t>
  </si>
  <si>
    <t>webbing to hammock connector</t>
  </si>
  <si>
    <t>https://www.youtube.com/watch?v=VKGusu5CiOQ&amp;t=0s</t>
  </si>
  <si>
    <t>Make different colored bags</t>
  </si>
  <si>
    <t xml:space="preserve">Rain Gear </t>
  </si>
  <si>
    <t>Water Filter</t>
  </si>
  <si>
    <t>Food Bag</t>
  </si>
  <si>
    <t>yellow</t>
  </si>
  <si>
    <t>Kitchen</t>
  </si>
  <si>
    <t>FirstAid</t>
  </si>
  <si>
    <t>red</t>
  </si>
  <si>
    <t>blue</t>
  </si>
  <si>
    <t>Misc / Extras</t>
  </si>
  <si>
    <t>green</t>
  </si>
  <si>
    <t>sleeping bag liner</t>
  </si>
  <si>
    <t>Tarp</t>
  </si>
  <si>
    <t>Tree Huggers</t>
  </si>
  <si>
    <t>grey</t>
  </si>
  <si>
    <t>complete</t>
  </si>
  <si>
    <t>forest green</t>
  </si>
  <si>
    <t>olive</t>
  </si>
  <si>
    <t>make w/ HyperD orange</t>
  </si>
  <si>
    <t>orange</t>
  </si>
  <si>
    <t>Zing-it</t>
  </si>
  <si>
    <t>Splicing needles</t>
  </si>
  <si>
    <t>X</t>
  </si>
  <si>
    <t>7/64 Amsteel (25') (red &amp; blue)</t>
  </si>
  <si>
    <t>.582 spreader bar 28.5"</t>
  </si>
  <si>
    <t>Gutterman Mara 50 - black</t>
  </si>
  <si>
    <t>Argon .9 or .67 ($7.50, $10.00)</t>
  </si>
  <si>
    <t>Hexon 1.2 (gathered end)</t>
  </si>
  <si>
    <t>Bag Liner ION 2-3 yards</t>
  </si>
  <si>
    <t>Spider 1" webbing - lightest webbing 10'</t>
  </si>
  <si>
    <t>Climashield APEX</t>
  </si>
  <si>
    <t>2.5 oz</t>
  </si>
  <si>
    <t>7.5 oz</t>
  </si>
  <si>
    <t>5.0 oz</t>
  </si>
  <si>
    <t>3.6 oz</t>
  </si>
  <si>
    <t>10 oz</t>
  </si>
  <si>
    <t>F</t>
  </si>
  <si>
    <t>C</t>
  </si>
  <si>
    <t>weight</t>
  </si>
  <si>
    <t>Fabric</t>
  </si>
  <si>
    <t>ION</t>
  </si>
  <si>
    <t>Argon</t>
  </si>
  <si>
    <t>Quilts</t>
  </si>
  <si>
    <t>Hexon</t>
  </si>
  <si>
    <t>Hammocks</t>
  </si>
  <si>
    <t>Xenon</t>
  </si>
  <si>
    <t>Tarps</t>
  </si>
  <si>
    <t>Waterproof</t>
  </si>
  <si>
    <t>1500 mm head</t>
  </si>
  <si>
    <t>300D</t>
  </si>
  <si>
    <t>Pack back</t>
  </si>
  <si>
    <t>Pack front</t>
  </si>
  <si>
    <t>Robic 210D</t>
  </si>
  <si>
    <t>275 #</t>
  </si>
  <si>
    <t>350 #</t>
  </si>
  <si>
    <t>1gm</t>
  </si>
  <si>
    <t>oz</t>
  </si>
  <si>
    <t>1oz</t>
  </si>
  <si>
    <t>gm</t>
  </si>
  <si>
    <t>gm/yd full width</t>
  </si>
  <si>
    <t>15d</t>
  </si>
  <si>
    <t>10d</t>
  </si>
  <si>
    <t>20d</t>
  </si>
  <si>
    <t>climashield</t>
  </si>
  <si>
    <t>300d</t>
  </si>
  <si>
    <t>21d</t>
  </si>
  <si>
    <t>5yds</t>
  </si>
  <si>
    <t>4yds</t>
  </si>
  <si>
    <t>8yds</t>
  </si>
  <si>
    <t>total oz</t>
  </si>
  <si>
    <t>2yds</t>
  </si>
  <si>
    <t>Under Quilt</t>
  </si>
  <si>
    <t>Sleeping bag liner</t>
  </si>
  <si>
    <t>new</t>
  </si>
  <si>
    <t>existing</t>
  </si>
  <si>
    <t>both</t>
  </si>
  <si>
    <t>Kilt</t>
  </si>
  <si>
    <t>3yds</t>
  </si>
  <si>
    <t>Dark Olive 1.2 3yds - Bridge Hammock</t>
  </si>
  <si>
    <t>Gutterman 70 Thread- Black (+ colors to match purchased material)</t>
  </si>
  <si>
    <t>Zing-it / Lash-it</t>
  </si>
  <si>
    <t>25' @ $5.50</t>
  </si>
  <si>
    <t>Bridge Hammock with Dark Olive 1.2</t>
  </si>
  <si>
    <t>Bridge Hammock bug net</t>
  </si>
  <si>
    <t>Backback</t>
  </si>
  <si>
    <t>Backpack rain cover</t>
  </si>
  <si>
    <t>Under Quilt 2.5 Climashield</t>
  </si>
  <si>
    <t>Argon .67 or .9</t>
  </si>
  <si>
    <t>5 yds</t>
  </si>
  <si>
    <t>Gathered end Hammock (Hexon 1.2?1.6)</t>
  </si>
  <si>
    <t>Climashield 2 yds</t>
  </si>
  <si>
    <t>Sleeping Bag liner</t>
  </si>
  <si>
    <t>Ion 2 yds</t>
  </si>
  <si>
    <t>Ion 3 yds</t>
  </si>
  <si>
    <t>liner</t>
  </si>
  <si>
    <t>Purchase</t>
  </si>
  <si>
    <t>Zing-it 2@25'</t>
  </si>
  <si>
    <t>Shock cord 3/32 4 yds</t>
  </si>
  <si>
    <t>3/32 Shock cord - 4 yds</t>
  </si>
  <si>
    <t>Orange</t>
  </si>
  <si>
    <t>https://dutchwaregear.com/2016/02/12/diy-pack-cover/</t>
  </si>
  <si>
    <t>Grosgrain 1/2" &amp; 1"</t>
  </si>
  <si>
    <t>50 F</t>
  </si>
  <si>
    <t>40 F</t>
  </si>
  <si>
    <t>30 F</t>
  </si>
  <si>
    <t xml:space="preserve">Liner, Kilt - </t>
  </si>
  <si>
    <t xml:space="preserve">Quilt - </t>
  </si>
  <si>
    <t>Use</t>
  </si>
  <si>
    <t>Cost</t>
  </si>
  <si>
    <t>Price</t>
  </si>
  <si>
    <t>Climashield - 2.5oz</t>
  </si>
  <si>
    <t>Climashield - 3.6 oz</t>
  </si>
  <si>
    <t>Argon .67</t>
  </si>
  <si>
    <t>Argon .9</t>
  </si>
  <si>
    <t>Thread 50 - Black</t>
  </si>
  <si>
    <t>Thread 70 - ?</t>
  </si>
  <si>
    <t>Aluminum bridge ends (4)</t>
  </si>
  <si>
    <t>1/2" Webbing 25'</t>
  </si>
  <si>
    <t>32" spreader bar</t>
  </si>
  <si>
    <t>7/64 Amsteel 25'</t>
  </si>
  <si>
    <t>.67 bugnet</t>
  </si>
  <si>
    <t>Dutchware Pricing</t>
  </si>
  <si>
    <t xml:space="preserve">Hammock - </t>
  </si>
  <si>
    <t xml:space="preserve">BridgeHammock - </t>
  </si>
  <si>
    <t xml:space="preserve">Bridge Hammock - </t>
  </si>
  <si>
    <t>1" Webbing 25'</t>
  </si>
  <si>
    <t>Hexon 1.2 (275#)</t>
  </si>
  <si>
    <t>Hexon 1.6 (350#)</t>
  </si>
  <si>
    <t>Climashield - 6 oz</t>
  </si>
  <si>
    <t>102 gm</t>
  </si>
  <si>
    <t>112 gm</t>
  </si>
  <si>
    <t>.582 32" 350#</t>
  </si>
  <si>
    <t>.582 28.5 350#</t>
  </si>
  <si>
    <t xml:space="preserve">.665 32" </t>
  </si>
  <si>
    <t>131 gm</t>
  </si>
  <si>
    <t>.685 39"</t>
  </si>
  <si>
    <t>153 gm</t>
  </si>
  <si>
    <t>spreader bars</t>
  </si>
  <si>
    <t>5/8" Grosgrain 25'</t>
  </si>
  <si>
    <t>1" Grosgrain 25'</t>
  </si>
  <si>
    <t>1/2" Grosgrain 25'</t>
  </si>
  <si>
    <t>6.0 oz</t>
  </si>
  <si>
    <t>3/8 Amsteel 1'</t>
  </si>
  <si>
    <t>Amsteel</t>
  </si>
  <si>
    <t>1/4 - .95/foot</t>
  </si>
  <si>
    <t>3/16 - .57/foot</t>
  </si>
  <si>
    <t>5/16 - $1.5-/foot</t>
  </si>
  <si>
    <t>7/64 $5.50 25'</t>
  </si>
  <si>
    <t>1/8 $7.50 25'</t>
  </si>
  <si>
    <t>3/8 - $2.00/foot</t>
  </si>
  <si>
    <t>Fast Shackle</t>
  </si>
  <si>
    <t>https://www.youtube.com/watch?v=QYZ3ZL1Mhao</t>
  </si>
  <si>
    <t>start with 28" 7/64 Amsteel - Used for bridge hammock dogbones and UCR</t>
  </si>
  <si>
    <t>Ion</t>
  </si>
  <si>
    <t>.665 spreader bar 32"</t>
  </si>
  <si>
    <t>purchased</t>
  </si>
  <si>
    <t>Quilt $58.50 - $92.00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</si>
</sst>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1"/>
    <xf numFmtId="0" fontId="3" fillId="0" borderId="0" xfId="0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0" borderId="0" xfId="0" applyFill="1"/>
    <xf numFmtId="2" fontId="0" fillId="4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5" borderId="0" xfId="0" applyNumberFormat="1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0" fontId="1" fillId="0" borderId="0" xfId="0" applyFont="1"/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0" fillId="7" borderId="0" xfId="0" applyFill="1"/>
    <xf numFmtId="0" fontId="3" fillId="0" borderId="0" xfId="0" applyFont="1" applyAlignment="1">
      <alignment horizontal="right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wrapText="1"/>
    </xf>
    <xf numFmtId="2" fontId="0" fillId="9" borderId="0" xfId="0" applyNumberFormat="1" applyFill="1"/>
    <xf numFmtId="0" fontId="0" fillId="10" borderId="0" xfId="0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utchwaregear.com/2016/05/10/diy-winter-tarp-tutorial/" TargetMode="External"/><Relationship Id="rId1" Type="http://schemas.openxmlformats.org/officeDocument/2006/relationships/hyperlink" Target="https://cdn.shopify.com/s/files/1/0261/6507/files/HEX12_Tarp_Instructions_-_revA.pdf?268700715839594146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utchwaregear.com/2016/02/12/diy-pack-cover/" TargetMode="External"/><Relationship Id="rId3" Type="http://schemas.openxmlformats.org/officeDocument/2006/relationships/hyperlink" Target="https://www.youtube.com/watch?v=ryrXxv7XuBU" TargetMode="External"/><Relationship Id="rId7" Type="http://schemas.openxmlformats.org/officeDocument/2006/relationships/hyperlink" Target="https://www.youtube.com/watch?v=VKGusu5CiOQ&amp;t=0s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youtube.com/watch?v=8ddmyrwAJX8&amp;list=PL98AtR_6iiAJX-aKyRgvAc6IqYbvuBHt5" TargetMode="External"/><Relationship Id="rId1" Type="http://schemas.openxmlformats.org/officeDocument/2006/relationships/hyperlink" Target="https://www.youtube.com/watch?v=UNKPmNFO_4U&amp;t=325s" TargetMode="External"/><Relationship Id="rId6" Type="http://schemas.openxmlformats.org/officeDocument/2006/relationships/hyperlink" Target="https://www.youtube.com/watch?v=iuhgM1UdEtg&amp;t=77s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youtube.com/watch?v=HNlgAqo0cc8&amp;t=4s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youtube.com/watch?v=j3c4rgetTtU" TargetMode="External"/><Relationship Id="rId9" Type="http://schemas.openxmlformats.org/officeDocument/2006/relationships/hyperlink" Target="https://www.youtube.com/watch?v=QYZ3ZL1Mha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245B-8104-4C33-964C-18AAF9E339DA}">
  <dimension ref="A1:O53"/>
  <sheetViews>
    <sheetView workbookViewId="0">
      <pane ySplit="2" topLeftCell="A3" activePane="bottomLeft" state="frozen"/>
      <selection pane="bottomLeft" activeCell="H33" sqref="H33"/>
    </sheetView>
  </sheetViews>
  <sheetFormatPr defaultRowHeight="15" x14ac:dyDescent="0.25"/>
  <cols>
    <col min="1" max="1" width="30.42578125" customWidth="1"/>
    <col min="4" max="4" width="11.140625" customWidth="1"/>
    <col min="5" max="5" width="2.140625" customWidth="1"/>
    <col min="7" max="7" width="10.42578125" customWidth="1"/>
    <col min="8" max="8" width="15.7109375" customWidth="1"/>
    <col min="9" max="9" width="8.28515625" customWidth="1"/>
    <col min="10" max="10" width="1.7109375" customWidth="1"/>
    <col min="11" max="11" width="32.5703125" customWidth="1"/>
    <col min="12" max="12" width="4.85546875" customWidth="1"/>
    <col min="13" max="13" width="10.5703125" bestFit="1" customWidth="1"/>
    <col min="15" max="15" width="14.28515625" bestFit="1" customWidth="1"/>
  </cols>
  <sheetData>
    <row r="1" spans="1:15" x14ac:dyDescent="0.25">
      <c r="F1" s="5" t="s">
        <v>26</v>
      </c>
      <c r="K1" s="18" t="s">
        <v>67</v>
      </c>
    </row>
    <row r="2" spans="1:15" x14ac:dyDescent="0.25">
      <c r="A2" s="2" t="s">
        <v>19</v>
      </c>
      <c r="B2" s="4" t="s">
        <v>4</v>
      </c>
      <c r="C2" s="4" t="s">
        <v>8</v>
      </c>
      <c r="D2" s="4" t="s">
        <v>9</v>
      </c>
      <c r="F2" s="4" t="s">
        <v>8</v>
      </c>
      <c r="G2" s="4" t="s">
        <v>9</v>
      </c>
      <c r="K2" s="2" t="s">
        <v>19</v>
      </c>
      <c r="L2" s="2" t="s">
        <v>4</v>
      </c>
      <c r="M2" s="4" t="s">
        <v>9</v>
      </c>
      <c r="N2" s="2" t="s">
        <v>66</v>
      </c>
    </row>
    <row r="3" spans="1:15" x14ac:dyDescent="0.25">
      <c r="A3" t="s">
        <v>0</v>
      </c>
      <c r="B3">
        <v>7</v>
      </c>
      <c r="C3" s="3">
        <v>0.5</v>
      </c>
      <c r="D3" s="3">
        <v>0</v>
      </c>
      <c r="F3" s="3">
        <f>B3*C3</f>
        <v>3.5</v>
      </c>
      <c r="G3" s="3"/>
      <c r="J3" t="s">
        <v>126</v>
      </c>
      <c r="K3" s="16" t="s">
        <v>95</v>
      </c>
      <c r="L3">
        <v>3</v>
      </c>
      <c r="M3" s="3">
        <v>6.5</v>
      </c>
      <c r="N3" s="3">
        <f>M3*L3</f>
        <v>19.5</v>
      </c>
      <c r="O3" t="s">
        <v>96</v>
      </c>
    </row>
    <row r="4" spans="1:15" x14ac:dyDescent="0.25">
      <c r="A4" t="s">
        <v>1</v>
      </c>
      <c r="B4">
        <v>10</v>
      </c>
      <c r="C4" s="3">
        <v>3.75</v>
      </c>
      <c r="D4" s="3">
        <v>0.21</v>
      </c>
      <c r="F4" s="3"/>
      <c r="G4" s="3"/>
      <c r="J4" t="s">
        <v>126</v>
      </c>
      <c r="K4" s="16" t="s">
        <v>74</v>
      </c>
      <c r="L4">
        <v>1</v>
      </c>
      <c r="M4" s="3">
        <v>4.25</v>
      </c>
      <c r="N4" s="3">
        <f t="shared" ref="N4:N17" si="0">M4*L4</f>
        <v>4.25</v>
      </c>
      <c r="O4" t="s">
        <v>98</v>
      </c>
    </row>
    <row r="5" spans="1:15" x14ac:dyDescent="0.25">
      <c r="A5" s="7" t="s">
        <v>27</v>
      </c>
      <c r="C5" s="3">
        <v>16.5</v>
      </c>
      <c r="D5" s="3">
        <v>10</v>
      </c>
      <c r="F5" s="3"/>
      <c r="G5" s="8">
        <f>D5</f>
        <v>10</v>
      </c>
      <c r="H5" s="7" t="s">
        <v>44</v>
      </c>
      <c r="J5" s="3" t="s">
        <v>126</v>
      </c>
      <c r="K5" t="s">
        <v>129</v>
      </c>
      <c r="L5">
        <v>1</v>
      </c>
      <c r="M5" s="3">
        <v>3.7</v>
      </c>
      <c r="N5" s="3">
        <f t="shared" si="0"/>
        <v>3.7</v>
      </c>
      <c r="O5" t="s">
        <v>97</v>
      </c>
    </row>
    <row r="6" spans="1:15" x14ac:dyDescent="0.25">
      <c r="A6" t="s">
        <v>30</v>
      </c>
      <c r="C6" s="3">
        <v>6.95</v>
      </c>
      <c r="D6" s="3">
        <v>5</v>
      </c>
      <c r="F6" s="3"/>
      <c r="G6" s="3"/>
      <c r="J6" t="s">
        <v>126</v>
      </c>
      <c r="K6" t="s">
        <v>125</v>
      </c>
      <c r="L6">
        <v>1</v>
      </c>
      <c r="M6" s="3">
        <v>6.95</v>
      </c>
      <c r="N6" s="3">
        <f t="shared" si="0"/>
        <v>6.95</v>
      </c>
    </row>
    <row r="7" spans="1:15" x14ac:dyDescent="0.25">
      <c r="A7" s="15" t="s">
        <v>29</v>
      </c>
      <c r="C7" s="3"/>
      <c r="D7" s="3">
        <v>25</v>
      </c>
      <c r="F7" s="3"/>
      <c r="G7" s="14"/>
      <c r="H7" s="13"/>
      <c r="I7" s="3"/>
      <c r="K7" t="s">
        <v>70</v>
      </c>
      <c r="L7">
        <v>0</v>
      </c>
      <c r="M7" s="3">
        <v>6.25</v>
      </c>
      <c r="N7" s="3">
        <f t="shared" si="0"/>
        <v>0</v>
      </c>
    </row>
    <row r="8" spans="1:15" x14ac:dyDescent="0.25">
      <c r="A8" s="15" t="s">
        <v>28</v>
      </c>
      <c r="B8">
        <v>2</v>
      </c>
      <c r="C8" s="3"/>
      <c r="D8" s="3">
        <v>19</v>
      </c>
      <c r="F8" s="3"/>
      <c r="G8" s="14"/>
      <c r="H8" s="13"/>
      <c r="J8" s="3"/>
      <c r="K8" t="s">
        <v>72</v>
      </c>
      <c r="L8">
        <v>0</v>
      </c>
      <c r="M8" s="3">
        <v>12</v>
      </c>
      <c r="N8" s="3">
        <f t="shared" si="0"/>
        <v>0</v>
      </c>
    </row>
    <row r="9" spans="1:15" x14ac:dyDescent="0.25">
      <c r="A9" s="7" t="s">
        <v>14</v>
      </c>
      <c r="C9" s="3">
        <v>0</v>
      </c>
      <c r="D9" s="3">
        <v>10</v>
      </c>
      <c r="F9" s="3"/>
      <c r="G9" s="8">
        <f>D9</f>
        <v>10</v>
      </c>
      <c r="J9" s="3"/>
      <c r="K9" t="s">
        <v>258</v>
      </c>
      <c r="L9">
        <v>0</v>
      </c>
      <c r="M9" s="3">
        <v>13.5</v>
      </c>
      <c r="N9" s="3">
        <f t="shared" si="0"/>
        <v>0</v>
      </c>
    </row>
    <row r="10" spans="1:15" x14ac:dyDescent="0.25">
      <c r="A10" s="7" t="s">
        <v>38</v>
      </c>
      <c r="B10" t="s">
        <v>21</v>
      </c>
      <c r="C10" s="3">
        <v>6</v>
      </c>
      <c r="D10" s="3">
        <v>5.5</v>
      </c>
      <c r="F10" s="3"/>
      <c r="G10" s="8">
        <f>D10*2</f>
        <v>11</v>
      </c>
      <c r="J10" s="3" t="s">
        <v>126</v>
      </c>
      <c r="K10" s="16" t="s">
        <v>128</v>
      </c>
      <c r="L10">
        <v>2</v>
      </c>
      <c r="M10" s="3">
        <v>13.5</v>
      </c>
      <c r="N10" s="3">
        <f t="shared" ref="N10" si="1">M10*L10</f>
        <v>27</v>
      </c>
    </row>
    <row r="11" spans="1:15" x14ac:dyDescent="0.25">
      <c r="A11" s="9" t="s">
        <v>24</v>
      </c>
      <c r="B11" t="s">
        <v>21</v>
      </c>
      <c r="C11" s="3">
        <v>7.25</v>
      </c>
      <c r="F11" s="12">
        <f>C11*1</f>
        <v>7.25</v>
      </c>
      <c r="G11" s="3"/>
      <c r="H11" s="9" t="s">
        <v>35</v>
      </c>
      <c r="K11" s="15" t="s">
        <v>71</v>
      </c>
      <c r="L11">
        <v>0</v>
      </c>
      <c r="M11" s="3">
        <v>22</v>
      </c>
      <c r="N11" s="3">
        <f t="shared" si="0"/>
        <v>0</v>
      </c>
    </row>
    <row r="12" spans="1:15" x14ac:dyDescent="0.25">
      <c r="A12" s="9" t="s">
        <v>25</v>
      </c>
      <c r="C12" s="3"/>
      <c r="D12" s="3">
        <v>8</v>
      </c>
      <c r="F12" s="3"/>
      <c r="G12" s="3"/>
      <c r="H12" s="9" t="s">
        <v>35</v>
      </c>
      <c r="K12" s="15" t="s">
        <v>73</v>
      </c>
      <c r="L12">
        <v>0</v>
      </c>
      <c r="M12" s="3">
        <v>19</v>
      </c>
      <c r="N12" s="3">
        <f t="shared" si="0"/>
        <v>0</v>
      </c>
    </row>
    <row r="13" spans="1:15" x14ac:dyDescent="0.25">
      <c r="A13" s="9" t="s">
        <v>41</v>
      </c>
      <c r="B13" t="s">
        <v>21</v>
      </c>
      <c r="C13" s="3">
        <v>7.75</v>
      </c>
      <c r="D13" s="3"/>
      <c r="F13" s="3"/>
      <c r="G13" s="3"/>
      <c r="H13" s="9"/>
      <c r="J13" t="s">
        <v>126</v>
      </c>
      <c r="K13" s="10" t="s">
        <v>77</v>
      </c>
      <c r="L13">
        <v>12</v>
      </c>
      <c r="M13" s="3">
        <v>0.16</v>
      </c>
      <c r="N13" s="3">
        <f t="shared" si="0"/>
        <v>1.92</v>
      </c>
    </row>
    <row r="14" spans="1:15" x14ac:dyDescent="0.25">
      <c r="A14" s="9" t="s">
        <v>43</v>
      </c>
      <c r="B14" t="s">
        <v>21</v>
      </c>
      <c r="C14" s="3"/>
      <c r="D14" s="3">
        <v>7.5</v>
      </c>
      <c r="F14" s="3"/>
      <c r="G14" s="3">
        <f>D14*2</f>
        <v>15</v>
      </c>
      <c r="H14" s="10" t="s">
        <v>48</v>
      </c>
      <c r="J14" t="s">
        <v>126</v>
      </c>
      <c r="K14" t="s">
        <v>127</v>
      </c>
      <c r="L14">
        <v>2</v>
      </c>
      <c r="M14" s="3">
        <v>5.5</v>
      </c>
      <c r="N14" s="3">
        <f t="shared" si="0"/>
        <v>11</v>
      </c>
    </row>
    <row r="15" spans="1:15" x14ac:dyDescent="0.25">
      <c r="A15" s="9" t="s">
        <v>23</v>
      </c>
      <c r="B15" t="s">
        <v>22</v>
      </c>
      <c r="C15" s="3">
        <v>4.75</v>
      </c>
      <c r="D15" s="3">
        <v>4.75</v>
      </c>
      <c r="F15" s="3">
        <f>D15</f>
        <v>4.75</v>
      </c>
      <c r="G15" s="12"/>
      <c r="H15" s="9" t="s">
        <v>35</v>
      </c>
      <c r="J15" s="3" t="s">
        <v>126</v>
      </c>
      <c r="K15" s="10" t="s">
        <v>124</v>
      </c>
      <c r="L15">
        <v>1</v>
      </c>
      <c r="M15" s="3">
        <v>5.5</v>
      </c>
      <c r="N15" s="3">
        <f t="shared" si="0"/>
        <v>5.5</v>
      </c>
    </row>
    <row r="16" spans="1:15" x14ac:dyDescent="0.25">
      <c r="A16" s="9" t="s">
        <v>31</v>
      </c>
      <c r="B16" t="s">
        <v>21</v>
      </c>
      <c r="C16" s="3">
        <v>6</v>
      </c>
      <c r="D16" s="3">
        <v>5.5</v>
      </c>
      <c r="F16" s="3"/>
      <c r="G16" s="3"/>
      <c r="H16" s="9" t="s">
        <v>35</v>
      </c>
      <c r="J16" t="s">
        <v>126</v>
      </c>
      <c r="K16" s="10" t="s">
        <v>75</v>
      </c>
      <c r="L16">
        <v>2</v>
      </c>
      <c r="M16" s="3">
        <v>0.85</v>
      </c>
      <c r="N16" s="3">
        <f t="shared" si="0"/>
        <v>1.7</v>
      </c>
    </row>
    <row r="17" spans="1:15" x14ac:dyDescent="0.25">
      <c r="A17" s="9" t="s">
        <v>32</v>
      </c>
      <c r="B17">
        <v>4</v>
      </c>
      <c r="C17" s="3">
        <v>4</v>
      </c>
      <c r="D17" s="3"/>
      <c r="F17" s="3"/>
      <c r="G17" s="3"/>
      <c r="H17" s="9" t="s">
        <v>35</v>
      </c>
      <c r="J17" t="s">
        <v>126</v>
      </c>
      <c r="K17" s="16" t="s">
        <v>81</v>
      </c>
      <c r="L17">
        <v>3</v>
      </c>
      <c r="M17" s="3">
        <v>3.9</v>
      </c>
      <c r="N17" s="3">
        <f t="shared" si="0"/>
        <v>11.7</v>
      </c>
    </row>
    <row r="18" spans="1:15" x14ac:dyDescent="0.25">
      <c r="A18" s="9" t="s">
        <v>33</v>
      </c>
      <c r="B18">
        <v>4</v>
      </c>
      <c r="C18" s="3"/>
      <c r="D18" s="3">
        <v>3.75</v>
      </c>
      <c r="F18" s="3"/>
      <c r="G18" s="3"/>
      <c r="H18" s="9" t="s">
        <v>35</v>
      </c>
      <c r="K18" s="10" t="s">
        <v>205</v>
      </c>
      <c r="M18" s="3"/>
      <c r="N18" s="3"/>
    </row>
    <row r="19" spans="1:15" x14ac:dyDescent="0.25">
      <c r="A19" s="9" t="s">
        <v>39</v>
      </c>
      <c r="B19">
        <v>6</v>
      </c>
      <c r="C19" s="3"/>
      <c r="D19" s="3">
        <v>3</v>
      </c>
      <c r="F19" s="3"/>
      <c r="G19" s="3">
        <f>D19*4</f>
        <v>12</v>
      </c>
      <c r="H19" s="9"/>
      <c r="M19" s="5" t="s">
        <v>68</v>
      </c>
      <c r="N19" s="3">
        <f>SUM(N3:N18)</f>
        <v>93.22</v>
      </c>
      <c r="O19" s="3"/>
    </row>
    <row r="20" spans="1:15" x14ac:dyDescent="0.25">
      <c r="A20" s="9" t="s">
        <v>34</v>
      </c>
      <c r="B20">
        <v>4</v>
      </c>
      <c r="C20" s="3"/>
      <c r="D20" s="3">
        <v>3</v>
      </c>
      <c r="F20" s="3"/>
      <c r="G20" s="3"/>
      <c r="H20" s="9" t="s">
        <v>35</v>
      </c>
      <c r="K20" t="s">
        <v>183</v>
      </c>
    </row>
    <row r="21" spans="1:15" x14ac:dyDescent="0.25">
      <c r="A21" s="9" t="s">
        <v>55</v>
      </c>
      <c r="B21" t="s">
        <v>56</v>
      </c>
      <c r="C21" s="3">
        <v>4</v>
      </c>
      <c r="F21" s="3">
        <f>C21*5</f>
        <v>20</v>
      </c>
      <c r="G21" s="3"/>
      <c r="H21" s="9"/>
      <c r="K21" s="25" t="s">
        <v>130</v>
      </c>
      <c r="L21">
        <v>5</v>
      </c>
      <c r="M21" s="3">
        <v>7.5</v>
      </c>
      <c r="N21" s="3">
        <f t="shared" ref="N21:N29" si="2">M21*L21</f>
        <v>37.5</v>
      </c>
      <c r="O21" s="3"/>
    </row>
    <row r="22" spans="1:15" x14ac:dyDescent="0.25">
      <c r="A22" s="9" t="s">
        <v>54</v>
      </c>
      <c r="B22" t="s">
        <v>56</v>
      </c>
      <c r="D22" s="3">
        <v>1.75</v>
      </c>
      <c r="G22" s="3">
        <f>D22*8</f>
        <v>14</v>
      </c>
      <c r="H22" s="9"/>
      <c r="K22" s="25" t="s">
        <v>78</v>
      </c>
      <c r="M22" s="3">
        <v>4.5</v>
      </c>
      <c r="N22" s="3">
        <f t="shared" si="2"/>
        <v>0</v>
      </c>
    </row>
    <row r="23" spans="1:15" x14ac:dyDescent="0.25">
      <c r="A23" s="2" t="s">
        <v>7</v>
      </c>
      <c r="C23" s="3"/>
      <c r="D23" s="3"/>
      <c r="F23" s="3"/>
      <c r="G23" s="3"/>
      <c r="K23" s="25" t="s">
        <v>80</v>
      </c>
      <c r="L23">
        <v>1</v>
      </c>
      <c r="M23" s="3">
        <v>4.25</v>
      </c>
      <c r="N23" s="3">
        <f>M23*L23</f>
        <v>4.25</v>
      </c>
      <c r="O23" s="13"/>
    </row>
    <row r="24" spans="1:15" x14ac:dyDescent="0.25">
      <c r="A24" t="s">
        <v>17</v>
      </c>
      <c r="B24" t="s">
        <v>11</v>
      </c>
      <c r="C24" s="3">
        <v>7.5</v>
      </c>
      <c r="D24" s="3"/>
      <c r="F24" s="3"/>
      <c r="G24" s="3"/>
      <c r="K24" s="25" t="s">
        <v>79</v>
      </c>
      <c r="L24">
        <v>2</v>
      </c>
      <c r="M24" s="3">
        <v>7</v>
      </c>
      <c r="N24" s="3">
        <f t="shared" ref="N24" si="3">M24*L24</f>
        <v>14</v>
      </c>
      <c r="O24" s="12">
        <f>SUM(N21:N24)</f>
        <v>55.75</v>
      </c>
    </row>
    <row r="25" spans="1:15" x14ac:dyDescent="0.25">
      <c r="A25" s="26" t="s">
        <v>18</v>
      </c>
      <c r="B25" t="s">
        <v>11</v>
      </c>
      <c r="C25" s="3"/>
      <c r="D25" s="3">
        <v>6.5</v>
      </c>
      <c r="F25" s="3"/>
      <c r="G25" s="28">
        <f>8*D25</f>
        <v>52</v>
      </c>
      <c r="H25" s="26" t="s">
        <v>36</v>
      </c>
      <c r="K25" s="7" t="s">
        <v>69</v>
      </c>
      <c r="L25">
        <v>0</v>
      </c>
      <c r="M25" s="3">
        <v>6</v>
      </c>
      <c r="N25" s="3">
        <f>M25*L25</f>
        <v>0</v>
      </c>
    </row>
    <row r="26" spans="1:15" ht="14.25" customHeight="1" x14ac:dyDescent="0.25">
      <c r="A26" s="27" t="s">
        <v>12</v>
      </c>
      <c r="B26" t="s">
        <v>15</v>
      </c>
      <c r="C26" s="3">
        <v>5.5</v>
      </c>
      <c r="D26" s="3">
        <v>4.75</v>
      </c>
      <c r="F26" s="3"/>
      <c r="G26" s="3"/>
      <c r="K26" s="7" t="s">
        <v>131</v>
      </c>
      <c r="L26">
        <v>4</v>
      </c>
      <c r="M26" s="3">
        <v>6.5</v>
      </c>
      <c r="N26" s="3">
        <f>M26*L26</f>
        <v>26</v>
      </c>
    </row>
    <row r="27" spans="1:15" ht="15" customHeight="1" x14ac:dyDescent="0.25">
      <c r="A27" s="27" t="s">
        <v>57</v>
      </c>
      <c r="C27" s="3">
        <v>8.5</v>
      </c>
      <c r="D27" s="3">
        <v>8.9499999999999993</v>
      </c>
      <c r="F27" s="13"/>
      <c r="G27" s="28">
        <f>D27</f>
        <v>8.9499999999999993</v>
      </c>
      <c r="J27" s="3"/>
      <c r="K27" s="7" t="s">
        <v>80</v>
      </c>
      <c r="L27">
        <v>1</v>
      </c>
      <c r="M27" s="3">
        <v>4.25</v>
      </c>
      <c r="N27" s="3">
        <f>M27*L27</f>
        <v>4.25</v>
      </c>
    </row>
    <row r="28" spans="1:15" ht="15" customHeight="1" x14ac:dyDescent="0.25">
      <c r="A28" s="27" t="s">
        <v>40</v>
      </c>
      <c r="B28" t="s">
        <v>22</v>
      </c>
      <c r="C28" s="3"/>
      <c r="D28" s="3">
        <v>2.1</v>
      </c>
      <c r="F28" s="3"/>
      <c r="G28" s="28">
        <f>D28</f>
        <v>2.1</v>
      </c>
      <c r="K28" s="7" t="s">
        <v>76</v>
      </c>
      <c r="L28">
        <v>8</v>
      </c>
      <c r="M28" s="3">
        <v>3.9</v>
      </c>
      <c r="N28" s="3">
        <f t="shared" si="2"/>
        <v>31.2</v>
      </c>
      <c r="O28" s="12">
        <f>SUM(N25:N28)</f>
        <v>61.45</v>
      </c>
    </row>
    <row r="29" spans="1:15" x14ac:dyDescent="0.25">
      <c r="A29" s="2" t="s">
        <v>10</v>
      </c>
      <c r="C29" s="3"/>
      <c r="D29" s="3"/>
      <c r="F29" s="3"/>
      <c r="G29" s="3"/>
      <c r="K29" s="10"/>
      <c r="M29" s="3"/>
      <c r="N29" s="3">
        <f t="shared" si="2"/>
        <v>0</v>
      </c>
    </row>
    <row r="30" spans="1:15" x14ac:dyDescent="0.25">
      <c r="A30" s="16" t="s">
        <v>20</v>
      </c>
      <c r="B30" t="s">
        <v>11</v>
      </c>
      <c r="C30" s="3">
        <v>4.75</v>
      </c>
      <c r="D30" s="3">
        <v>3.9</v>
      </c>
      <c r="F30" s="3"/>
      <c r="G30" s="17"/>
      <c r="H30" s="17" t="str">
        <f>"DG Future "&amp;TEXT(D30*8,"###.00")</f>
        <v>DG Future 31.20</v>
      </c>
      <c r="I30" s="3"/>
      <c r="K30" s="10"/>
      <c r="M30" t="s">
        <v>66</v>
      </c>
      <c r="N30" s="3">
        <f>SUM(N21:N28)</f>
        <v>117.2</v>
      </c>
    </row>
    <row r="31" spans="1:15" x14ac:dyDescent="0.25">
      <c r="A31" t="s">
        <v>53</v>
      </c>
      <c r="B31" t="s">
        <v>59</v>
      </c>
      <c r="C31" s="3">
        <v>6.5</v>
      </c>
      <c r="D31" s="3"/>
      <c r="F31" s="3"/>
      <c r="G31" s="13"/>
      <c r="H31" s="10"/>
      <c r="I31" s="3"/>
      <c r="K31" s="23" t="s">
        <v>133</v>
      </c>
      <c r="L31" s="23"/>
      <c r="M31" s="19"/>
      <c r="N31" s="3"/>
    </row>
    <row r="32" spans="1:15" x14ac:dyDescent="0.25">
      <c r="A32" s="16" t="s">
        <v>52</v>
      </c>
      <c r="B32" t="s">
        <v>61</v>
      </c>
      <c r="C32" s="3"/>
      <c r="D32" s="3">
        <v>6</v>
      </c>
      <c r="F32" s="3"/>
      <c r="G32" s="14"/>
      <c r="H32" s="14" t="str">
        <f>"DG Future "&amp;TEXT(D32*3,"###.00")</f>
        <v>DG Future 18.00</v>
      </c>
      <c r="I32" s="3" t="s">
        <v>62</v>
      </c>
      <c r="K32" s="23" t="s">
        <v>132</v>
      </c>
    </row>
    <row r="33" spans="1:14" x14ac:dyDescent="0.25">
      <c r="A33" s="16" t="s">
        <v>60</v>
      </c>
      <c r="B33">
        <v>2</v>
      </c>
      <c r="C33" s="3"/>
      <c r="D33" s="3">
        <v>15</v>
      </c>
      <c r="F33" s="3"/>
      <c r="G33" s="14"/>
      <c r="H33" s="14" t="str">
        <f>"DG Future "&amp;TEXT(D33*2,"###.00")</f>
        <v>DG Future 30.00</v>
      </c>
      <c r="I33" s="3" t="s">
        <v>62</v>
      </c>
      <c r="M33" s="25" t="s">
        <v>175</v>
      </c>
    </row>
    <row r="34" spans="1:14" x14ac:dyDescent="0.25">
      <c r="A34" s="16" t="s">
        <v>64</v>
      </c>
      <c r="B34" t="s">
        <v>63</v>
      </c>
      <c r="C34" s="3"/>
      <c r="D34" s="3">
        <v>12</v>
      </c>
      <c r="F34" s="3"/>
      <c r="G34" s="14"/>
      <c r="H34" s="14" t="str">
        <f>"DG Future "&amp;TEXT(D34*1,"###.00")</f>
        <v>DG Future 12.00</v>
      </c>
      <c r="I34" s="3" t="s">
        <v>62</v>
      </c>
      <c r="M34" s="7" t="s">
        <v>67</v>
      </c>
    </row>
    <row r="35" spans="1:14" x14ac:dyDescent="0.25">
      <c r="A35" s="16" t="s">
        <v>65</v>
      </c>
      <c r="B35" t="s">
        <v>22</v>
      </c>
      <c r="C35" s="3"/>
      <c r="D35" s="3">
        <v>6.25</v>
      </c>
      <c r="F35" s="3"/>
      <c r="G35" s="14"/>
      <c r="H35" s="14" t="str">
        <f>"DG Future "&amp;TEXT(D35*1,"###.00")</f>
        <v>DG Future 6.25</v>
      </c>
      <c r="I35" s="3" t="s">
        <v>62</v>
      </c>
      <c r="L35" t="s">
        <v>144</v>
      </c>
      <c r="M35" t="s">
        <v>176</v>
      </c>
    </row>
    <row r="36" spans="1:14" x14ac:dyDescent="0.25">
      <c r="A36" s="16" t="s">
        <v>37</v>
      </c>
      <c r="C36" s="3"/>
      <c r="D36" s="3">
        <v>22</v>
      </c>
      <c r="F36" s="3"/>
      <c r="G36" s="14"/>
      <c r="H36" s="14" t="str">
        <f>"DG Future "&amp;TEXT(D36*1,"###.00")</f>
        <v>DG Future 22.00</v>
      </c>
      <c r="I36" t="s">
        <v>62</v>
      </c>
      <c r="M36" s="26" t="s">
        <v>116</v>
      </c>
    </row>
    <row r="37" spans="1:14" x14ac:dyDescent="0.25">
      <c r="A37" t="s">
        <v>51</v>
      </c>
      <c r="B37" t="s">
        <v>42</v>
      </c>
      <c r="C37" s="3"/>
      <c r="D37" s="3">
        <v>4.75</v>
      </c>
      <c r="F37" s="3"/>
      <c r="G37" s="13"/>
      <c r="H37" s="13"/>
      <c r="M37" s="16" t="s">
        <v>62</v>
      </c>
      <c r="N37" s="16"/>
    </row>
    <row r="38" spans="1:14" x14ac:dyDescent="0.25">
      <c r="A38" s="26" t="s">
        <v>58</v>
      </c>
      <c r="B38">
        <v>6</v>
      </c>
      <c r="C38" s="3"/>
      <c r="D38" s="3">
        <v>0.32</v>
      </c>
      <c r="F38" s="3"/>
      <c r="G38" s="11">
        <f>D38*6</f>
        <v>1.92</v>
      </c>
    </row>
    <row r="39" spans="1:14" x14ac:dyDescent="0.25">
      <c r="C39" s="3"/>
      <c r="D39" s="3"/>
      <c r="F39" s="6">
        <f>SUM(F3:F38)</f>
        <v>35.5</v>
      </c>
      <c r="G39" s="6">
        <f>SUM(G3:G38)</f>
        <v>136.96999999999997</v>
      </c>
      <c r="I39" s="3"/>
      <c r="J39" s="6"/>
    </row>
    <row r="40" spans="1:14" x14ac:dyDescent="0.25">
      <c r="C40" s="3"/>
      <c r="D40" s="3"/>
      <c r="F40" s="3"/>
      <c r="G40" s="3"/>
    </row>
    <row r="41" spans="1:14" x14ac:dyDescent="0.25">
      <c r="A41" s="1" t="s">
        <v>13</v>
      </c>
    </row>
    <row r="42" spans="1:14" x14ac:dyDescent="0.25">
      <c r="A42" s="1" t="s">
        <v>16</v>
      </c>
    </row>
    <row r="44" spans="1:14" x14ac:dyDescent="0.25">
      <c r="A44" t="s">
        <v>5</v>
      </c>
    </row>
    <row r="45" spans="1:14" x14ac:dyDescent="0.25">
      <c r="A45" t="s">
        <v>2</v>
      </c>
    </row>
    <row r="46" spans="1:14" x14ac:dyDescent="0.25">
      <c r="A46" t="s">
        <v>3</v>
      </c>
    </row>
    <row r="48" spans="1:14" x14ac:dyDescent="0.25">
      <c r="A48" t="s">
        <v>6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45</v>
      </c>
    </row>
    <row r="52" spans="1:1" x14ac:dyDescent="0.25">
      <c r="A52" t="s">
        <v>46</v>
      </c>
    </row>
    <row r="53" spans="1:1" x14ac:dyDescent="0.25">
      <c r="A53" t="s">
        <v>47</v>
      </c>
    </row>
  </sheetData>
  <hyperlinks>
    <hyperlink ref="A41" r:id="rId1" xr:uid="{F111F131-D474-489E-887A-E6753735895B}"/>
    <hyperlink ref="A42" r:id="rId2" xr:uid="{FBA50A3E-41A7-4410-A0FE-7AFA8DA50C1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A16A-3853-44C9-96B5-510FB3C119E7}">
  <dimension ref="A1:L54"/>
  <sheetViews>
    <sheetView tabSelected="1" topLeftCell="A25" workbookViewId="0">
      <selection activeCell="F27" sqref="F27"/>
    </sheetView>
  </sheetViews>
  <sheetFormatPr defaultRowHeight="15" x14ac:dyDescent="0.25"/>
  <cols>
    <col min="1" max="1" width="30.28515625" customWidth="1"/>
    <col min="2" max="2" width="13.28515625" customWidth="1"/>
    <col min="6" max="6" width="17.28515625" bestFit="1" customWidth="1"/>
    <col min="7" max="7" width="24.85546875" customWidth="1"/>
    <col min="8" max="8" width="5.28515625" customWidth="1"/>
    <col min="9" max="9" width="7.42578125" customWidth="1"/>
    <col min="11" max="11" width="10.140625" bestFit="1" customWidth="1"/>
  </cols>
  <sheetData>
    <row r="1" spans="1:3" x14ac:dyDescent="0.25">
      <c r="A1" t="s">
        <v>82</v>
      </c>
      <c r="B1" s="1" t="s">
        <v>91</v>
      </c>
    </row>
    <row r="2" spans="1:3" x14ac:dyDescent="0.25">
      <c r="A2" t="s">
        <v>92</v>
      </c>
      <c r="B2" t="s">
        <v>86</v>
      </c>
    </row>
    <row r="3" spans="1:3" x14ac:dyDescent="0.25">
      <c r="A3" t="s">
        <v>100</v>
      </c>
      <c r="B3" s="1" t="s">
        <v>99</v>
      </c>
    </row>
    <row r="5" spans="1:3" x14ac:dyDescent="0.25">
      <c r="A5" t="s">
        <v>83</v>
      </c>
      <c r="B5" s="1" t="s">
        <v>84</v>
      </c>
    </row>
    <row r="6" spans="1:3" x14ac:dyDescent="0.25">
      <c r="B6" t="s">
        <v>85</v>
      </c>
    </row>
    <row r="7" spans="1:3" x14ac:dyDescent="0.25">
      <c r="A7" s="20" t="s">
        <v>87</v>
      </c>
      <c r="B7" s="1" t="s">
        <v>88</v>
      </c>
    </row>
    <row r="8" spans="1:3" x14ac:dyDescent="0.25">
      <c r="A8" s="20"/>
      <c r="B8" s="1"/>
    </row>
    <row r="9" spans="1:3" x14ac:dyDescent="0.25">
      <c r="A9" s="21" t="s">
        <v>102</v>
      </c>
      <c r="B9" s="1" t="s">
        <v>101</v>
      </c>
    </row>
    <row r="11" spans="1:3" x14ac:dyDescent="0.25">
      <c r="A11" t="s">
        <v>89</v>
      </c>
      <c r="B11" s="1" t="s">
        <v>90</v>
      </c>
    </row>
    <row r="12" spans="1:3" x14ac:dyDescent="0.25">
      <c r="A12" t="s">
        <v>93</v>
      </c>
    </row>
    <row r="13" spans="1:3" x14ac:dyDescent="0.25">
      <c r="A13" t="s">
        <v>94</v>
      </c>
      <c r="C13" s="1" t="s">
        <v>103</v>
      </c>
    </row>
    <row r="14" spans="1:3" x14ac:dyDescent="0.25">
      <c r="C14" s="1"/>
    </row>
    <row r="15" spans="1:3" x14ac:dyDescent="0.25">
      <c r="A15" t="s">
        <v>254</v>
      </c>
      <c r="B15" s="1" t="s">
        <v>255</v>
      </c>
      <c r="C15" s="1"/>
    </row>
    <row r="16" spans="1:3" x14ac:dyDescent="0.25">
      <c r="B16" t="s">
        <v>256</v>
      </c>
    </row>
    <row r="18" spans="1:11" x14ac:dyDescent="0.25">
      <c r="A18" s="22" t="s">
        <v>104</v>
      </c>
    </row>
    <row r="19" spans="1:11" x14ac:dyDescent="0.25">
      <c r="A19" t="s">
        <v>105</v>
      </c>
      <c r="B19" t="s">
        <v>112</v>
      </c>
    </row>
    <row r="20" spans="1:11" x14ac:dyDescent="0.25">
      <c r="A20" t="s">
        <v>106</v>
      </c>
      <c r="B20" t="s">
        <v>112</v>
      </c>
    </row>
    <row r="21" spans="1:11" x14ac:dyDescent="0.25">
      <c r="A21" t="s">
        <v>107</v>
      </c>
      <c r="B21" t="s">
        <v>108</v>
      </c>
      <c r="C21" t="s">
        <v>122</v>
      </c>
    </row>
    <row r="22" spans="1:11" x14ac:dyDescent="0.25">
      <c r="A22" t="s">
        <v>109</v>
      </c>
      <c r="B22" t="s">
        <v>108</v>
      </c>
      <c r="C22" t="s">
        <v>123</v>
      </c>
    </row>
    <row r="23" spans="1:11" x14ac:dyDescent="0.25">
      <c r="A23" t="s">
        <v>110</v>
      </c>
      <c r="B23" t="s">
        <v>111</v>
      </c>
    </row>
    <row r="24" spans="1:11" x14ac:dyDescent="0.25">
      <c r="A24" t="s">
        <v>113</v>
      </c>
      <c r="B24" t="s">
        <v>114</v>
      </c>
    </row>
    <row r="25" spans="1:11" x14ac:dyDescent="0.25">
      <c r="A25" t="s">
        <v>115</v>
      </c>
      <c r="B25" t="s">
        <v>118</v>
      </c>
      <c r="C25" t="s">
        <v>119</v>
      </c>
    </row>
    <row r="26" spans="1:11" x14ac:dyDescent="0.25">
      <c r="A26" t="s">
        <v>116</v>
      </c>
      <c r="B26" t="s">
        <v>120</v>
      </c>
      <c r="C26" t="s">
        <v>123</v>
      </c>
    </row>
    <row r="27" spans="1:11" x14ac:dyDescent="0.25">
      <c r="A27" t="s">
        <v>67</v>
      </c>
      <c r="B27" t="s">
        <v>121</v>
      </c>
      <c r="C27" t="s">
        <v>123</v>
      </c>
      <c r="F27" s="21" t="s">
        <v>260</v>
      </c>
    </row>
    <row r="28" spans="1:11" x14ac:dyDescent="0.25">
      <c r="A28" t="s">
        <v>117</v>
      </c>
      <c r="B28" t="s">
        <v>121</v>
      </c>
      <c r="C28" t="s">
        <v>123</v>
      </c>
      <c r="G28" s="18" t="s">
        <v>225</v>
      </c>
    </row>
    <row r="29" spans="1:11" x14ac:dyDescent="0.25">
      <c r="G29" s="2" t="s">
        <v>199</v>
      </c>
      <c r="H29" s="2" t="s">
        <v>4</v>
      </c>
      <c r="I29" s="2" t="s">
        <v>213</v>
      </c>
      <c r="J29" s="2" t="s">
        <v>66</v>
      </c>
    </row>
    <row r="30" spans="1:11" x14ac:dyDescent="0.25">
      <c r="A30" t="s">
        <v>186</v>
      </c>
      <c r="F30" s="20" t="s">
        <v>209</v>
      </c>
      <c r="G30" t="s">
        <v>257</v>
      </c>
      <c r="H30">
        <v>5</v>
      </c>
      <c r="I30" s="30">
        <v>4.5</v>
      </c>
      <c r="J30" s="30">
        <f>I30*H30</f>
        <v>22.5</v>
      </c>
      <c r="K30" t="s">
        <v>259</v>
      </c>
    </row>
    <row r="31" spans="1:11" x14ac:dyDescent="0.25">
      <c r="A31" t="s">
        <v>187</v>
      </c>
      <c r="F31" s="20" t="s">
        <v>210</v>
      </c>
      <c r="G31" t="s">
        <v>214</v>
      </c>
      <c r="H31">
        <v>3</v>
      </c>
      <c r="I31" s="30">
        <v>7</v>
      </c>
      <c r="J31" s="30">
        <f t="shared" ref="J31:J49" si="0">I31*H31</f>
        <v>21</v>
      </c>
    </row>
    <row r="32" spans="1:11" x14ac:dyDescent="0.25">
      <c r="A32" t="s">
        <v>195</v>
      </c>
      <c r="B32" t="s">
        <v>196</v>
      </c>
      <c r="F32" s="20" t="s">
        <v>210</v>
      </c>
      <c r="G32" t="s">
        <v>215</v>
      </c>
      <c r="H32">
        <v>3</v>
      </c>
      <c r="I32" s="30">
        <v>9</v>
      </c>
      <c r="J32" s="30">
        <f t="shared" si="0"/>
        <v>27</v>
      </c>
    </row>
    <row r="33" spans="1:11" x14ac:dyDescent="0.25">
      <c r="A33" t="s">
        <v>180</v>
      </c>
      <c r="B33" t="s">
        <v>197</v>
      </c>
      <c r="F33" s="20" t="s">
        <v>210</v>
      </c>
      <c r="G33" t="s">
        <v>232</v>
      </c>
      <c r="H33">
        <v>3</v>
      </c>
      <c r="I33" s="30">
        <v>14</v>
      </c>
      <c r="J33" s="30">
        <f t="shared" si="0"/>
        <v>42</v>
      </c>
    </row>
    <row r="34" spans="1:11" x14ac:dyDescent="0.25">
      <c r="A34" t="s">
        <v>190</v>
      </c>
      <c r="B34" t="s">
        <v>191</v>
      </c>
      <c r="C34" t="s">
        <v>192</v>
      </c>
      <c r="D34" t="s">
        <v>194</v>
      </c>
      <c r="F34" s="20" t="s">
        <v>210</v>
      </c>
      <c r="G34" t="s">
        <v>216</v>
      </c>
      <c r="H34">
        <v>5</v>
      </c>
      <c r="I34" s="30">
        <v>10</v>
      </c>
      <c r="J34" s="30">
        <f t="shared" si="0"/>
        <v>50</v>
      </c>
    </row>
    <row r="35" spans="1:11" x14ac:dyDescent="0.25">
      <c r="A35" t="s">
        <v>193</v>
      </c>
      <c r="C35" t="s">
        <v>59</v>
      </c>
      <c r="F35" s="20" t="s">
        <v>210</v>
      </c>
      <c r="G35" t="s">
        <v>217</v>
      </c>
      <c r="H35">
        <v>5</v>
      </c>
      <c r="I35" s="30">
        <v>7.5</v>
      </c>
      <c r="J35" s="30">
        <f t="shared" si="0"/>
        <v>37.5</v>
      </c>
    </row>
    <row r="36" spans="1:11" x14ac:dyDescent="0.25">
      <c r="A36" t="s">
        <v>188</v>
      </c>
      <c r="F36" s="20" t="s">
        <v>226</v>
      </c>
      <c r="G36" t="s">
        <v>230</v>
      </c>
      <c r="I36" s="30">
        <v>6.5</v>
      </c>
      <c r="J36" s="30">
        <f t="shared" si="0"/>
        <v>0</v>
      </c>
    </row>
    <row r="37" spans="1:11" x14ac:dyDescent="0.25">
      <c r="A37" t="s">
        <v>189</v>
      </c>
      <c r="B37" t="s">
        <v>203</v>
      </c>
      <c r="C37" t="s">
        <v>201</v>
      </c>
      <c r="F37" s="20" t="s">
        <v>226</v>
      </c>
      <c r="G37" t="s">
        <v>231</v>
      </c>
      <c r="H37">
        <v>4</v>
      </c>
      <c r="I37" s="30">
        <v>6</v>
      </c>
      <c r="J37" s="30">
        <f t="shared" si="0"/>
        <v>24</v>
      </c>
    </row>
    <row r="38" spans="1:11" x14ac:dyDescent="0.25">
      <c r="A38" s="1" t="s">
        <v>204</v>
      </c>
      <c r="F38" s="20"/>
      <c r="G38" t="s">
        <v>218</v>
      </c>
      <c r="H38">
        <v>1</v>
      </c>
      <c r="I38" s="30">
        <v>3.7</v>
      </c>
      <c r="J38" s="30">
        <f t="shared" si="0"/>
        <v>3.7</v>
      </c>
      <c r="K38" t="s">
        <v>259</v>
      </c>
    </row>
    <row r="39" spans="1:11" x14ac:dyDescent="0.25">
      <c r="F39" s="20"/>
      <c r="G39" t="s">
        <v>219</v>
      </c>
      <c r="I39" s="30">
        <v>4.25</v>
      </c>
      <c r="J39" s="30">
        <f t="shared" si="0"/>
        <v>0</v>
      </c>
    </row>
    <row r="40" spans="1:11" x14ac:dyDescent="0.25">
      <c r="F40" s="20"/>
      <c r="G40" t="s">
        <v>200</v>
      </c>
      <c r="I40" s="30">
        <v>5.5</v>
      </c>
      <c r="J40" s="30">
        <f t="shared" si="0"/>
        <v>0</v>
      </c>
      <c r="K40" t="s">
        <v>259</v>
      </c>
    </row>
    <row r="41" spans="1:11" x14ac:dyDescent="0.25">
      <c r="F41" s="20"/>
      <c r="G41" t="s">
        <v>223</v>
      </c>
      <c r="I41" s="30">
        <v>5.5</v>
      </c>
      <c r="J41" s="30">
        <f t="shared" si="0"/>
        <v>0</v>
      </c>
      <c r="K41" t="s">
        <v>259</v>
      </c>
    </row>
    <row r="42" spans="1:11" x14ac:dyDescent="0.25">
      <c r="B42" s="2" t="s">
        <v>241</v>
      </c>
      <c r="F42" s="20"/>
      <c r="G42" t="s">
        <v>202</v>
      </c>
      <c r="H42">
        <v>4</v>
      </c>
      <c r="I42" s="30">
        <v>4.75</v>
      </c>
      <c r="J42" s="30">
        <f t="shared" si="0"/>
        <v>19</v>
      </c>
      <c r="K42" t="s">
        <v>259</v>
      </c>
    </row>
    <row r="43" spans="1:11" x14ac:dyDescent="0.25">
      <c r="B43" t="s">
        <v>236</v>
      </c>
      <c r="C43" s="30">
        <v>13.5</v>
      </c>
      <c r="D43" t="s">
        <v>234</v>
      </c>
      <c r="F43" s="20"/>
      <c r="G43" t="s">
        <v>244</v>
      </c>
      <c r="I43" s="30">
        <v>2.1</v>
      </c>
      <c r="J43" s="30">
        <f t="shared" si="0"/>
        <v>0</v>
      </c>
      <c r="K43" t="s">
        <v>259</v>
      </c>
    </row>
    <row r="44" spans="1:11" x14ac:dyDescent="0.25">
      <c r="B44" t="s">
        <v>235</v>
      </c>
      <c r="C44" s="30">
        <v>13.5</v>
      </c>
      <c r="D44" t="s">
        <v>233</v>
      </c>
      <c r="F44" s="20"/>
      <c r="G44" t="s">
        <v>242</v>
      </c>
      <c r="I44" s="30">
        <v>2.1</v>
      </c>
      <c r="J44" s="30">
        <f t="shared" si="0"/>
        <v>0</v>
      </c>
    </row>
    <row r="45" spans="1:11" x14ac:dyDescent="0.25">
      <c r="B45" t="s">
        <v>237</v>
      </c>
      <c r="C45" s="30">
        <v>13.5</v>
      </c>
      <c r="D45" t="s">
        <v>238</v>
      </c>
      <c r="F45" s="20"/>
      <c r="G45" t="s">
        <v>243</v>
      </c>
      <c r="I45" s="30">
        <v>3.75</v>
      </c>
      <c r="J45" s="30">
        <f t="shared" si="0"/>
        <v>0</v>
      </c>
    </row>
    <row r="46" spans="1:11" x14ac:dyDescent="0.25">
      <c r="B46" t="s">
        <v>239</v>
      </c>
      <c r="C46" s="30">
        <v>13.5</v>
      </c>
      <c r="D46" t="s">
        <v>240</v>
      </c>
      <c r="F46" s="20"/>
      <c r="G46" t="s">
        <v>229</v>
      </c>
      <c r="I46" s="30">
        <v>7</v>
      </c>
      <c r="J46" s="30">
        <f t="shared" ref="J46" si="1">I46*H46</f>
        <v>0</v>
      </c>
    </row>
    <row r="47" spans="1:11" x14ac:dyDescent="0.25">
      <c r="F47" s="20" t="s">
        <v>228</v>
      </c>
      <c r="G47" t="s">
        <v>221</v>
      </c>
      <c r="H47">
        <v>2</v>
      </c>
      <c r="I47" s="30">
        <v>6.25</v>
      </c>
      <c r="J47" s="30">
        <f t="shared" si="0"/>
        <v>12.5</v>
      </c>
      <c r="K47" t="s">
        <v>259</v>
      </c>
    </row>
    <row r="48" spans="1:11" x14ac:dyDescent="0.25">
      <c r="B48" s="2" t="s">
        <v>247</v>
      </c>
      <c r="F48" s="20" t="s">
        <v>227</v>
      </c>
      <c r="G48" t="s">
        <v>220</v>
      </c>
      <c r="H48">
        <v>1</v>
      </c>
      <c r="I48" s="30">
        <v>12</v>
      </c>
      <c r="J48" s="30">
        <f t="shared" si="0"/>
        <v>12</v>
      </c>
      <c r="K48" t="s">
        <v>259</v>
      </c>
    </row>
    <row r="49" spans="2:12" x14ac:dyDescent="0.25">
      <c r="B49" t="s">
        <v>253</v>
      </c>
      <c r="F49" s="20" t="s">
        <v>227</v>
      </c>
      <c r="G49" t="s">
        <v>222</v>
      </c>
      <c r="H49">
        <v>2</v>
      </c>
      <c r="I49" s="30">
        <v>13.5</v>
      </c>
      <c r="J49" s="30">
        <f t="shared" si="0"/>
        <v>27</v>
      </c>
      <c r="K49" t="s">
        <v>259</v>
      </c>
    </row>
    <row r="50" spans="2:12" x14ac:dyDescent="0.25">
      <c r="B50" t="s">
        <v>250</v>
      </c>
      <c r="F50" s="20" t="s">
        <v>226</v>
      </c>
      <c r="G50" t="s">
        <v>224</v>
      </c>
      <c r="I50" s="30">
        <v>3.9</v>
      </c>
      <c r="J50" s="30">
        <f t="shared" ref="J50:J51" si="2">I50*H50</f>
        <v>0</v>
      </c>
      <c r="K50" t="s">
        <v>259</v>
      </c>
      <c r="L50" s="30">
        <f>J30+J38+SUM(J40:J43)+SUM(J47:J50)</f>
        <v>96.7</v>
      </c>
    </row>
    <row r="51" spans="2:12" x14ac:dyDescent="0.25">
      <c r="B51" t="s">
        <v>248</v>
      </c>
      <c r="F51" s="20"/>
      <c r="G51" t="s">
        <v>246</v>
      </c>
      <c r="I51" s="30">
        <v>2</v>
      </c>
      <c r="J51" s="30">
        <f t="shared" si="2"/>
        <v>0</v>
      </c>
    </row>
    <row r="52" spans="2:12" x14ac:dyDescent="0.25">
      <c r="B52" t="s">
        <v>249</v>
      </c>
      <c r="F52" s="20"/>
      <c r="I52" s="30"/>
      <c r="J52" s="30">
        <f>SUM(J30:J51)</f>
        <v>298.2</v>
      </c>
    </row>
    <row r="53" spans="2:12" x14ac:dyDescent="0.25">
      <c r="B53" t="s">
        <v>252</v>
      </c>
    </row>
    <row r="54" spans="2:12" x14ac:dyDescent="0.25">
      <c r="B54" t="s">
        <v>251</v>
      </c>
    </row>
  </sheetData>
  <hyperlinks>
    <hyperlink ref="B5" r:id="rId1" xr:uid="{06C3BC58-C0B6-48C6-A857-02CEDB0E72B6}"/>
    <hyperlink ref="B7" r:id="rId2" xr:uid="{9E4DC74C-440C-4208-9C52-BFD5B352A6F0}"/>
    <hyperlink ref="B11" r:id="rId3" xr:uid="{D36A71F0-8559-4914-8ED2-4452607D7681}"/>
    <hyperlink ref="B1" r:id="rId4" xr:uid="{B39A1085-9AD4-48DC-AA17-9FB7EB7ACB56}"/>
    <hyperlink ref="B3" r:id="rId5" display="https://www.youtube.com/watch?v=HNlgAqo0cc8&amp;t=4s" xr:uid="{87286173-5FD5-4B91-A505-E7E8828C166E}"/>
    <hyperlink ref="B9" r:id="rId6" display="https://www.youtube.com/watch?v=iuhgM1UdEtg&amp;t=77s" xr:uid="{3A380F8C-55AE-4650-8DD9-41F3D807CD67}"/>
    <hyperlink ref="C13" r:id="rId7" xr:uid="{ABBDF543-1389-4EF8-BEE0-12D8E8ADD210}"/>
    <hyperlink ref="A38" r:id="rId8" xr:uid="{8EF104ED-27F1-4E0A-B080-AD5BEF97A90B}"/>
    <hyperlink ref="B15" r:id="rId9" xr:uid="{9EE31497-3433-4183-A200-242DDCBDCC1E}"/>
  </hyperlinks>
  <pageMargins left="0.7" right="0.7" top="0.75" bottom="0.75" header="0.3" footer="0.3"/>
  <pageSetup orientation="portrait"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ADF0-8E94-4902-A1F9-3D27383A1516}">
  <dimension ref="A1:J29"/>
  <sheetViews>
    <sheetView workbookViewId="0">
      <selection activeCell="B6" sqref="B6"/>
    </sheetView>
  </sheetViews>
  <sheetFormatPr defaultRowHeight="15" x14ac:dyDescent="0.25"/>
  <cols>
    <col min="1" max="1" width="10.7109375" customWidth="1"/>
    <col min="2" max="2" width="6.5703125" customWidth="1"/>
    <col min="3" max="3" width="7.5703125" customWidth="1"/>
    <col min="5" max="5" width="7.140625" customWidth="1"/>
    <col min="6" max="6" width="7.28515625" customWidth="1"/>
    <col min="7" max="7" width="5.42578125" customWidth="1"/>
    <col min="8" max="8" width="8" customWidth="1"/>
  </cols>
  <sheetData>
    <row r="1" spans="1:9" x14ac:dyDescent="0.25">
      <c r="A1" s="18" t="s">
        <v>134</v>
      </c>
      <c r="D1" t="s">
        <v>159</v>
      </c>
      <c r="E1">
        <v>3.5274E-2</v>
      </c>
      <c r="F1" t="s">
        <v>160</v>
      </c>
      <c r="G1" t="s">
        <v>161</v>
      </c>
      <c r="H1">
        <v>28.349499999999999</v>
      </c>
      <c r="I1" t="s">
        <v>162</v>
      </c>
    </row>
    <row r="2" spans="1:9" x14ac:dyDescent="0.25">
      <c r="A2" s="2" t="s">
        <v>142</v>
      </c>
      <c r="B2" s="24" t="s">
        <v>140</v>
      </c>
      <c r="C2" s="24" t="s">
        <v>141</v>
      </c>
      <c r="E2">
        <f>2.72*H1</f>
        <v>77.110640000000004</v>
      </c>
    </row>
    <row r="3" spans="1:9" x14ac:dyDescent="0.25">
      <c r="A3" s="16" t="s">
        <v>135</v>
      </c>
      <c r="B3" s="16">
        <v>50</v>
      </c>
      <c r="C3" s="16">
        <v>10</v>
      </c>
      <c r="D3" t="s">
        <v>177</v>
      </c>
    </row>
    <row r="4" spans="1:9" x14ac:dyDescent="0.25">
      <c r="A4" t="s">
        <v>138</v>
      </c>
      <c r="B4">
        <v>40</v>
      </c>
      <c r="C4">
        <v>4.4000000000000004</v>
      </c>
    </row>
    <row r="5" spans="1:9" x14ac:dyDescent="0.25">
      <c r="A5" s="29" t="s">
        <v>137</v>
      </c>
      <c r="B5" s="29">
        <v>30</v>
      </c>
      <c r="C5" s="29">
        <v>-1</v>
      </c>
      <c r="D5" t="s">
        <v>178</v>
      </c>
    </row>
    <row r="6" spans="1:9" x14ac:dyDescent="0.25">
      <c r="A6" s="29" t="s">
        <v>245</v>
      </c>
      <c r="B6" s="29">
        <v>20</v>
      </c>
      <c r="C6" s="29"/>
    </row>
    <row r="7" spans="1:9" x14ac:dyDescent="0.25">
      <c r="A7" t="s">
        <v>136</v>
      </c>
      <c r="B7">
        <v>10</v>
      </c>
      <c r="C7">
        <v>-12.2</v>
      </c>
      <c r="D7" t="s">
        <v>179</v>
      </c>
    </row>
    <row r="8" spans="1:9" x14ac:dyDescent="0.25">
      <c r="A8" s="25" t="s">
        <v>139</v>
      </c>
      <c r="B8" s="25">
        <v>-5</v>
      </c>
      <c r="C8" s="25">
        <v>-20.5</v>
      </c>
    </row>
    <row r="9" spans="1:9" x14ac:dyDescent="0.25">
      <c r="E9" s="22" t="s">
        <v>163</v>
      </c>
    </row>
    <row r="10" spans="1:9" x14ac:dyDescent="0.25">
      <c r="A10" s="2" t="s">
        <v>143</v>
      </c>
      <c r="B10" s="2" t="s">
        <v>211</v>
      </c>
      <c r="E10" s="4" t="s">
        <v>162</v>
      </c>
      <c r="F10" s="4" t="s">
        <v>160</v>
      </c>
      <c r="G10" s="2"/>
      <c r="H10" s="2" t="s">
        <v>173</v>
      </c>
      <c r="I10" s="2" t="s">
        <v>212</v>
      </c>
    </row>
    <row r="11" spans="1:9" x14ac:dyDescent="0.25">
      <c r="A11" t="s">
        <v>144</v>
      </c>
      <c r="B11" t="s">
        <v>198</v>
      </c>
      <c r="C11" t="s">
        <v>166</v>
      </c>
      <c r="E11">
        <v>51.89</v>
      </c>
      <c r="F11" s="3">
        <f>E11*$E$1</f>
        <v>1.83036786</v>
      </c>
      <c r="G11" t="s">
        <v>174</v>
      </c>
      <c r="H11" s="3">
        <f>F11*5</f>
        <v>9.1518392999999989</v>
      </c>
    </row>
    <row r="12" spans="1:9" x14ac:dyDescent="0.25">
      <c r="A12" t="s">
        <v>145</v>
      </c>
      <c r="B12" t="s">
        <v>146</v>
      </c>
      <c r="F12" s="3"/>
      <c r="H12" s="3"/>
    </row>
    <row r="13" spans="1:9" x14ac:dyDescent="0.25">
      <c r="A13">
        <v>67</v>
      </c>
      <c r="B13" t="s">
        <v>165</v>
      </c>
      <c r="E13">
        <v>31.48</v>
      </c>
      <c r="F13" s="3">
        <f>E13*$E$1</f>
        <v>1.1104255199999999</v>
      </c>
      <c r="G13" t="s">
        <v>170</v>
      </c>
      <c r="H13" s="3">
        <f>F13*5</f>
        <v>5.5521275999999995</v>
      </c>
    </row>
    <row r="14" spans="1:9" x14ac:dyDescent="0.25">
      <c r="A14">
        <v>90</v>
      </c>
      <c r="B14" t="s">
        <v>164</v>
      </c>
      <c r="E14">
        <v>43</v>
      </c>
      <c r="F14" s="3">
        <f>E14*$E$1</f>
        <v>1.5167820000000001</v>
      </c>
      <c r="G14" t="s">
        <v>170</v>
      </c>
      <c r="H14" s="3">
        <f>F14*5</f>
        <v>7.5839100000000004</v>
      </c>
    </row>
    <row r="15" spans="1:9" x14ac:dyDescent="0.25">
      <c r="A15" t="s">
        <v>144</v>
      </c>
      <c r="B15" t="s">
        <v>180</v>
      </c>
      <c r="C15" t="s">
        <v>166</v>
      </c>
      <c r="E15">
        <v>51.89</v>
      </c>
      <c r="F15" s="3">
        <f>E15*$E$1</f>
        <v>1.83036786</v>
      </c>
      <c r="G15" t="s">
        <v>181</v>
      </c>
      <c r="H15" s="3">
        <f>F15*3</f>
        <v>5.4911035799999999</v>
      </c>
    </row>
    <row r="16" spans="1:9" x14ac:dyDescent="0.25">
      <c r="A16" t="s">
        <v>147</v>
      </c>
      <c r="B16" t="s">
        <v>148</v>
      </c>
      <c r="F16" s="3"/>
      <c r="H16" s="3"/>
    </row>
    <row r="17" spans="1:10" x14ac:dyDescent="0.25">
      <c r="A17">
        <v>1.2</v>
      </c>
      <c r="B17" t="s">
        <v>157</v>
      </c>
      <c r="E17">
        <v>54</v>
      </c>
      <c r="F17" s="3">
        <f>E17*$E$1</f>
        <v>1.9047959999999999</v>
      </c>
      <c r="G17" t="s">
        <v>171</v>
      </c>
      <c r="H17" s="3">
        <f>F17*4</f>
        <v>7.6191839999999997</v>
      </c>
      <c r="J17" t="s">
        <v>182</v>
      </c>
    </row>
    <row r="18" spans="1:10" x14ac:dyDescent="0.25">
      <c r="A18">
        <v>1.6</v>
      </c>
      <c r="B18" t="s">
        <v>158</v>
      </c>
      <c r="E18">
        <v>80.47</v>
      </c>
      <c r="F18" s="3">
        <f>E18*$E$1</f>
        <v>2.8384987800000001</v>
      </c>
      <c r="G18" t="s">
        <v>171</v>
      </c>
      <c r="H18" s="3">
        <f>F18*3</f>
        <v>8.5154963400000003</v>
      </c>
    </row>
    <row r="19" spans="1:10" x14ac:dyDescent="0.25">
      <c r="A19" t="s">
        <v>149</v>
      </c>
      <c r="B19" t="s">
        <v>150</v>
      </c>
      <c r="C19" t="s">
        <v>151</v>
      </c>
      <c r="F19" s="3"/>
      <c r="H19" s="3"/>
    </row>
    <row r="20" spans="1:10" x14ac:dyDescent="0.25">
      <c r="A20">
        <v>0.9</v>
      </c>
      <c r="B20" t="s">
        <v>164</v>
      </c>
      <c r="C20" t="s">
        <v>152</v>
      </c>
      <c r="E20">
        <v>44.59</v>
      </c>
      <c r="F20" s="3">
        <f>E20*$E$1</f>
        <v>1.57286766</v>
      </c>
      <c r="G20" t="s">
        <v>172</v>
      </c>
      <c r="H20" s="3"/>
    </row>
    <row r="21" spans="1:10" x14ac:dyDescent="0.25">
      <c r="A21">
        <v>1.1000000000000001</v>
      </c>
      <c r="B21" t="s">
        <v>166</v>
      </c>
      <c r="C21">
        <v>4000</v>
      </c>
      <c r="E21">
        <v>58.21</v>
      </c>
      <c r="F21" s="3">
        <f>E21*$E$1</f>
        <v>2.0532995399999998</v>
      </c>
      <c r="G21" t="s">
        <v>172</v>
      </c>
      <c r="H21" s="3">
        <f>F21*8</f>
        <v>16.426396319999998</v>
      </c>
    </row>
    <row r="22" spans="1:10" x14ac:dyDescent="0.25">
      <c r="H22" s="3"/>
    </row>
    <row r="23" spans="1:10" x14ac:dyDescent="0.25">
      <c r="A23" t="s">
        <v>153</v>
      </c>
      <c r="B23" t="s">
        <v>154</v>
      </c>
      <c r="D23" t="s">
        <v>168</v>
      </c>
      <c r="E23">
        <v>90</v>
      </c>
      <c r="F23" s="3">
        <f>E23*$E$1</f>
        <v>3.1746599999999998</v>
      </c>
      <c r="H23" s="3"/>
    </row>
    <row r="24" spans="1:10" x14ac:dyDescent="0.25">
      <c r="A24" t="s">
        <v>156</v>
      </c>
      <c r="B24" t="s">
        <v>155</v>
      </c>
      <c r="D24" t="s">
        <v>169</v>
      </c>
      <c r="E24">
        <v>135</v>
      </c>
      <c r="F24" s="3">
        <f>E24*$E$1</f>
        <v>4.7619899999999999</v>
      </c>
      <c r="H24" s="3"/>
    </row>
    <row r="25" spans="1:10" x14ac:dyDescent="0.25">
      <c r="A25" t="s">
        <v>167</v>
      </c>
      <c r="B25">
        <v>2.5</v>
      </c>
      <c r="D25" t="s">
        <v>206</v>
      </c>
      <c r="E25">
        <v>119.44</v>
      </c>
      <c r="F25" s="3">
        <f>E25*$E$1</f>
        <v>4.2131265600000001</v>
      </c>
      <c r="G25" t="s">
        <v>174</v>
      </c>
      <c r="H25" s="3">
        <f>F25*2</f>
        <v>8.4262531200000002</v>
      </c>
    </row>
    <row r="26" spans="1:10" x14ac:dyDescent="0.25">
      <c r="B26">
        <v>3.6</v>
      </c>
      <c r="D26" t="s">
        <v>207</v>
      </c>
      <c r="E26">
        <v>180</v>
      </c>
      <c r="F26" s="3">
        <f>E26*$E$1</f>
        <v>6.3493199999999996</v>
      </c>
      <c r="G26" t="s">
        <v>174</v>
      </c>
      <c r="H26" s="3">
        <f>F26*2</f>
        <v>12.698639999999999</v>
      </c>
    </row>
    <row r="27" spans="1:10" x14ac:dyDescent="0.25">
      <c r="B27">
        <v>5</v>
      </c>
      <c r="D27" t="s">
        <v>208</v>
      </c>
      <c r="E27">
        <v>238.88</v>
      </c>
      <c r="F27" s="3">
        <f>E27*$E$1</f>
        <v>8.4262531200000002</v>
      </c>
      <c r="G27" t="s">
        <v>174</v>
      </c>
      <c r="H27" s="3">
        <f>F27*2</f>
        <v>16.85250624</v>
      </c>
    </row>
    <row r="28" spans="1:10" x14ac:dyDescent="0.25">
      <c r="A28" t="s">
        <v>184</v>
      </c>
      <c r="C28" t="s">
        <v>185</v>
      </c>
    </row>
    <row r="29" spans="1:10" x14ac:dyDescent="0.25">
      <c r="F2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ToDo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David P</dc:creator>
  <cp:lastModifiedBy>Smith, David P</cp:lastModifiedBy>
  <dcterms:created xsi:type="dcterms:W3CDTF">2023-03-01T13:07:27Z</dcterms:created>
  <dcterms:modified xsi:type="dcterms:W3CDTF">2024-04-15T12:46:28Z</dcterms:modified>
</cp:coreProperties>
</file>