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wellspan-my.sharepoint.com/personal/dsmith14_wellspan_org/Documents/Documents/GitHub/dps/AT/"/>
    </mc:Choice>
  </mc:AlternateContent>
  <xr:revisionPtr revIDLastSave="132" documentId="13_ncr:4000b_{E6446DE5-C095-4726-BBD4-61969C47AD9B}" xr6:coauthVersionLast="47" xr6:coauthVersionMax="47" xr10:uidLastSave="{2A1ED0AC-4A30-4257-975A-4EA771D3526A}"/>
  <bookViews>
    <workbookView xWindow="4365" yWindow="930" windowWidth="21600" windowHeight="11835" activeTab="1" xr2:uid="{00000000-000D-0000-FFFF-FFFF00000000}"/>
  </bookViews>
  <sheets>
    <sheet name="Itinerary-OLD" sheetId="1" r:id="rId1"/>
    <sheet name="Itinerary" sheetId="12" r:id="rId2"/>
    <sheet name="MailDrops" sheetId="2" r:id="rId3"/>
    <sheet name="Post Offices" sheetId="6" r:id="rId4"/>
    <sheet name="Hostels_Drops" sheetId="7" r:id="rId5"/>
    <sheet name="Resupply" sheetId="11" r:id="rId6"/>
    <sheet name="Shelters" sheetId="10" r:id="rId7"/>
    <sheet name="Info" sheetId="8" r:id="rId8"/>
    <sheet name="PriceCalc" sheetId="3" r:id="rId9"/>
  </sheets>
  <definedNames>
    <definedName name="central" localSheetId="4">Hostels_Drops!#REF!</definedName>
    <definedName name="central" localSheetId="3">'Post Offices'!$A$39</definedName>
    <definedName name="HostelN" localSheetId="4">Hostels_Drops!$A$38</definedName>
    <definedName name="HostelN" localSheetId="3">'Post Offices'!#REF!</definedName>
    <definedName name="Hostels" localSheetId="4">Hostels_Drops!$A$1</definedName>
    <definedName name="Hostels" localSheetId="3">'Post Offices'!#REF!</definedName>
    <definedName name="HostelV" localSheetId="4">Hostels_Drops!$A$25</definedName>
    <definedName name="HostelV" localSheetId="3">'Post Offices'!#REF!</definedName>
    <definedName name="Legend" localSheetId="4">Hostels_Drops!#REF!</definedName>
    <definedName name="Legend" localSheetId="3">'Post Offices'!$A$1</definedName>
    <definedName name="mid" localSheetId="4">Hostels_Drops!#REF!</definedName>
    <definedName name="mid" localSheetId="3">'Post Offices'!$A$59</definedName>
    <definedName name="New" localSheetId="4">Hostels_Drops!#REF!</definedName>
    <definedName name="New" localSheetId="3">'Post Offices'!$A$78</definedName>
    <definedName name="_xlnm.Print_Area" localSheetId="1">Itinerary!$A$1:$K$178,Itinerary!$L$21:$N$43</definedName>
    <definedName name="_xlnm.Print_Area" localSheetId="0">'Itinerary-OLD'!$A$1:$K$177,'Itinerary-OLD'!$L$19:$N$41</definedName>
    <definedName name="_xlnm.Print_Titles" localSheetId="4">Hostels_Drops!$1:$2</definedName>
    <definedName name="_xlnm.Print_Titles" localSheetId="1">Itinerary!$1:$1</definedName>
    <definedName name="_xlnm.Print_Titles" localSheetId="0">'Itinerary-OLD'!$1:$1</definedName>
    <definedName name="_xlnm.Print_Titles" localSheetId="2">MailDrops!$2:$2</definedName>
    <definedName name="_xlnm.Print_Titles" localSheetId="5">Resupply!$1:$1</definedName>
    <definedName name="_xlnm.Print_Titles" localSheetId="6">Shelters!$1:$1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2" l="1"/>
  <c r="I6" i="12"/>
  <c r="H5" i="12"/>
  <c r="H6" i="12" s="1"/>
  <c r="F5" i="12"/>
  <c r="F6" i="12"/>
  <c r="L1" i="12"/>
  <c r="F4" i="12" l="1"/>
  <c r="C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F3" i="12"/>
  <c r="H3" i="12" s="1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J170" i="12"/>
  <c r="F170" i="12"/>
  <c r="H170" i="12" s="1"/>
  <c r="G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M43" i="12"/>
  <c r="F43" i="12"/>
  <c r="F42" i="12"/>
  <c r="L41" i="12"/>
  <c r="F41" i="12"/>
  <c r="L40" i="12"/>
  <c r="F40" i="12"/>
  <c r="L39" i="12"/>
  <c r="F39" i="12"/>
  <c r="L38" i="12"/>
  <c r="F38" i="12"/>
  <c r="L37" i="12"/>
  <c r="F37" i="12"/>
  <c r="L36" i="12"/>
  <c r="F36" i="12"/>
  <c r="L35" i="12"/>
  <c r="F35" i="12"/>
  <c r="L34" i="12"/>
  <c r="F34" i="12"/>
  <c r="L33" i="12"/>
  <c r="F33" i="12"/>
  <c r="L32" i="12"/>
  <c r="F32" i="12"/>
  <c r="L31" i="12"/>
  <c r="F31" i="12"/>
  <c r="L30" i="12"/>
  <c r="F30" i="12"/>
  <c r="L29" i="12"/>
  <c r="F29" i="12"/>
  <c r="L28" i="12"/>
  <c r="F28" i="12"/>
  <c r="L27" i="12"/>
  <c r="F27" i="12"/>
  <c r="L26" i="12"/>
  <c r="F26" i="12"/>
  <c r="L25" i="12"/>
  <c r="F25" i="12"/>
  <c r="L24" i="12"/>
  <c r="F24" i="12"/>
  <c r="L23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I2" i="12"/>
  <c r="C4" i="12" l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H4" i="12"/>
  <c r="I4" i="12" s="1"/>
  <c r="I3" i="12"/>
  <c r="L43" i="12"/>
  <c r="H171" i="12"/>
  <c r="H172" i="12" s="1"/>
  <c r="B21" i="12"/>
  <c r="B22" i="12" s="1"/>
  <c r="B23" i="12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E5" i="6"/>
  <c r="E4" i="6"/>
  <c r="E3" i="6"/>
  <c r="F21" i="1"/>
  <c r="F20" i="1"/>
  <c r="G167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J168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80" i="1"/>
  <c r="I2" i="1"/>
  <c r="M41" i="1"/>
  <c r="L34" i="1"/>
  <c r="L35" i="1"/>
  <c r="L36" i="1"/>
  <c r="L37" i="1"/>
  <c r="L38" i="1"/>
  <c r="L39" i="1"/>
  <c r="L24" i="1"/>
  <c r="L25" i="1"/>
  <c r="L26" i="1"/>
  <c r="L27" i="1"/>
  <c r="L28" i="1"/>
  <c r="L29" i="1"/>
  <c r="L30" i="1"/>
  <c r="L31" i="1"/>
  <c r="L32" i="1"/>
  <c r="L33" i="1"/>
  <c r="L21" i="1"/>
  <c r="L41" i="1" s="1"/>
  <c r="L22" i="1"/>
  <c r="F22" i="1"/>
  <c r="L23" i="1"/>
  <c r="F9" i="1"/>
  <c r="F10" i="1"/>
  <c r="C3" i="1"/>
  <c r="C4" i="1" s="1"/>
  <c r="C5" i="1" s="1"/>
  <c r="C6" i="1" s="1"/>
  <c r="F7" i="1"/>
  <c r="F6" i="1"/>
  <c r="F3" i="1"/>
  <c r="H3" i="1" s="1"/>
  <c r="F4" i="1"/>
  <c r="H4" i="1" s="1"/>
  <c r="F5" i="1"/>
  <c r="B3" i="1"/>
  <c r="B4" i="1"/>
  <c r="B5" i="1"/>
  <c r="B6" i="1" s="1"/>
  <c r="B7" i="1" s="1"/>
  <c r="B8" i="1" s="1"/>
  <c r="F8" i="1"/>
  <c r="F11" i="1"/>
  <c r="F12" i="1"/>
  <c r="F13" i="1"/>
  <c r="F14" i="1"/>
  <c r="F15" i="1"/>
  <c r="F16" i="1"/>
  <c r="F17" i="1"/>
  <c r="F18" i="1"/>
  <c r="F19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H168" i="1"/>
  <c r="H169" i="1" s="1"/>
  <c r="H170" i="1"/>
  <c r="H171" i="1" s="1"/>
  <c r="C171" i="12" l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D170" i="12"/>
  <c r="B20" i="1"/>
  <c r="B21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H5" i="1"/>
  <c r="I4" i="1"/>
  <c r="H172" i="1"/>
  <c r="I3" i="1"/>
  <c r="H173" i="12"/>
  <c r="B169" i="12"/>
  <c r="I169" i="12"/>
  <c r="C3" i="2"/>
  <c r="C5" i="2"/>
  <c r="C7" i="1"/>
  <c r="C8" i="1" s="1"/>
  <c r="C9" i="1" s="1"/>
  <c r="C10" i="1" s="1"/>
  <c r="I5" i="1" l="1"/>
  <c r="H6" i="1"/>
  <c r="H7" i="1" s="1"/>
  <c r="I167" i="1"/>
  <c r="B168" i="1"/>
  <c r="H173" i="1"/>
  <c r="H7" i="12"/>
  <c r="H8" i="12" s="1"/>
  <c r="H9" i="12" s="1"/>
  <c r="H174" i="12"/>
  <c r="B170" i="12"/>
  <c r="I170" i="12"/>
  <c r="E5" i="2"/>
  <c r="B5" i="2"/>
  <c r="C11" i="1"/>
  <c r="C12" i="1" s="1"/>
  <c r="C13" i="1" s="1"/>
  <c r="C14" i="1" s="1"/>
  <c r="C15" i="1" s="1"/>
  <c r="C16" i="1" s="1"/>
  <c r="C17" i="1" s="1"/>
  <c r="C18" i="1" s="1"/>
  <c r="C4" i="2"/>
  <c r="E3" i="2"/>
  <c r="B3" i="2"/>
  <c r="I7" i="12" l="1"/>
  <c r="B169" i="1"/>
  <c r="I168" i="1"/>
  <c r="H174" i="1"/>
  <c r="I7" i="1"/>
  <c r="H8" i="1"/>
  <c r="H10" i="12"/>
  <c r="I9" i="12"/>
  <c r="B171" i="12"/>
  <c r="I171" i="12"/>
  <c r="H175" i="12"/>
  <c r="B4" i="2"/>
  <c r="E4" i="2"/>
  <c r="C19" i="1"/>
  <c r="C20" i="1" s="1"/>
  <c r="C21" i="1" s="1"/>
  <c r="C22" i="1" s="1"/>
  <c r="C23" i="1" s="1"/>
  <c r="C24" i="1" s="1"/>
  <c r="C25" i="1" s="1"/>
  <c r="C26" i="1" s="1"/>
  <c r="C27" i="1" s="1"/>
  <c r="C6" i="2"/>
  <c r="H9" i="1" l="1"/>
  <c r="I8" i="1"/>
  <c r="H175" i="1"/>
  <c r="B170" i="1"/>
  <c r="I169" i="1"/>
  <c r="H176" i="12"/>
  <c r="B172" i="12"/>
  <c r="I172" i="12"/>
  <c r="I10" i="12"/>
  <c r="H11" i="12"/>
  <c r="C7" i="2"/>
  <c r="C28" i="1"/>
  <c r="C29" i="1" s="1"/>
  <c r="C30" i="1" s="1"/>
  <c r="C31" i="1" s="1"/>
  <c r="C32" i="1" s="1"/>
  <c r="C33" i="1" s="1"/>
  <c r="B6" i="2"/>
  <c r="E6" i="2"/>
  <c r="H176" i="1" l="1"/>
  <c r="B171" i="1"/>
  <c r="I170" i="1"/>
  <c r="I9" i="1"/>
  <c r="H10" i="1"/>
  <c r="I11" i="12"/>
  <c r="H12" i="12"/>
  <c r="B173" i="12"/>
  <c r="I173" i="12"/>
  <c r="H177" i="12"/>
  <c r="C8" i="2"/>
  <c r="C34" i="1"/>
  <c r="C35" i="1" s="1"/>
  <c r="C36" i="1" s="1"/>
  <c r="C37" i="1" s="1"/>
  <c r="C38" i="1" s="1"/>
  <c r="E7" i="2"/>
  <c r="B7" i="2"/>
  <c r="B172" i="1" l="1"/>
  <c r="I171" i="1"/>
  <c r="H11" i="1"/>
  <c r="I10" i="1"/>
  <c r="H177" i="1"/>
  <c r="H178" i="12"/>
  <c r="B174" i="12"/>
  <c r="I174" i="12"/>
  <c r="H13" i="12"/>
  <c r="I12" i="12"/>
  <c r="B8" i="2"/>
  <c r="E8" i="2"/>
  <c r="C39" i="1"/>
  <c r="C40" i="1" s="1"/>
  <c r="C41" i="1" s="1"/>
  <c r="C42" i="1" s="1"/>
  <c r="C9" i="2"/>
  <c r="H178" i="1" l="1"/>
  <c r="H12" i="1"/>
  <c r="I11" i="1"/>
  <c r="B173" i="1"/>
  <c r="I172" i="1"/>
  <c r="I13" i="12"/>
  <c r="H14" i="12"/>
  <c r="B175" i="12"/>
  <c r="I175" i="12"/>
  <c r="H179" i="12"/>
  <c r="C10" i="2"/>
  <c r="B10" i="2" s="1"/>
  <c r="C43" i="1"/>
  <c r="C44" i="1" s="1"/>
  <c r="C45" i="1" s="1"/>
  <c r="C46" i="1" s="1"/>
  <c r="C47" i="1" s="1"/>
  <c r="C48" i="1" s="1"/>
  <c r="B9" i="2"/>
  <c r="E10" i="2"/>
  <c r="E9" i="2"/>
  <c r="H13" i="1" l="1"/>
  <c r="I12" i="1"/>
  <c r="B174" i="1"/>
  <c r="I173" i="1"/>
  <c r="H179" i="1"/>
  <c r="H180" i="12"/>
  <c r="B176" i="12"/>
  <c r="I176" i="12"/>
  <c r="H15" i="12"/>
  <c r="I14" i="12"/>
  <c r="C11" i="2"/>
  <c r="C49" i="1"/>
  <c r="C50" i="1" s="1"/>
  <c r="C51" i="1" s="1"/>
  <c r="C52" i="1" s="1"/>
  <c r="C53" i="1" s="1"/>
  <c r="C54" i="1" s="1"/>
  <c r="H180" i="1" l="1"/>
  <c r="B175" i="1"/>
  <c r="I174" i="1"/>
  <c r="H14" i="1"/>
  <c r="I13" i="1"/>
  <c r="I15" i="12"/>
  <c r="H16" i="12"/>
  <c r="B177" i="12"/>
  <c r="I177" i="12"/>
  <c r="H181" i="12"/>
  <c r="C12" i="2"/>
  <c r="C55" i="1"/>
  <c r="C56" i="1" s="1"/>
  <c r="C57" i="1" s="1"/>
  <c r="C58" i="1" s="1"/>
  <c r="C59" i="1" s="1"/>
  <c r="C60" i="1" s="1"/>
  <c r="B11" i="2"/>
  <c r="E11" i="2"/>
  <c r="H15" i="1" l="1"/>
  <c r="I14" i="1"/>
  <c r="B176" i="1"/>
  <c r="I175" i="1"/>
  <c r="H181" i="1"/>
  <c r="H182" i="12"/>
  <c r="B178" i="12"/>
  <c r="I178" i="12"/>
  <c r="I16" i="12"/>
  <c r="H17" i="12"/>
  <c r="C13" i="2"/>
  <c r="C61" i="1"/>
  <c r="C62" i="1" s="1"/>
  <c r="C63" i="1" s="1"/>
  <c r="C64" i="1" s="1"/>
  <c r="C65" i="1" s="1"/>
  <c r="C66" i="1" s="1"/>
  <c r="C67" i="1" s="1"/>
  <c r="C68" i="1" s="1"/>
  <c r="B12" i="2"/>
  <c r="E12" i="2"/>
  <c r="B177" i="1" l="1"/>
  <c r="I176" i="1"/>
  <c r="H182" i="1"/>
  <c r="H16" i="1"/>
  <c r="I15" i="1"/>
  <c r="H18" i="12"/>
  <c r="I17" i="12"/>
  <c r="B179" i="12"/>
  <c r="I179" i="12"/>
  <c r="H183" i="12"/>
  <c r="B13" i="2"/>
  <c r="E13" i="2"/>
  <c r="C14" i="2"/>
  <c r="C69" i="1"/>
  <c r="C70" i="1" s="1"/>
  <c r="C71" i="1" s="1"/>
  <c r="C72" i="1" s="1"/>
  <c r="C73" i="1" s="1"/>
  <c r="I16" i="1" l="1"/>
  <c r="H17" i="1"/>
  <c r="H183" i="1"/>
  <c r="B178" i="1"/>
  <c r="I177" i="1"/>
  <c r="H184" i="12"/>
  <c r="I18" i="12"/>
  <c r="H19" i="12"/>
  <c r="B180" i="12"/>
  <c r="I180" i="12"/>
  <c r="C15" i="2"/>
  <c r="C74" i="1"/>
  <c r="C75" i="1" s="1"/>
  <c r="C76" i="1" s="1"/>
  <c r="C77" i="1" s="1"/>
  <c r="B14" i="2"/>
  <c r="E14" i="2"/>
  <c r="B179" i="1" l="1"/>
  <c r="I178" i="1"/>
  <c r="H18" i="1"/>
  <c r="I17" i="1"/>
  <c r="H184" i="1"/>
  <c r="I19" i="12"/>
  <c r="H20" i="12"/>
  <c r="B181" i="12"/>
  <c r="I181" i="12"/>
  <c r="H185" i="12"/>
  <c r="B15" i="2"/>
  <c r="E15" i="2"/>
  <c r="C16" i="2"/>
  <c r="C78" i="1"/>
  <c r="C79" i="1" s="1"/>
  <c r="C80" i="1" s="1"/>
  <c r="C81" i="1" s="1"/>
  <c r="I18" i="1" l="1"/>
  <c r="H19" i="1"/>
  <c r="H185" i="1"/>
  <c r="B180" i="1"/>
  <c r="I179" i="1"/>
  <c r="H186" i="12"/>
  <c r="B182" i="12"/>
  <c r="I182" i="12"/>
  <c r="H21" i="12"/>
  <c r="I20" i="12"/>
  <c r="B16" i="2"/>
  <c r="E16" i="2"/>
  <c r="C17" i="2"/>
  <c r="C82" i="1"/>
  <c r="C83" i="1" s="1"/>
  <c r="C84" i="1" s="1"/>
  <c r="C85" i="1" s="1"/>
  <c r="I19" i="1" l="1"/>
  <c r="H20" i="1"/>
  <c r="H21" i="1" s="1"/>
  <c r="B181" i="1"/>
  <c r="I180" i="1"/>
  <c r="H186" i="1"/>
  <c r="I21" i="12"/>
  <c r="H22" i="12"/>
  <c r="H23" i="12" s="1"/>
  <c r="B183" i="12"/>
  <c r="I183" i="12"/>
  <c r="H187" i="12"/>
  <c r="C18" i="2"/>
  <c r="C86" i="1"/>
  <c r="C87" i="1" s="1"/>
  <c r="C88" i="1" s="1"/>
  <c r="C89" i="1" s="1"/>
  <c r="C90" i="1" s="1"/>
  <c r="H187" i="1" l="1"/>
  <c r="B182" i="1"/>
  <c r="I181" i="1"/>
  <c r="H22" i="1"/>
  <c r="I21" i="1"/>
  <c r="B184" i="12"/>
  <c r="I184" i="12"/>
  <c r="H188" i="12"/>
  <c r="I23" i="12"/>
  <c r="H24" i="12"/>
  <c r="C19" i="2"/>
  <c r="C91" i="1"/>
  <c r="C92" i="1" s="1"/>
  <c r="C93" i="1" s="1"/>
  <c r="C94" i="1" s="1"/>
  <c r="C95" i="1" s="1"/>
  <c r="E18" i="2"/>
  <c r="B18" i="2"/>
  <c r="I22" i="1" l="1"/>
  <c r="H23" i="1"/>
  <c r="B183" i="1"/>
  <c r="I182" i="1"/>
  <c r="H188" i="1"/>
  <c r="I24" i="12"/>
  <c r="H25" i="12"/>
  <c r="B185" i="12"/>
  <c r="I185" i="12"/>
  <c r="H189" i="12"/>
  <c r="C20" i="2"/>
  <c r="C96" i="1"/>
  <c r="C97" i="1" s="1"/>
  <c r="C98" i="1" s="1"/>
  <c r="C99" i="1" s="1"/>
  <c r="E19" i="2"/>
  <c r="B19" i="2"/>
  <c r="B184" i="1" l="1"/>
  <c r="I183" i="1"/>
  <c r="H189" i="1"/>
  <c r="I23" i="1"/>
  <c r="H24" i="1"/>
  <c r="H190" i="12"/>
  <c r="B186" i="12"/>
  <c r="I186" i="12"/>
  <c r="I25" i="12"/>
  <c r="H26" i="12"/>
  <c r="C21" i="2"/>
  <c r="C100" i="1"/>
  <c r="C101" i="1" s="1"/>
  <c r="C102" i="1" s="1"/>
  <c r="C103" i="1" s="1"/>
  <c r="E20" i="2"/>
  <c r="B20" i="2"/>
  <c r="H25" i="1" l="1"/>
  <c r="I24" i="1"/>
  <c r="H190" i="1"/>
  <c r="B185" i="1"/>
  <c r="I184" i="1"/>
  <c r="H27" i="12"/>
  <c r="I26" i="12"/>
  <c r="B187" i="12"/>
  <c r="I187" i="12"/>
  <c r="H191" i="12"/>
  <c r="C22" i="2"/>
  <c r="C104" i="1"/>
  <c r="C105" i="1" s="1"/>
  <c r="C106" i="1" s="1"/>
  <c r="C107" i="1" s="1"/>
  <c r="C108" i="1" s="1"/>
  <c r="B21" i="2"/>
  <c r="E21" i="2"/>
  <c r="H191" i="1" l="1"/>
  <c r="B186" i="1"/>
  <c r="I185" i="1"/>
  <c r="H26" i="1"/>
  <c r="I25" i="1"/>
  <c r="H192" i="12"/>
  <c r="B188" i="12"/>
  <c r="I188" i="12"/>
  <c r="I27" i="12"/>
  <c r="H28" i="12"/>
  <c r="C23" i="2"/>
  <c r="C109" i="1"/>
  <c r="C110" i="1" s="1"/>
  <c r="C111" i="1" s="1"/>
  <c r="C112" i="1" s="1"/>
  <c r="C113" i="1" s="1"/>
  <c r="C114" i="1" s="1"/>
  <c r="C115" i="1" s="1"/>
  <c r="E22" i="2"/>
  <c r="B22" i="2"/>
  <c r="B187" i="1" l="1"/>
  <c r="I186" i="1"/>
  <c r="H27" i="1"/>
  <c r="I26" i="1"/>
  <c r="H192" i="1"/>
  <c r="I28" i="12"/>
  <c r="H29" i="12"/>
  <c r="B189" i="12"/>
  <c r="I189" i="12"/>
  <c r="H193" i="12"/>
  <c r="B23" i="2"/>
  <c r="E23" i="2"/>
  <c r="C24" i="2"/>
  <c r="C116" i="1"/>
  <c r="C117" i="1" s="1"/>
  <c r="C118" i="1" s="1"/>
  <c r="C119" i="1" s="1"/>
  <c r="C120" i="1" s="1"/>
  <c r="C121" i="1" s="1"/>
  <c r="I27" i="1" l="1"/>
  <c r="H28" i="1"/>
  <c r="H193" i="1"/>
  <c r="B188" i="1"/>
  <c r="I187" i="1"/>
  <c r="H194" i="12"/>
  <c r="B190" i="12"/>
  <c r="I190" i="12"/>
  <c r="H30" i="12"/>
  <c r="I29" i="12"/>
  <c r="E24" i="2"/>
  <c r="B24" i="2"/>
  <c r="C25" i="2"/>
  <c r="C122" i="1"/>
  <c r="C123" i="1" s="1"/>
  <c r="C124" i="1" s="1"/>
  <c r="C125" i="1" s="1"/>
  <c r="C126" i="1" s="1"/>
  <c r="C127" i="1" s="1"/>
  <c r="B189" i="1" l="1"/>
  <c r="I188" i="1"/>
  <c r="H194" i="1"/>
  <c r="H29" i="1"/>
  <c r="I28" i="1"/>
  <c r="H31" i="12"/>
  <c r="I30" i="12"/>
  <c r="B191" i="12"/>
  <c r="I191" i="12"/>
  <c r="H195" i="12"/>
  <c r="E25" i="2"/>
  <c r="B25" i="2"/>
  <c r="C26" i="2"/>
  <c r="C128" i="1"/>
  <c r="C129" i="1" s="1"/>
  <c r="C130" i="1" s="1"/>
  <c r="C131" i="1" s="1"/>
  <c r="C132" i="1" s="1"/>
  <c r="H195" i="1" l="1"/>
  <c r="I29" i="1"/>
  <c r="H30" i="1"/>
  <c r="B190" i="1"/>
  <c r="I189" i="1"/>
  <c r="H196" i="12"/>
  <c r="B192" i="12"/>
  <c r="I192" i="12"/>
  <c r="I31" i="12"/>
  <c r="H32" i="12"/>
  <c r="C27" i="2"/>
  <c r="C133" i="1"/>
  <c r="C134" i="1" s="1"/>
  <c r="C135" i="1" s="1"/>
  <c r="E26" i="2"/>
  <c r="B26" i="2"/>
  <c r="I30" i="1" l="1"/>
  <c r="H31" i="1"/>
  <c r="B191" i="1"/>
  <c r="I190" i="1"/>
  <c r="H196" i="1"/>
  <c r="B193" i="12"/>
  <c r="I193" i="12"/>
  <c r="H197" i="12"/>
  <c r="I32" i="12"/>
  <c r="H33" i="12"/>
  <c r="C28" i="2"/>
  <c r="C136" i="1"/>
  <c r="C137" i="1" s="1"/>
  <c r="C138" i="1" s="1"/>
  <c r="C139" i="1" s="1"/>
  <c r="C140" i="1" s="1"/>
  <c r="E27" i="2"/>
  <c r="B27" i="2"/>
  <c r="B192" i="1" l="1"/>
  <c r="I191" i="1"/>
  <c r="I31" i="1"/>
  <c r="H32" i="1"/>
  <c r="H197" i="1"/>
  <c r="B194" i="12"/>
  <c r="I194" i="12"/>
  <c r="I33" i="12"/>
  <c r="H34" i="12"/>
  <c r="H198" i="12"/>
  <c r="C29" i="2"/>
  <c r="C141" i="1"/>
  <c r="C142" i="1" s="1"/>
  <c r="C143" i="1" s="1"/>
  <c r="C144" i="1" s="1"/>
  <c r="C145" i="1" s="1"/>
  <c r="E28" i="2"/>
  <c r="B28" i="2"/>
  <c r="H198" i="1" l="1"/>
  <c r="H33" i="1"/>
  <c r="I32" i="1"/>
  <c r="B193" i="1"/>
  <c r="I192" i="1"/>
  <c r="H199" i="12"/>
  <c r="H35" i="12"/>
  <c r="I34" i="12"/>
  <c r="B195" i="12"/>
  <c r="I195" i="12"/>
  <c r="C30" i="2"/>
  <c r="C146" i="1"/>
  <c r="C147" i="1" s="1"/>
  <c r="C148" i="1" s="1"/>
  <c r="C149" i="1" s="1"/>
  <c r="C150" i="1" s="1"/>
  <c r="C151" i="1" s="1"/>
  <c r="E29" i="2"/>
  <c r="B29" i="2"/>
  <c r="I33" i="1" l="1"/>
  <c r="H34" i="1"/>
  <c r="B194" i="1"/>
  <c r="I193" i="1"/>
  <c r="H199" i="1"/>
  <c r="B196" i="12"/>
  <c r="I196" i="12"/>
  <c r="I35" i="12"/>
  <c r="H36" i="12"/>
  <c r="H200" i="12"/>
  <c r="C31" i="2"/>
  <c r="C152" i="1"/>
  <c r="C153" i="1" s="1"/>
  <c r="C154" i="1" s="1"/>
  <c r="C155" i="1" s="1"/>
  <c r="C156" i="1" s="1"/>
  <c r="E30" i="2"/>
  <c r="B30" i="2"/>
  <c r="B195" i="1" l="1"/>
  <c r="I194" i="1"/>
  <c r="H200" i="1"/>
  <c r="H35" i="1"/>
  <c r="I34" i="1"/>
  <c r="I36" i="12"/>
  <c r="H37" i="12"/>
  <c r="H201" i="12"/>
  <c r="B197" i="12"/>
  <c r="I197" i="12"/>
  <c r="C32" i="2"/>
  <c r="C157" i="1"/>
  <c r="C158" i="1" s="1"/>
  <c r="C159" i="1" s="1"/>
  <c r="C160" i="1" s="1"/>
  <c r="C161" i="1" s="1"/>
  <c r="C162" i="1" s="1"/>
  <c r="B31" i="2"/>
  <c r="E31" i="2"/>
  <c r="H201" i="1" l="1"/>
  <c r="H36" i="1"/>
  <c r="I35" i="1"/>
  <c r="B196" i="1"/>
  <c r="I195" i="1"/>
  <c r="H202" i="12"/>
  <c r="B198" i="12"/>
  <c r="I198" i="12"/>
  <c r="H38" i="12"/>
  <c r="I37" i="12"/>
  <c r="C163" i="1"/>
  <c r="C164" i="1" s="1"/>
  <c r="C165" i="1" s="1"/>
  <c r="C166" i="1" s="1"/>
  <c r="C167" i="1" s="1"/>
  <c r="C168" i="1" s="1"/>
  <c r="C33" i="2"/>
  <c r="E32" i="2"/>
  <c r="B32" i="2"/>
  <c r="B197" i="1" l="1"/>
  <c r="I196" i="1"/>
  <c r="I36" i="1"/>
  <c r="H37" i="1"/>
  <c r="H202" i="1"/>
  <c r="H39" i="12"/>
  <c r="I38" i="12"/>
  <c r="B199" i="12"/>
  <c r="I199" i="12"/>
  <c r="H203" i="12"/>
  <c r="E33" i="2"/>
  <c r="B33" i="2"/>
  <c r="D168" i="1"/>
  <c r="C169" i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H203" i="1" l="1"/>
  <c r="H38" i="1"/>
  <c r="I37" i="1"/>
  <c r="B198" i="1"/>
  <c r="I197" i="1"/>
  <c r="B200" i="12"/>
  <c r="I200" i="12"/>
  <c r="H204" i="12"/>
  <c r="I39" i="12"/>
  <c r="H40" i="12"/>
  <c r="I38" i="1" l="1"/>
  <c r="H39" i="1"/>
  <c r="B199" i="1"/>
  <c r="I198" i="1"/>
  <c r="H204" i="1"/>
  <c r="B201" i="12"/>
  <c r="I201" i="12"/>
  <c r="H205" i="12"/>
  <c r="I40" i="12"/>
  <c r="H41" i="12"/>
  <c r="B200" i="1" l="1"/>
  <c r="I199" i="1"/>
  <c r="H205" i="1"/>
  <c r="H40" i="1"/>
  <c r="I39" i="1"/>
  <c r="I41" i="12"/>
  <c r="H42" i="12"/>
  <c r="H206" i="12"/>
  <c r="B202" i="12"/>
  <c r="I202" i="12"/>
  <c r="H206" i="1" l="1"/>
  <c r="I40" i="1"/>
  <c r="H41" i="1"/>
  <c r="B201" i="1"/>
  <c r="I200" i="1"/>
  <c r="B203" i="12"/>
  <c r="I203" i="12"/>
  <c r="H207" i="12"/>
  <c r="H43" i="12"/>
  <c r="I42" i="12"/>
  <c r="I41" i="1" l="1"/>
  <c r="H42" i="1"/>
  <c r="H207" i="1"/>
  <c r="B202" i="1"/>
  <c r="I201" i="1"/>
  <c r="B204" i="12"/>
  <c r="I204" i="12"/>
  <c r="I43" i="12"/>
  <c r="H44" i="12"/>
  <c r="H208" i="12"/>
  <c r="B203" i="1" l="1"/>
  <c r="I202" i="1"/>
  <c r="H208" i="1"/>
  <c r="I42" i="1"/>
  <c r="H43" i="1"/>
  <c r="H209" i="12"/>
  <c r="I44" i="12"/>
  <c r="H45" i="12"/>
  <c r="B205" i="12"/>
  <c r="I205" i="12"/>
  <c r="H209" i="1" l="1"/>
  <c r="H44" i="1"/>
  <c r="I43" i="1"/>
  <c r="B204" i="1"/>
  <c r="I203" i="1"/>
  <c r="B206" i="12"/>
  <c r="I206" i="12"/>
  <c r="I45" i="12"/>
  <c r="H46" i="12"/>
  <c r="H210" i="12"/>
  <c r="B205" i="1" l="1"/>
  <c r="I204" i="1"/>
  <c r="H45" i="1"/>
  <c r="I44" i="1"/>
  <c r="H210" i="1"/>
  <c r="H47" i="12"/>
  <c r="I46" i="12"/>
  <c r="H211" i="12"/>
  <c r="B207" i="12"/>
  <c r="I207" i="12"/>
  <c r="H46" i="1" l="1"/>
  <c r="I45" i="1"/>
  <c r="H211" i="1"/>
  <c r="B206" i="1"/>
  <c r="I205" i="1"/>
  <c r="H212" i="12"/>
  <c r="B208" i="12"/>
  <c r="I208" i="12"/>
  <c r="H48" i="12"/>
  <c r="I47" i="12"/>
  <c r="B207" i="1" l="1"/>
  <c r="I206" i="1"/>
  <c r="I46" i="1"/>
  <c r="H47" i="1"/>
  <c r="B209" i="12"/>
  <c r="I209" i="12"/>
  <c r="H49" i="12"/>
  <c r="I48" i="12"/>
  <c r="H213" i="12"/>
  <c r="H48" i="1" l="1"/>
  <c r="I47" i="1"/>
  <c r="B208" i="1"/>
  <c r="I207" i="1"/>
  <c r="H50" i="12"/>
  <c r="I49" i="12"/>
  <c r="B210" i="12"/>
  <c r="I210" i="12"/>
  <c r="B209" i="1" l="1"/>
  <c r="I208" i="1"/>
  <c r="I48" i="1"/>
  <c r="H49" i="1"/>
  <c r="B211" i="12"/>
  <c r="I211" i="12"/>
  <c r="I50" i="12"/>
  <c r="H51" i="12"/>
  <c r="H50" i="1" l="1"/>
  <c r="I49" i="1"/>
  <c r="B210" i="1"/>
  <c r="I209" i="1"/>
  <c r="I51" i="12"/>
  <c r="H52" i="12"/>
  <c r="B212" i="12"/>
  <c r="I213" i="12" s="1"/>
  <c r="I212" i="12"/>
  <c r="B211" i="1" l="1"/>
  <c r="I211" i="1" s="1"/>
  <c r="I210" i="1"/>
  <c r="I50" i="1"/>
  <c r="H51" i="1"/>
  <c r="H53" i="12"/>
  <c r="I52" i="12"/>
  <c r="H52" i="1" l="1"/>
  <c r="I51" i="1"/>
  <c r="I53" i="12"/>
  <c r="H54" i="12"/>
  <c r="I52" i="1" l="1"/>
  <c r="H53" i="1"/>
  <c r="H55" i="12"/>
  <c r="I54" i="12"/>
  <c r="I53" i="1" l="1"/>
  <c r="H54" i="1"/>
  <c r="H56" i="12"/>
  <c r="I55" i="12"/>
  <c r="H55" i="1" l="1"/>
  <c r="I54" i="1"/>
  <c r="I56" i="12"/>
  <c r="H57" i="12"/>
  <c r="I55" i="1" l="1"/>
  <c r="H56" i="1"/>
  <c r="H58" i="12"/>
  <c r="I57" i="12"/>
  <c r="H57" i="1" l="1"/>
  <c r="I56" i="1"/>
  <c r="I58" i="12"/>
  <c r="H59" i="12"/>
  <c r="I57" i="1" l="1"/>
  <c r="H58" i="1"/>
  <c r="I59" i="12"/>
  <c r="H60" i="12"/>
  <c r="I58" i="1" l="1"/>
  <c r="H59" i="1"/>
  <c r="H61" i="12"/>
  <c r="I60" i="12"/>
  <c r="I59" i="1" l="1"/>
  <c r="H60" i="1"/>
  <c r="I61" i="12"/>
  <c r="H62" i="12"/>
  <c r="H61" i="1" l="1"/>
  <c r="I60" i="1"/>
  <c r="H63" i="12"/>
  <c r="I62" i="12"/>
  <c r="I61" i="1" l="1"/>
  <c r="H62" i="1"/>
  <c r="H64" i="12"/>
  <c r="I63" i="12"/>
  <c r="H63" i="1" l="1"/>
  <c r="I62" i="1"/>
  <c r="I64" i="12"/>
  <c r="H65" i="12"/>
  <c r="I63" i="1" l="1"/>
  <c r="H64" i="1"/>
  <c r="H66" i="12"/>
  <c r="I65" i="12"/>
  <c r="H65" i="1" l="1"/>
  <c r="I64" i="1"/>
  <c r="I66" i="12"/>
  <c r="H67" i="12"/>
  <c r="I65" i="1" l="1"/>
  <c r="H66" i="1"/>
  <c r="I67" i="12"/>
  <c r="H68" i="12"/>
  <c r="H67" i="1" l="1"/>
  <c r="I66" i="1"/>
  <c r="H69" i="12"/>
  <c r="I68" i="12"/>
  <c r="I67" i="1" l="1"/>
  <c r="H68" i="1"/>
  <c r="I69" i="12"/>
  <c r="H70" i="12"/>
  <c r="H69" i="1" l="1"/>
  <c r="I68" i="1"/>
  <c r="H71" i="12"/>
  <c r="I70" i="12"/>
  <c r="I69" i="1" l="1"/>
  <c r="H70" i="1"/>
  <c r="H72" i="12"/>
  <c r="I71" i="12"/>
  <c r="H71" i="1" l="1"/>
  <c r="I70" i="1"/>
  <c r="I72" i="12"/>
  <c r="H73" i="12"/>
  <c r="I71" i="1" l="1"/>
  <c r="H72" i="1"/>
  <c r="H74" i="12"/>
  <c r="I73" i="12"/>
  <c r="H73" i="1" l="1"/>
  <c r="I72" i="1"/>
  <c r="I74" i="12"/>
  <c r="H75" i="12"/>
  <c r="I73" i="1" l="1"/>
  <c r="H74" i="1"/>
  <c r="I75" i="12"/>
  <c r="H76" i="12"/>
  <c r="H75" i="1" l="1"/>
  <c r="I74" i="1"/>
  <c r="H77" i="12"/>
  <c r="I76" i="12"/>
  <c r="I75" i="1" l="1"/>
  <c r="H76" i="1"/>
  <c r="I77" i="12"/>
  <c r="H78" i="12"/>
  <c r="H77" i="1" l="1"/>
  <c r="I76" i="1"/>
  <c r="H79" i="12"/>
  <c r="I78" i="12"/>
  <c r="H78" i="1" l="1"/>
  <c r="I77" i="1"/>
  <c r="H80" i="12"/>
  <c r="I79" i="12"/>
  <c r="H79" i="1" l="1"/>
  <c r="I78" i="1"/>
  <c r="I80" i="12"/>
  <c r="H81" i="12"/>
  <c r="H80" i="1" l="1"/>
  <c r="I79" i="1"/>
  <c r="H82" i="12"/>
  <c r="I81" i="12"/>
  <c r="I80" i="1" l="1"/>
  <c r="H81" i="1"/>
  <c r="I82" i="12"/>
  <c r="H83" i="12"/>
  <c r="H82" i="1" l="1"/>
  <c r="I81" i="1"/>
  <c r="I83" i="12"/>
  <c r="H84" i="12"/>
  <c r="I82" i="1" l="1"/>
  <c r="H83" i="1"/>
  <c r="H85" i="12"/>
  <c r="I84" i="12"/>
  <c r="I83" i="1" l="1"/>
  <c r="H84" i="1"/>
  <c r="I85" i="12"/>
  <c r="H86" i="12"/>
  <c r="I84" i="1" l="1"/>
  <c r="H85" i="1"/>
  <c r="H87" i="12"/>
  <c r="I86" i="12"/>
  <c r="H86" i="1" l="1"/>
  <c r="I85" i="1"/>
  <c r="H88" i="12"/>
  <c r="I87" i="12"/>
  <c r="I86" i="1" l="1"/>
  <c r="H87" i="1"/>
  <c r="I88" i="12"/>
  <c r="H89" i="12"/>
  <c r="H88" i="1" l="1"/>
  <c r="I87" i="1"/>
  <c r="H90" i="12"/>
  <c r="I89" i="12"/>
  <c r="H89" i="1" l="1"/>
  <c r="I88" i="1"/>
  <c r="I90" i="12"/>
  <c r="H91" i="12"/>
  <c r="H90" i="1" l="1"/>
  <c r="I89" i="1"/>
  <c r="I91" i="12"/>
  <c r="H92" i="12"/>
  <c r="I90" i="1" l="1"/>
  <c r="H91" i="1"/>
  <c r="H93" i="12"/>
  <c r="I92" i="12"/>
  <c r="I91" i="1" l="1"/>
  <c r="H92" i="1"/>
  <c r="I93" i="12"/>
  <c r="H94" i="12"/>
  <c r="H93" i="1" l="1"/>
  <c r="I92" i="1"/>
  <c r="H95" i="12"/>
  <c r="I94" i="12"/>
  <c r="H94" i="1" l="1"/>
  <c r="I93" i="1"/>
  <c r="H96" i="12"/>
  <c r="I95" i="12"/>
  <c r="H95" i="1" l="1"/>
  <c r="I94" i="1"/>
  <c r="I96" i="12"/>
  <c r="H97" i="12"/>
  <c r="H96" i="1" l="1"/>
  <c r="I95" i="1"/>
  <c r="H98" i="12"/>
  <c r="I97" i="12"/>
  <c r="I96" i="1" l="1"/>
  <c r="H97" i="1"/>
  <c r="I98" i="12"/>
  <c r="H99" i="12"/>
  <c r="I97" i="1" l="1"/>
  <c r="H98" i="1"/>
  <c r="I99" i="12"/>
  <c r="H100" i="12"/>
  <c r="H99" i="1" l="1"/>
  <c r="I98" i="1"/>
  <c r="H101" i="12"/>
  <c r="I100" i="12"/>
  <c r="I99" i="1" l="1"/>
  <c r="H100" i="1"/>
  <c r="I101" i="12"/>
  <c r="H102" i="12"/>
  <c r="I100" i="1" l="1"/>
  <c r="H101" i="1"/>
  <c r="H103" i="12"/>
  <c r="I102" i="12"/>
  <c r="I101" i="1" l="1"/>
  <c r="H102" i="1"/>
  <c r="H104" i="12"/>
  <c r="I103" i="12"/>
  <c r="I102" i="1" l="1"/>
  <c r="H103" i="1"/>
  <c r="I104" i="12"/>
  <c r="H105" i="12"/>
  <c r="I103" i="1" l="1"/>
  <c r="H104" i="1"/>
  <c r="H106" i="12"/>
  <c r="I105" i="12"/>
  <c r="I104" i="1" l="1"/>
  <c r="H105" i="1"/>
  <c r="I106" i="12"/>
  <c r="H107" i="12"/>
  <c r="I105" i="1" l="1"/>
  <c r="H106" i="1"/>
  <c r="I107" i="12"/>
  <c r="H108" i="12"/>
  <c r="H107" i="1" l="1"/>
  <c r="I106" i="1"/>
  <c r="H109" i="12"/>
  <c r="I108" i="12"/>
  <c r="I107" i="1" l="1"/>
  <c r="H108" i="1"/>
  <c r="I109" i="12"/>
  <c r="H110" i="12"/>
  <c r="I108" i="1" l="1"/>
  <c r="H109" i="1"/>
  <c r="H111" i="12"/>
  <c r="I110" i="12"/>
  <c r="I109" i="1" l="1"/>
  <c r="H110" i="1"/>
  <c r="H112" i="12"/>
  <c r="I111" i="12"/>
  <c r="I110" i="1" l="1"/>
  <c r="H111" i="1"/>
  <c r="I112" i="12"/>
  <c r="H113" i="12"/>
  <c r="I111" i="1" l="1"/>
  <c r="H112" i="1"/>
  <c r="H114" i="12"/>
  <c r="I113" i="12"/>
  <c r="I112" i="1" l="1"/>
  <c r="H113" i="1"/>
  <c r="I114" i="12"/>
  <c r="H115" i="12"/>
  <c r="I113" i="1" l="1"/>
  <c r="H114" i="1"/>
  <c r="I115" i="12"/>
  <c r="H116" i="12"/>
  <c r="I114" i="1" l="1"/>
  <c r="H115" i="1"/>
  <c r="H117" i="12"/>
  <c r="I116" i="12"/>
  <c r="I115" i="1" l="1"/>
  <c r="H116" i="1"/>
  <c r="I117" i="12"/>
  <c r="H118" i="12"/>
  <c r="I116" i="1" l="1"/>
  <c r="H117" i="1"/>
  <c r="H119" i="12"/>
  <c r="I118" i="12"/>
  <c r="H118" i="1" l="1"/>
  <c r="I117" i="1"/>
  <c r="H120" i="12"/>
  <c r="I119" i="12"/>
  <c r="I118" i="1" l="1"/>
  <c r="H119" i="1"/>
  <c r="I120" i="12"/>
  <c r="H121" i="12"/>
  <c r="H120" i="1" l="1"/>
  <c r="I119" i="1"/>
  <c r="H122" i="12"/>
  <c r="I121" i="12"/>
  <c r="H121" i="1" l="1"/>
  <c r="I120" i="1"/>
  <c r="I122" i="12"/>
  <c r="H123" i="12"/>
  <c r="I121" i="1" l="1"/>
  <c r="H122" i="1"/>
  <c r="I123" i="12"/>
  <c r="H124" i="12"/>
  <c r="I122" i="1" l="1"/>
  <c r="H123" i="1"/>
  <c r="H125" i="12"/>
  <c r="I124" i="12"/>
  <c r="H124" i="1" l="1"/>
  <c r="I123" i="1"/>
  <c r="I125" i="12"/>
  <c r="H126" i="12"/>
  <c r="I124" i="1" l="1"/>
  <c r="H125" i="1"/>
  <c r="H127" i="12"/>
  <c r="I126" i="12"/>
  <c r="H126" i="1" l="1"/>
  <c r="I125" i="1"/>
  <c r="H128" i="12"/>
  <c r="I127" i="12"/>
  <c r="H127" i="1" l="1"/>
  <c r="I126" i="1"/>
  <c r="I128" i="12"/>
  <c r="H129" i="12"/>
  <c r="I127" i="1" l="1"/>
  <c r="H128" i="1"/>
  <c r="H130" i="12"/>
  <c r="I129" i="12"/>
  <c r="I128" i="1" l="1"/>
  <c r="H129" i="1"/>
  <c r="I130" i="12"/>
  <c r="H131" i="12"/>
  <c r="H130" i="1" l="1"/>
  <c r="I129" i="1"/>
  <c r="I131" i="12"/>
  <c r="H132" i="12"/>
  <c r="I130" i="1" l="1"/>
  <c r="H131" i="1"/>
  <c r="H133" i="12"/>
  <c r="I132" i="12"/>
  <c r="H132" i="1" l="1"/>
  <c r="I131" i="1"/>
  <c r="I133" i="12"/>
  <c r="H134" i="12"/>
  <c r="H133" i="1" l="1"/>
  <c r="I132" i="1"/>
  <c r="H135" i="12"/>
  <c r="I134" i="12"/>
  <c r="I133" i="1" l="1"/>
  <c r="H134" i="1"/>
  <c r="H136" i="12"/>
  <c r="I135" i="12"/>
  <c r="H135" i="1" l="1"/>
  <c r="I134" i="1"/>
  <c r="I136" i="12"/>
  <c r="H137" i="12"/>
  <c r="H136" i="1" l="1"/>
  <c r="I135" i="1"/>
  <c r="H138" i="12"/>
  <c r="I137" i="12"/>
  <c r="I136" i="1" l="1"/>
  <c r="H137" i="1"/>
  <c r="I138" i="12"/>
  <c r="H139" i="12"/>
  <c r="I137" i="1" l="1"/>
  <c r="H138" i="1"/>
  <c r="I139" i="12"/>
  <c r="H140" i="12"/>
  <c r="H139" i="1" l="1"/>
  <c r="I138" i="1"/>
  <c r="H141" i="12"/>
  <c r="I140" i="12"/>
  <c r="H140" i="1" l="1"/>
  <c r="I139" i="1"/>
  <c r="I141" i="12"/>
  <c r="H142" i="12"/>
  <c r="I140" i="1" l="1"/>
  <c r="H141" i="1"/>
  <c r="H143" i="12"/>
  <c r="I142" i="12"/>
  <c r="H142" i="1" l="1"/>
  <c r="I141" i="1"/>
  <c r="H144" i="12"/>
  <c r="I143" i="12"/>
  <c r="I142" i="1" l="1"/>
  <c r="H143" i="1"/>
  <c r="I144" i="12"/>
  <c r="H145" i="12"/>
  <c r="I143" i="1" l="1"/>
  <c r="H144" i="1"/>
  <c r="H146" i="12"/>
  <c r="I145" i="12"/>
  <c r="H145" i="1" l="1"/>
  <c r="I144" i="1"/>
  <c r="I146" i="12"/>
  <c r="H147" i="12"/>
  <c r="I145" i="1" l="1"/>
  <c r="H146" i="1"/>
  <c r="H148" i="12"/>
  <c r="I147" i="12"/>
  <c r="I146" i="1" l="1"/>
  <c r="H147" i="1"/>
  <c r="H149" i="12"/>
  <c r="I148" i="12"/>
  <c r="H148" i="1" l="1"/>
  <c r="I147" i="1"/>
  <c r="I149" i="12"/>
  <c r="H150" i="12"/>
  <c r="H149" i="1" l="1"/>
  <c r="I148" i="1"/>
  <c r="H151" i="12"/>
  <c r="I150" i="12"/>
  <c r="I149" i="1" l="1"/>
  <c r="H150" i="1"/>
  <c r="I151" i="12"/>
  <c r="H152" i="12"/>
  <c r="H151" i="1" l="1"/>
  <c r="I150" i="1"/>
  <c r="I152" i="12"/>
  <c r="H153" i="12"/>
  <c r="H152" i="1" l="1"/>
  <c r="I151" i="1"/>
  <c r="H154" i="12"/>
  <c r="I153" i="12"/>
  <c r="H153" i="1" l="1"/>
  <c r="I152" i="1"/>
  <c r="I154" i="12"/>
  <c r="H155" i="12"/>
  <c r="H154" i="1" l="1"/>
  <c r="I153" i="1"/>
  <c r="H156" i="12"/>
  <c r="I155" i="12"/>
  <c r="I154" i="1" l="1"/>
  <c r="H155" i="1"/>
  <c r="H157" i="12"/>
  <c r="I156" i="12"/>
  <c r="I155" i="1" l="1"/>
  <c r="H156" i="1"/>
  <c r="I157" i="12"/>
  <c r="H158" i="12"/>
  <c r="I156" i="1" l="1"/>
  <c r="H157" i="1"/>
  <c r="H159" i="12"/>
  <c r="I158" i="12"/>
  <c r="I157" i="1" l="1"/>
  <c r="H158" i="1"/>
  <c r="I159" i="12"/>
  <c r="H160" i="12"/>
  <c r="I158" i="1" l="1"/>
  <c r="H159" i="1"/>
  <c r="I160" i="12"/>
  <c r="H161" i="12"/>
  <c r="I159" i="1" l="1"/>
  <c r="H160" i="1"/>
  <c r="H162" i="12"/>
  <c r="I161" i="12"/>
  <c r="I160" i="1" l="1"/>
  <c r="H161" i="1"/>
  <c r="I162" i="12"/>
  <c r="H163" i="12"/>
  <c r="I161" i="1" l="1"/>
  <c r="H162" i="1"/>
  <c r="H164" i="12"/>
  <c r="I163" i="12"/>
  <c r="I162" i="1" l="1"/>
  <c r="H163" i="1"/>
  <c r="H165" i="12"/>
  <c r="I164" i="12"/>
  <c r="I163" i="1" l="1"/>
  <c r="H164" i="1"/>
  <c r="I165" i="12"/>
  <c r="H166" i="12"/>
  <c r="I164" i="1" l="1"/>
  <c r="H165" i="1"/>
  <c r="H167" i="12"/>
  <c r="I166" i="12"/>
  <c r="H166" i="1" l="1"/>
  <c r="I166" i="1" s="1"/>
  <c r="I165" i="1"/>
  <c r="I167" i="12"/>
  <c r="H168" i="12"/>
  <c r="I168" i="12" s="1"/>
</calcChain>
</file>

<file path=xl/sharedStrings.xml><?xml version="1.0" encoding="utf-8"?>
<sst xmlns="http://schemas.openxmlformats.org/spreadsheetml/2006/main" count="2656" uniqueCount="1201">
  <si>
    <t>day</t>
  </si>
  <si>
    <t>DESTINATION</t>
  </si>
  <si>
    <t>LOCATION</t>
  </si>
  <si>
    <t>DAY MILAGE</t>
  </si>
  <si>
    <t>extra miles</t>
  </si>
  <si>
    <t>average</t>
  </si>
  <si>
    <t>Date</t>
  </si>
  <si>
    <t>Amicolola Falls SP</t>
  </si>
  <si>
    <t>Notes</t>
  </si>
  <si>
    <t>Springer Mtn</t>
  </si>
  <si>
    <t>Total milage</t>
  </si>
  <si>
    <t>Drop Number:</t>
  </si>
  <si>
    <t>Date to ship:</t>
  </si>
  <si>
    <t>Date to arrive:</t>
  </si>
  <si>
    <t>Postage:</t>
  </si>
  <si>
    <t>Mail to:</t>
  </si>
  <si>
    <t>Contents:</t>
  </si>
  <si>
    <t>Added stuff requested:</t>
  </si>
  <si>
    <t>notes</t>
  </si>
  <si>
    <t>Mail drops</t>
  </si>
  <si>
    <t>Re-supply</t>
  </si>
  <si>
    <t>hostels</t>
  </si>
  <si>
    <t>hotels</t>
  </si>
  <si>
    <t>eat out</t>
  </si>
  <si>
    <t>In town</t>
  </si>
  <si>
    <t>* Check Whiteblaze.net for details on PO's, hostels, shelters and other info.</t>
  </si>
  <si>
    <t>Food, maps (1, 2, 3)</t>
  </si>
  <si>
    <t>Hot spring.  Mail drop</t>
  </si>
  <si>
    <t>Next resupply</t>
  </si>
  <si>
    <t>Neels Gap</t>
  </si>
  <si>
    <t>Hot Spring</t>
  </si>
  <si>
    <t>Fontana Dam</t>
  </si>
  <si>
    <t>Wesser</t>
  </si>
  <si>
    <t>Hiawassee</t>
  </si>
  <si>
    <t>State</t>
  </si>
  <si>
    <t>Black Gap Shelter</t>
  </si>
  <si>
    <t>Springer Mountain Shelter</t>
  </si>
  <si>
    <t>Stover Creek Shelter</t>
  </si>
  <si>
    <t>Hawk Mountain Shelter</t>
  </si>
  <si>
    <t>Gooch Mountain Shelter</t>
  </si>
  <si>
    <t>Woods Hole Shelter</t>
  </si>
  <si>
    <t>Blood Mountain Shelter</t>
  </si>
  <si>
    <t>Whitley Gap Shelter</t>
  </si>
  <si>
    <t>Low Gap Shelter</t>
  </si>
  <si>
    <t>Blue Mountain Shelter</t>
  </si>
  <si>
    <t>Tray Mountain Shelter</t>
  </si>
  <si>
    <t>Deep Gap Shelter</t>
  </si>
  <si>
    <t>Muskrat Creek Shelter</t>
  </si>
  <si>
    <t>Standing Indian Shelter</t>
  </si>
  <si>
    <t>Rock Gap Shelter</t>
  </si>
  <si>
    <t>Cold Spring Shelter</t>
  </si>
  <si>
    <t>Wesser Bald Shelter</t>
  </si>
  <si>
    <t>Sassafras Gap Shelter</t>
  </si>
  <si>
    <t>Brown Fork Gap Shelter</t>
  </si>
  <si>
    <t>Cable Gap Shelter</t>
  </si>
  <si>
    <t>Fontana Dam Shelter</t>
  </si>
  <si>
    <t>Mollies Ridge Shelter</t>
  </si>
  <si>
    <t>Russell Field Shelter</t>
  </si>
  <si>
    <t>Spence Field Shelter</t>
  </si>
  <si>
    <t>Derrick Knob Shelter</t>
  </si>
  <si>
    <t>Double Spring Gap Shelter</t>
  </si>
  <si>
    <t>Mt. Collins Shelter</t>
  </si>
  <si>
    <t>Icewater Spring Shelter</t>
  </si>
  <si>
    <t>Pecks Corner Shelter</t>
  </si>
  <si>
    <t>Cosby Knob Shelter</t>
  </si>
  <si>
    <t>Davenport Gap Shelter</t>
  </si>
  <si>
    <t>Groundhog Creek Shelter</t>
  </si>
  <si>
    <t>Roaring Fork Shelter</t>
  </si>
  <si>
    <t>Walnut Mountain Shelter</t>
  </si>
  <si>
    <t>Deer Park Mountain Shelter</t>
  </si>
  <si>
    <t>Spring Mountain Shelter</t>
  </si>
  <si>
    <t>Little Laurel Shelter</t>
  </si>
  <si>
    <t>Flint Mountain Shelter</t>
  </si>
  <si>
    <t>Hogback Ridge Shelter</t>
  </si>
  <si>
    <t>Bald Mountain Shelter</t>
  </si>
  <si>
    <t>No Business Knob Shelter</t>
  </si>
  <si>
    <t>Curley Maple Gap Shelter</t>
  </si>
  <si>
    <t>Cherry Gap Shelter</t>
  </si>
  <si>
    <t>Clyde Smith Shelter</t>
  </si>
  <si>
    <t>Roan High Knob Shelter</t>
  </si>
  <si>
    <t>Stan Murray Shelter</t>
  </si>
  <si>
    <t>Overmountain Shelter</t>
  </si>
  <si>
    <t>Moreland Gap Shelter</t>
  </si>
  <si>
    <t>Laurel Fork Shelter</t>
  </si>
  <si>
    <t>Vandeventer Shelter</t>
  </si>
  <si>
    <t>Iron Mountain Shelter</t>
  </si>
  <si>
    <t>Double Springs Shelter</t>
  </si>
  <si>
    <t>Abingdon Gap Shelter</t>
  </si>
  <si>
    <t>Saunders Shelter</t>
  </si>
  <si>
    <t>Lost Mountain Shelter</t>
  </si>
  <si>
    <t>Thomas Knob Shelter</t>
  </si>
  <si>
    <t>Wise Shelter</t>
  </si>
  <si>
    <t>Old Orchard Shelter</t>
  </si>
  <si>
    <t>Trimpi Shelter</t>
  </si>
  <si>
    <t>Partnership Shelter</t>
  </si>
  <si>
    <t>Chatfield Shelter</t>
  </si>
  <si>
    <t>Knot Maul Branch Shelter</t>
  </si>
  <si>
    <t>Chestnut Knob Shelter</t>
  </si>
  <si>
    <t>Jenkins Shelter</t>
  </si>
  <si>
    <t>Helveys Mill Shelter</t>
  </si>
  <si>
    <t>Jenny Knob Shelter</t>
  </si>
  <si>
    <t>Wapiti Shelter</t>
  </si>
  <si>
    <t>Rice Field Shelter</t>
  </si>
  <si>
    <t>Bailey Gap Shelter</t>
  </si>
  <si>
    <t>War Spur Shelter</t>
  </si>
  <si>
    <t>Laurel Creek Shelter</t>
  </si>
  <si>
    <t>Sarver Hollow Shelter</t>
  </si>
  <si>
    <t>Niday Shelter</t>
  </si>
  <si>
    <t>Catawba Mountain Shelter</t>
  </si>
  <si>
    <t>Campbell Shelter</t>
  </si>
  <si>
    <t>Lamberts Meadow Shelter</t>
  </si>
  <si>
    <t>Fullhardt Knob Shelter</t>
  </si>
  <si>
    <t>Bobblets Gap Shelter</t>
  </si>
  <si>
    <t>Cove Mountain Shelter</t>
  </si>
  <si>
    <t>Bryant Ridge Shelter</t>
  </si>
  <si>
    <t>Cornelius Creek Shelter</t>
  </si>
  <si>
    <t>Thunder Hill Shelter</t>
  </si>
  <si>
    <t>Matts Creek Shelter</t>
  </si>
  <si>
    <t>Johns Hollow Shelter</t>
  </si>
  <si>
    <t>Punchbowl Shelter</t>
  </si>
  <si>
    <t>Brown Mountain Creek Shelter</t>
  </si>
  <si>
    <t>Seeley-Woodworth Shelter</t>
  </si>
  <si>
    <t>The Priest Shelter</t>
  </si>
  <si>
    <t>Harpers Creek Shelter</t>
  </si>
  <si>
    <t>Maupin Field Shelter</t>
  </si>
  <si>
    <t>Calf Mountain Shelter</t>
  </si>
  <si>
    <t>Blackrock Hut</t>
  </si>
  <si>
    <t>Pinefield Hut</t>
  </si>
  <si>
    <t>Hightop Hut</t>
  </si>
  <si>
    <t>Bearfence Mountain Hut</t>
  </si>
  <si>
    <t>Rock Spring Hut</t>
  </si>
  <si>
    <t>Pass Mountain Hut</t>
  </si>
  <si>
    <t>Gravel Springs Hut</t>
  </si>
  <si>
    <t>Manassas Gap Shelter</t>
  </si>
  <si>
    <t>Rod Hollow Shelter</t>
  </si>
  <si>
    <t>Sam Moore Shelter</t>
  </si>
  <si>
    <t>Ed Garvey Shelter</t>
  </si>
  <si>
    <t>Crampton Gap Shelter</t>
  </si>
  <si>
    <t>Rocky Run Shelter</t>
  </si>
  <si>
    <t>Pine Knob Shelter</t>
  </si>
  <si>
    <t>Devils Racecourse Shelter</t>
  </si>
  <si>
    <t>Antietam Shelter</t>
  </si>
  <si>
    <t>Rocky Mountain Shelters</t>
  </si>
  <si>
    <t>Quarry Gap Shelters</t>
  </si>
  <si>
    <t>Toms Run Shelters</t>
  </si>
  <si>
    <t>Alec Kennedy Shelter</t>
  </si>
  <si>
    <t>Darlington Shelter</t>
  </si>
  <si>
    <t>Clarks Ferry Shelter</t>
  </si>
  <si>
    <t>Peters Mountain Shelter</t>
  </si>
  <si>
    <t>Rausch Gap Shelter</t>
  </si>
  <si>
    <t>William Penn Shelter</t>
  </si>
  <si>
    <t>501 Shelter</t>
  </si>
  <si>
    <t>Eagles Nest Shelter</t>
  </si>
  <si>
    <t>Windsor Furnace Shelter</t>
  </si>
  <si>
    <t>Eckville Shelter</t>
  </si>
  <si>
    <t>Bake Oven Knob Shelter</t>
  </si>
  <si>
    <t>George W. Outerbridge Shelter</t>
  </si>
  <si>
    <t>Leroy A. Smith Shelter</t>
  </si>
  <si>
    <t>Kirkridge Shelter</t>
  </si>
  <si>
    <t>Brink Road Shelter</t>
  </si>
  <si>
    <t>Gren Anderson Shelter</t>
  </si>
  <si>
    <t>Mashipacong Shelter</t>
  </si>
  <si>
    <t>Rutherford Shelter</t>
  </si>
  <si>
    <t>High Point Shelter</t>
  </si>
  <si>
    <t>Pochuck Mountain Shelter</t>
  </si>
  <si>
    <t>Wawayanda Shelter</t>
  </si>
  <si>
    <t>Wildcat Shelter</t>
  </si>
  <si>
    <t>Fingerboard Shelter</t>
  </si>
  <si>
    <t>William Brien Memorial Shelter</t>
  </si>
  <si>
    <t>West Mountain Shelter</t>
  </si>
  <si>
    <t>RPH Shelter</t>
  </si>
  <si>
    <t>Telephone Pioneers Shelter</t>
  </si>
  <si>
    <t>Wiley Shelter</t>
  </si>
  <si>
    <t>Ten Mile River Lean-to</t>
  </si>
  <si>
    <t>Mt. Algo Lean-to</t>
  </si>
  <si>
    <t>Stewart Hollow Brook Lean-to</t>
  </si>
  <si>
    <t>Pine Swamp Brook Lean-to</t>
  </si>
  <si>
    <t>Limestone Spring Lean-to</t>
  </si>
  <si>
    <t>Riga Lean-to</t>
  </si>
  <si>
    <t>Brassie Brook Lean-to</t>
  </si>
  <si>
    <t>Glen Brook Lean-to</t>
  </si>
  <si>
    <t>Tom Leonard Lean-to</t>
  </si>
  <si>
    <t>Mt. Wilcox North Lean-to</t>
  </si>
  <si>
    <t>Upper Goose Pond Cabin</t>
  </si>
  <si>
    <t>October Mountain Lean-to</t>
  </si>
  <si>
    <t>Kay Wood Lean-to</t>
  </si>
  <si>
    <t>Bascom Lodge</t>
  </si>
  <si>
    <t>Wilbur Clearing Lean-to</t>
  </si>
  <si>
    <t>Seth Warner Shelter</t>
  </si>
  <si>
    <t>Congdon Shelter</t>
  </si>
  <si>
    <t>Melville Nauheim Shelter</t>
  </si>
  <si>
    <t>Goddard Shelter</t>
  </si>
  <si>
    <t>Story Spring Shelter</t>
  </si>
  <si>
    <t>Stratton Pond Shelter</t>
  </si>
  <si>
    <t>William B. Douglas Shelter</t>
  </si>
  <si>
    <t>Spruce Peak Shelter</t>
  </si>
  <si>
    <t>Bromley Shelter</t>
  </si>
  <si>
    <t>Peru Peak Shelter</t>
  </si>
  <si>
    <t>Lost Pond Shelter</t>
  </si>
  <si>
    <t>Old Job Shelter</t>
  </si>
  <si>
    <t>Big Branch Shelter</t>
  </si>
  <si>
    <t>Lula Tye Shelter</t>
  </si>
  <si>
    <t>Greenwall Shelter</t>
  </si>
  <si>
    <t>Minerva Hinchey Shelter</t>
  </si>
  <si>
    <t>Governor Clement Shelter</t>
  </si>
  <si>
    <t>Cooper Lodge</t>
  </si>
  <si>
    <t>Churchill Scott Shelter</t>
  </si>
  <si>
    <t>Gifford Woods State Park</t>
  </si>
  <si>
    <t>Stony Brook Shelter</t>
  </si>
  <si>
    <t>Wintturi Shelter</t>
  </si>
  <si>
    <t>Thistle Hill Shelter</t>
  </si>
  <si>
    <t>Happy Hill Shelter</t>
  </si>
  <si>
    <t>Velvet Rocks Shelter</t>
  </si>
  <si>
    <t>Moose Mountain Shelter</t>
  </si>
  <si>
    <t>Trapper John Shelter</t>
  </si>
  <si>
    <t>Hexacuba Shelter</t>
  </si>
  <si>
    <t>Jeffers Brook Shelter</t>
  </si>
  <si>
    <t>Beaver Brook Shelter</t>
  </si>
  <si>
    <t>Lonesome Lake Hut</t>
  </si>
  <si>
    <t>Galehead Hut</t>
  </si>
  <si>
    <t>Zealand Falls Hut</t>
  </si>
  <si>
    <t>The Perch Shelter</t>
  </si>
  <si>
    <t>Carter Notch Hut</t>
  </si>
  <si>
    <t>Rattle River Shelter</t>
  </si>
  <si>
    <t>Carlo Col Shelter</t>
  </si>
  <si>
    <t>Baldpate Lean-to</t>
  </si>
  <si>
    <t>Frye Notch Lean-to</t>
  </si>
  <si>
    <t>Hall Mountain Lean-to</t>
  </si>
  <si>
    <t>Bemis Mountain Lean-to</t>
  </si>
  <si>
    <t>Sabbath Day Pond Lean-to</t>
  </si>
  <si>
    <t>Piazza Rock Lean-to</t>
  </si>
  <si>
    <t>Spaulding Mountain Lean-to</t>
  </si>
  <si>
    <t>Horns Pond Lean-tos</t>
  </si>
  <si>
    <t>Little Bigelow Lean-to</t>
  </si>
  <si>
    <t>West Carry Pond Lean-to</t>
  </si>
  <si>
    <t>Pierce Pond Lean-to</t>
  </si>
  <si>
    <t>Pleasant Pond Lean-to</t>
  </si>
  <si>
    <t>Bald Mountain Brook Lean-to</t>
  </si>
  <si>
    <t>Horseshoe Canyon Lean-to</t>
  </si>
  <si>
    <t>Leeman Brook Lean-to</t>
  </si>
  <si>
    <t>Wilson Valley Lean-to</t>
  </si>
  <si>
    <t>Long Pond Stream Lean-to</t>
  </si>
  <si>
    <t>Cloud Pond Lean-to</t>
  </si>
  <si>
    <t>Chairback Gap Lean-to</t>
  </si>
  <si>
    <t>Carl A. Newhall Lean-to</t>
  </si>
  <si>
    <t>Logan Brook Lean-to</t>
  </si>
  <si>
    <t>Cooper Brook Falls Lean-to</t>
  </si>
  <si>
    <t>Potaywadjo Spring Lean-to</t>
  </si>
  <si>
    <t>Wadleigh Stream Lean-to</t>
  </si>
  <si>
    <t>Rainbow Stream Lean-to</t>
  </si>
  <si>
    <t>Hurd Brook Lean-to</t>
  </si>
  <si>
    <t>Blood Mt Shelter 28.1mi</t>
  </si>
  <si>
    <t>Erwin</t>
  </si>
  <si>
    <t>Kincora Hostel</t>
  </si>
  <si>
    <t>Damascus</t>
  </si>
  <si>
    <t>Atkins</t>
  </si>
  <si>
    <t>Pearisburg</t>
  </si>
  <si>
    <t>Daleville/Troutville</t>
  </si>
  <si>
    <t>Waynesboro</t>
  </si>
  <si>
    <t>Front Royal (buy) or Linden (maildrop)</t>
  </si>
  <si>
    <t>Harpers Ferry</t>
  </si>
  <si>
    <t>Duncannon</t>
  </si>
  <si>
    <t>Port Clinton</t>
  </si>
  <si>
    <t>Bear Mountain</t>
  </si>
  <si>
    <t>Salisbury</t>
  </si>
  <si>
    <t>Dalton</t>
  </si>
  <si>
    <t>Chesire</t>
  </si>
  <si>
    <t>Manchester Center</t>
  </si>
  <si>
    <t>Hanover</t>
  </si>
  <si>
    <t>Glencliff</t>
  </si>
  <si>
    <t>Gorham</t>
  </si>
  <si>
    <t>Andover</t>
  </si>
  <si>
    <t>Stratton</t>
  </si>
  <si>
    <t>Abol Bridge</t>
  </si>
  <si>
    <t>Baxter State Park</t>
  </si>
  <si>
    <t>Total Days</t>
  </si>
  <si>
    <t>Carter Gap Shelters</t>
  </si>
  <si>
    <t>Hawk Mt Shelter at 7.6mi. Gooch Mt Shelter 14.9</t>
  </si>
  <si>
    <t>Sassafras Mt 10.7mi</t>
  </si>
  <si>
    <t>Wine Spring Bald</t>
  </si>
  <si>
    <t>Wesser Blad Shelter</t>
  </si>
  <si>
    <t>Sleep at shelter after re-supply</t>
  </si>
  <si>
    <t>Below are recommended re-supply points</t>
  </si>
  <si>
    <t>http://www.whiteblaze.net/forum/showthread.php?p=22959#post22959</t>
  </si>
  <si>
    <t>***** START HERE *****</t>
  </si>
  <si>
    <t>obtain permit for Smoky's</t>
  </si>
  <si>
    <t>Russel Ridge Shelter</t>
  </si>
  <si>
    <t>Siler's Blad Shelter</t>
  </si>
  <si>
    <t>Clingmans Dome</t>
  </si>
  <si>
    <t>Mt Collins Shelter</t>
  </si>
  <si>
    <t>Tri-Corner Knob Shelter</t>
  </si>
  <si>
    <t>Cosby Knob shelter</t>
  </si>
  <si>
    <t>Mt Cammerer Side trail (Fire tower)</t>
  </si>
  <si>
    <t>Mountain Momma's</t>
  </si>
  <si>
    <t>GSMNP shelters</t>
  </si>
  <si>
    <t>see GSMNP on right</t>
  </si>
  <si>
    <t>must stay in shelters</t>
  </si>
  <si>
    <t>GSMNP estimates</t>
  </si>
  <si>
    <t>*** estimate mail drops only ***</t>
  </si>
  <si>
    <t>Zero Day</t>
  </si>
  <si>
    <t>Zero Day in Hot Springs</t>
  </si>
  <si>
    <t>Derrick Knob shelter</t>
  </si>
  <si>
    <t>Standing Bear Farm(237.3) $15 - holds mail drops</t>
  </si>
  <si>
    <t>Big Island, VA 24526</t>
  </si>
  <si>
    <t>Hiawassee, GA</t>
  </si>
  <si>
    <t>Nantahala Outdoor Center</t>
  </si>
  <si>
    <t>Wesser, NC</t>
  </si>
  <si>
    <t>Fontanna Dam, NC</t>
  </si>
  <si>
    <t>Hot Springs, NC</t>
  </si>
  <si>
    <t>Erwin, TN</t>
  </si>
  <si>
    <t>Damascus, VA</t>
  </si>
  <si>
    <t>Pearisburg, VA</t>
  </si>
  <si>
    <t>Harpers Ferry, WV</t>
  </si>
  <si>
    <t>Duncannon, PA</t>
  </si>
  <si>
    <t>Port Clinton, PA</t>
  </si>
  <si>
    <t>Palmerton, PA</t>
  </si>
  <si>
    <t>Delaware Water Gap, PA</t>
  </si>
  <si>
    <t>Unionville, NY</t>
  </si>
  <si>
    <t>Vernon, NJ</t>
  </si>
  <si>
    <t>Glencliff, NH</t>
  </si>
  <si>
    <t>North Woodstock, NH</t>
  </si>
  <si>
    <t>Gorham, NH</t>
  </si>
  <si>
    <t>Andover, ME</t>
  </si>
  <si>
    <t>Rangeley, ME</t>
  </si>
  <si>
    <t>Stratton, ME</t>
  </si>
  <si>
    <t>Monson, ME</t>
  </si>
  <si>
    <t>Millinocket, ME</t>
  </si>
  <si>
    <t>? 1331 - Unionville, NY 10958</t>
  </si>
  <si>
    <t>? 1477 - Falls Village, CT 06031</t>
  </si>
  <si>
    <t>Trail Days - 1st weekend after mothers day</t>
  </si>
  <si>
    <t>http://www.traildays.info/</t>
  </si>
  <si>
    <t>Linden</t>
  </si>
  <si>
    <t>Ping Grove Furnace</t>
  </si>
  <si>
    <t>Meet Family/Friends</t>
  </si>
  <si>
    <t>Alec Kenedy Shelter</t>
  </si>
  <si>
    <t>Delaware Water Gap</t>
  </si>
  <si>
    <t>Vernon</t>
  </si>
  <si>
    <t>Unionville</t>
  </si>
  <si>
    <t>Kent (1452)  Skip?</t>
  </si>
  <si>
    <t>Kent</t>
  </si>
  <si>
    <t>North Adams</t>
  </si>
  <si>
    <t>North WoodStock</t>
  </si>
  <si>
    <t>Northern terminus</t>
  </si>
  <si>
    <t>Roan Mountain (Elk Park 385.5))</t>
  </si>
  <si>
    <t>Color Coding</t>
  </si>
  <si>
    <t>Monson</t>
  </si>
  <si>
    <t>resuppybook20007.pdf</t>
  </si>
  <si>
    <t>shelters.html</t>
  </si>
  <si>
    <t>Itinerary.doc - resupply (determine PO)</t>
  </si>
  <si>
    <t>WarrenBook.pdf - Post Office recommendatiaons</t>
  </si>
  <si>
    <t>Caratunk, ME 04925</t>
  </si>
  <si>
    <t>Manchester Center, VT</t>
  </si>
  <si>
    <t>Kent, CT</t>
  </si>
  <si>
    <t xml:space="preserve">Delaware Water Gap, PA </t>
  </si>
  <si>
    <t>Clinton, PA</t>
  </si>
  <si>
    <t>Duncanon, PA</t>
  </si>
  <si>
    <t>Harpers Ferry, VA</t>
  </si>
  <si>
    <t>Waynesboro, VA</t>
  </si>
  <si>
    <t xml:space="preserve">Damascus, VA </t>
  </si>
  <si>
    <t xml:space="preserve">Linden, VA </t>
  </si>
  <si>
    <t>example.xls - mail drops</t>
  </si>
  <si>
    <t>Kincora Hostel. Mail Drop. Spend the night</t>
  </si>
  <si>
    <t>Atkins.  Mail Drop at motel</t>
  </si>
  <si>
    <t>Daleville/Troutville - Kroger near trail</t>
  </si>
  <si>
    <t>Waynesboro (Kroger nearby)</t>
  </si>
  <si>
    <t>Harpers Ferry (Mail drop at ATC)</t>
  </si>
  <si>
    <t>Boiling Springs (1107.6) (Mail Drop at PO)</t>
  </si>
  <si>
    <t>Duncannon (Mail drop at PO)</t>
  </si>
  <si>
    <t>Port Clinton (Mail Drop at PO)</t>
  </si>
  <si>
    <t>Delaware Water Gap (Mail Drop at PO)</t>
  </si>
  <si>
    <t>Vernon (1342) Church hostel. Supermarket</t>
  </si>
  <si>
    <t>Bear Mountain (6 to Salisbury) (Maildrop at PO)</t>
  </si>
  <si>
    <t>Andover  (Maildrop at PO)</t>
  </si>
  <si>
    <t>(2023.4 Caratunk Mail Drop)</t>
  </si>
  <si>
    <t>resupply points</t>
  </si>
  <si>
    <t>http://www.whiteblaze.net/index.php?page=postoffices</t>
  </si>
  <si>
    <t>http://www.whiteblaze.net/forum/showthread.php?p=95199&amp;postcount=1</t>
  </si>
  <si>
    <t>hostel.html</t>
  </si>
  <si>
    <t>Mountain Momma's ( 234.9)</t>
  </si>
  <si>
    <r>
      <t xml:space="preserve">Fontana Dam PO 2mi W.  </t>
    </r>
    <r>
      <rPr>
        <sz val="10"/>
        <color indexed="53"/>
        <rFont val="Arial"/>
        <family val="2"/>
      </rPr>
      <t>Mail drop</t>
    </r>
  </si>
  <si>
    <r>
      <t xml:space="preserve">Mail Drop  3.8 miles to town </t>
    </r>
    <r>
      <rPr>
        <sz val="10"/>
        <color indexed="53"/>
        <rFont val="Arial"/>
        <family val="2"/>
      </rPr>
      <t>(Erwin, TN)</t>
    </r>
  </si>
  <si>
    <t>Nantahala Outdoor Center (NOC) Post Office closes at noon on Saturday. Purchase food.$14pp.  Maild drop at NOC</t>
  </si>
  <si>
    <t>Neels Gap (Walasi-Yi) $18 - accepts mail-drop $$ good selection of food</t>
  </si>
  <si>
    <t>Bland</t>
  </si>
  <si>
    <t>Dismal Falls, wonderful place to camp and swim</t>
  </si>
  <si>
    <t>VA311, hitch to Catawba, market and Post Office</t>
  </si>
  <si>
    <t>Hiawassee (Dick's Creek Gap) - hitch to town to get supplies.  Poteats hold mail for over night guests ($17pp) aka Blueberry Patch (3.5 mi).</t>
  </si>
  <si>
    <t>Dick''s Creek Gap</t>
  </si>
  <si>
    <t>Daleville</t>
  </si>
  <si>
    <t>Glasgow</t>
  </si>
  <si>
    <t>Linden, 522 crossing</t>
  </si>
  <si>
    <t>Port clinton</t>
  </si>
  <si>
    <t>DWG church hostel</t>
  </si>
  <si>
    <t>Pearisburg (church hostel)</t>
  </si>
  <si>
    <t>Dickey Gap(church hostel) to Troutdale</t>
  </si>
  <si>
    <t>Rockfish Gap (church hostel)</t>
  </si>
  <si>
    <t>Duncannon (Oterbein UMC)</t>
  </si>
  <si>
    <t>Unionville Post Office</t>
  </si>
  <si>
    <t>Vernon (church hostel)</t>
  </si>
  <si>
    <t>ship winter gear for White Mountains</t>
  </si>
  <si>
    <t>PO may be closed</t>
  </si>
  <si>
    <t>Cheshire</t>
  </si>
  <si>
    <t>N. Woodstock</t>
  </si>
  <si>
    <t>Rangeley</t>
  </si>
  <si>
    <t>Stranton</t>
  </si>
  <si>
    <t>Caratunk</t>
  </si>
  <si>
    <t>Monoson</t>
  </si>
  <si>
    <t>Katahdin Campground (crowded on weekends)</t>
  </si>
  <si>
    <t>(D) Warren Doyle recommended</t>
  </si>
  <si>
    <t>(PO #miles) PO followed by number of miles off trail</t>
  </si>
  <si>
    <t>(PO) PO on trail</t>
  </si>
  <si>
    <t>Neel's Gap, GA - 30.5 (Walasi-Yi accepts mail drops)</t>
  </si>
  <si>
    <t>NOC, NC - 133.9 (accepts mail-drops)</t>
  </si>
  <si>
    <t>Hot Spring, NC (D) - 270.7 (PO)</t>
  </si>
  <si>
    <t>Damascus, VA (D) - 459.5 (PO)</t>
  </si>
  <si>
    <t>Pearisburg, VA - 622.1 (PO)</t>
  </si>
  <si>
    <t>Daleville.VA (D) - 715.5 (PO)</t>
  </si>
  <si>
    <t>Linden, VA - 961.8 (PO)</t>
  </si>
  <si>
    <t>Harpers Ferry, WV (D) - 1008.8 (PO)</t>
  </si>
  <si>
    <t>-Hiawassee, GA (D) - 66.6 (Hitch to town 3.5m)</t>
  </si>
  <si>
    <t>-Fontana Dam, NC (D) - 161.5 (PO 2 mi)</t>
  </si>
  <si>
    <t>-Erwin, TN (D) - 338.7 (PO 3.8 mi)</t>
  </si>
  <si>
    <t>-Kincora, TN - 433.5 (Hostel Spend night, Mail Drop)</t>
  </si>
  <si>
    <t>-Atkins, VA - 534.8 ( PO 3.2 mi)</t>
  </si>
  <si>
    <t>-Waynesboro, VA - 848.4 (PO 4.5 mi)</t>
  </si>
  <si>
    <t>Duncannon, PA (D) - 1133.2 (PO)</t>
  </si>
  <si>
    <t>Port Clinton, PA (D) - 1203.2 (PO)</t>
  </si>
  <si>
    <t>PostOffices.html (POs.txt)</t>
  </si>
  <si>
    <t>shelters.html, hostel.html</t>
  </si>
  <si>
    <t>14 mail drops to this point. (leave trail 6 times)</t>
  </si>
  <si>
    <t>16 mail drops going north. (leave trail 4 times)</t>
  </si>
  <si>
    <t>DWG, PA (D) - 1279.5 (PO)</t>
  </si>
  <si>
    <t>-Vernon, NJ - 1342.8 (PO 2.4 mi) Church Hostel, supermarket</t>
  </si>
  <si>
    <t>Bear Mountain, NY - 1387.8 (PO)</t>
  </si>
  <si>
    <t>Falls Village, CT (D) - 1477.3 (PO)</t>
  </si>
  <si>
    <t>Cheshire, MA (D) - 1563.6 (PO)</t>
  </si>
  <si>
    <t>-Manchester Center, VT (D) - 1636.8 (PO 5.5 mi)</t>
  </si>
  <si>
    <t>*** Ship winter Gear for Whites ***</t>
  </si>
  <si>
    <t>Hanover, NH (D) - 1732.7 (PO)</t>
  </si>
  <si>
    <t>Glencliff, NH - 1776.1 (PO)</t>
  </si>
  <si>
    <t>-North Woodstock, NH - 1801.9 (PO 5.8 mi)</t>
  </si>
  <si>
    <t>-Gorham (D) - 1876.7 (PO 3.6 mi)</t>
  </si>
  <si>
    <t>Strantton (D)</t>
  </si>
  <si>
    <t>Monson (D)</t>
  </si>
  <si>
    <t>- off trail</t>
  </si>
  <si>
    <t>Fontanna Dam Shelter PO 2 mi</t>
  </si>
  <si>
    <t>PO 3.8 mi</t>
  </si>
  <si>
    <t>Hostel Spend night, Mail Drop</t>
  </si>
  <si>
    <t>PO 3.2 mi</t>
  </si>
  <si>
    <t>PO 4.5 mi</t>
  </si>
  <si>
    <t>(PO 2.4 mi) Church Hostel, supermarket</t>
  </si>
  <si>
    <t>PO 5.5 mi</t>
  </si>
  <si>
    <t>Hanover, NH</t>
  </si>
  <si>
    <t>Pine Grove Furnace, Meet with family and friends</t>
  </si>
  <si>
    <t>Personal delivery</t>
  </si>
  <si>
    <t>PO 5.8 mi</t>
  </si>
  <si>
    <t>PO 3.6 mi</t>
  </si>
  <si>
    <t xml:space="preserve"> Pine Grove Furnace - Meet Family and Friends (resupply #15)</t>
  </si>
  <si>
    <t>Chesire, MA (Maildrop at PO on AT)</t>
  </si>
  <si>
    <t>Noth Adams, MA - skip</t>
  </si>
  <si>
    <t>Dalton, MA - skip</t>
  </si>
  <si>
    <t>Salisbury, CT --&gt;Skip</t>
  </si>
  <si>
    <t>Manchester Center, VT (Maildrop)</t>
  </si>
  <si>
    <t>Glencliff, NH (Mail drop at PO or Hostel)</t>
  </si>
  <si>
    <t>Gorham, NH (via Pinkham Notch) MailDrop</t>
  </si>
  <si>
    <t>Strantton, ME</t>
  </si>
  <si>
    <t>Abol Bridge, ME</t>
  </si>
  <si>
    <t>Monson, ME (100 mile wilderness) (Maildrop at PO)</t>
  </si>
  <si>
    <t>Food, maps (1, 2, 3), Winter gear</t>
  </si>
  <si>
    <t>accepts mail drops</t>
  </si>
  <si>
    <t>Location</t>
  </si>
  <si>
    <t>Website</t>
  </si>
  <si>
    <t>Miles</t>
  </si>
  <si>
    <t>S-N</t>
  </si>
  <si>
    <t>N-S</t>
  </si>
  <si>
    <t>M-O-T</t>
  </si>
  <si>
    <t>Services</t>
  </si>
  <si>
    <t>Delivery</t>
  </si>
  <si>
    <t>Miles north</t>
  </si>
  <si>
    <t>Miles south</t>
  </si>
  <si>
    <t>Springer Mountain</t>
  </si>
  <si>
    <t>www</t>
  </si>
  <si>
    <t>--</t>
  </si>
  <si>
    <t>*</t>
  </si>
  <si>
    <t>''</t>
  </si>
  <si>
    <t>"</t>
  </si>
  <si>
    <t>Hampton, TN</t>
  </si>
  <si>
    <t>Georgia-North Carolina-Tennessee</t>
  </si>
  <si>
    <t>Suches, GA</t>
  </si>
  <si>
    <t>P, g, C, cl, S, I,</t>
  </si>
  <si>
    <t>USPS</t>
  </si>
  <si>
    <t>Helen, GA</t>
  </si>
  <si>
    <t>P, G, M, L, I,</t>
  </si>
  <si>
    <r>
      <t>All, </t>
    </r>
    <r>
      <rPr>
        <u/>
        <sz val="10"/>
        <color theme="10"/>
        <rFont val="Arial"/>
        <family val="2"/>
      </rPr>
      <t>drop</t>
    </r>
  </si>
  <si>
    <t>Franklin, NC</t>
  </si>
  <si>
    <r>
      <t>All, </t>
    </r>
    <r>
      <rPr>
        <u/>
        <sz val="10"/>
        <color theme="10"/>
        <rFont val="Arial"/>
        <family val="2"/>
      </rPr>
      <t>Hostels</t>
    </r>
  </si>
  <si>
    <t>Bryson City, NC</t>
  </si>
  <si>
    <r>
      <t>P, G, M, L, I, $, </t>
    </r>
    <r>
      <rPr>
        <u/>
        <sz val="10"/>
        <color theme="10"/>
        <rFont val="Arial"/>
        <family val="2"/>
      </rPr>
      <t>drop</t>
    </r>
  </si>
  <si>
    <t>Fontana Village, NC</t>
  </si>
  <si>
    <t>P, g, M, L, hostel</t>
  </si>
  <si>
    <t>Gatlinburg, TN</t>
  </si>
  <si>
    <r>
      <t>All, </t>
    </r>
    <r>
      <rPr>
        <sz val="12"/>
        <color rgb="FF666666"/>
        <rFont val="Open Sans"/>
        <family val="2"/>
      </rPr>
      <t>hostels, drop</t>
    </r>
  </si>
  <si>
    <r>
      <t>P, G, L, cl, C, I, $, </t>
    </r>
    <r>
      <rPr>
        <u/>
        <sz val="10"/>
        <color theme="10"/>
        <rFont val="Arial"/>
        <family val="2"/>
      </rPr>
      <t>hostel</t>
    </r>
  </si>
  <si>
    <t>Roan Mountain, TN</t>
  </si>
  <si>
    <r>
      <t>P, M, g, $, </t>
    </r>
    <r>
      <rPr>
        <u/>
        <sz val="10"/>
        <color theme="10"/>
        <rFont val="Arial"/>
        <family val="2"/>
      </rPr>
      <t>hostel</t>
    </r>
  </si>
  <si>
    <t>Elk Park, NC</t>
  </si>
  <si>
    <t>P, M, g</t>
  </si>
  <si>
    <r>
      <t>P, M, G, L, $, </t>
    </r>
    <r>
      <rPr>
        <u/>
        <sz val="10"/>
        <color theme="10"/>
        <rFont val="Arial"/>
        <family val="2"/>
      </rPr>
      <t>hostel, drop</t>
    </r>
  </si>
  <si>
    <t>Shady Valley, TN</t>
  </si>
  <si>
    <t>Virginia-West Virginia</t>
  </si>
  <si>
    <r>
      <t>All, </t>
    </r>
    <r>
      <rPr>
        <sz val="12"/>
        <color rgb="FF008BAE"/>
        <rFont val="Open Sans"/>
        <family val="2"/>
      </rPr>
      <t>hostels, </t>
    </r>
    <r>
      <rPr>
        <sz val="12"/>
        <color rgb="FF666666"/>
        <rFont val="Open Sans"/>
        <family val="2"/>
      </rPr>
      <t>drop</t>
    </r>
  </si>
  <si>
    <t>Troutdale, VA</t>
  </si>
  <si>
    <r>
      <t>P, </t>
    </r>
    <r>
      <rPr>
        <sz val="12"/>
        <color rgb="FF008BAE"/>
        <rFont val="Open Sans"/>
        <family val="2"/>
      </rPr>
      <t>hostel</t>
    </r>
  </si>
  <si>
    <t>Atkins, VA</t>
  </si>
  <si>
    <t>P, M, G, L</t>
  </si>
  <si>
    <t>Bland, VA</t>
  </si>
  <si>
    <t>P, M, G, L, cl, I, $</t>
  </si>
  <si>
    <r>
      <t>P, M, G, L, cl, I, $, </t>
    </r>
    <r>
      <rPr>
        <sz val="12"/>
        <color rgb="FF008BAE"/>
        <rFont val="Open Sans"/>
        <family val="2"/>
      </rPr>
      <t>hostel, </t>
    </r>
    <r>
      <rPr>
        <sz val="12"/>
        <color rgb="FF666666"/>
        <rFont val="Open Sans"/>
        <family val="2"/>
      </rPr>
      <t>drops</t>
    </r>
  </si>
  <si>
    <t>Catawba, VA</t>
  </si>
  <si>
    <r>
      <t>P, M, </t>
    </r>
    <r>
      <rPr>
        <u/>
        <sz val="10"/>
        <color theme="10"/>
        <rFont val="Arial"/>
        <family val="2"/>
      </rPr>
      <t>hostel</t>
    </r>
  </si>
  <si>
    <t>Daleville, VA</t>
  </si>
  <si>
    <r>
      <t>P, M, G, L, I, $, </t>
    </r>
    <r>
      <rPr>
        <u/>
        <sz val="10"/>
        <color theme="10"/>
        <rFont val="Arial"/>
        <family val="2"/>
      </rPr>
      <t>drop</t>
    </r>
  </si>
  <si>
    <t>Troutville, VA</t>
  </si>
  <si>
    <r>
      <t>P, g, </t>
    </r>
    <r>
      <rPr>
        <u/>
        <sz val="10"/>
        <color theme="10"/>
        <rFont val="Arial"/>
        <family val="2"/>
      </rPr>
      <t>drop</t>
    </r>
  </si>
  <si>
    <t>Big Island, VA</t>
  </si>
  <si>
    <t>P, M, G, cl, S</t>
  </si>
  <si>
    <t>Glasgow, VA</t>
  </si>
  <si>
    <t>P, M, G, L, C, cl</t>
  </si>
  <si>
    <t>Buena Vista, VA</t>
  </si>
  <si>
    <t>Montebello, VA</t>
  </si>
  <si>
    <t>P, M, g, L, C, cl, S</t>
  </si>
  <si>
    <t>All</t>
  </si>
  <si>
    <t>Luray, VA</t>
  </si>
  <si>
    <t>Front Royal, VA</t>
  </si>
  <si>
    <t>Linden, VA</t>
  </si>
  <si>
    <t>www </t>
  </si>
  <si>
    <r>
      <t>P, M, g, L, $, </t>
    </r>
    <r>
      <rPr>
        <u/>
        <sz val="10"/>
        <color theme="10"/>
        <rFont val="Arial"/>
        <family val="2"/>
      </rPr>
      <t>hostels</t>
    </r>
  </si>
  <si>
    <t>Mid-Atlantic</t>
  </si>
  <si>
    <t>Smithsburg, MD</t>
  </si>
  <si>
    <t>P, M, G, cl, I</t>
  </si>
  <si>
    <t>Cascade, MD</t>
  </si>
  <si>
    <t>P, G, L, M, I</t>
  </si>
  <si>
    <t>South Mountain, PA</t>
  </si>
  <si>
    <t>P, M, L</t>
  </si>
  <si>
    <t>Boiling Springs, PA</t>
  </si>
  <si>
    <r>
      <t>P, G, M, L, C, O, </t>
    </r>
    <r>
      <rPr>
        <u/>
        <sz val="10"/>
        <color theme="10"/>
        <rFont val="Arial"/>
        <family val="2"/>
      </rPr>
      <t>drop</t>
    </r>
  </si>
  <si>
    <r>
      <t>P, M, G, L, D, I, $, </t>
    </r>
    <r>
      <rPr>
        <u/>
        <sz val="10"/>
        <color theme="10"/>
        <rFont val="Arial"/>
        <family val="2"/>
      </rPr>
      <t>drop</t>
    </r>
  </si>
  <si>
    <t>P, M, L, S</t>
  </si>
  <si>
    <t>P, M, G, L, cl, I,</t>
  </si>
  <si>
    <r>
      <t>P, M, G, L, </t>
    </r>
    <r>
      <rPr>
        <sz val="12"/>
        <color rgb="FF008BAE"/>
        <rFont val="Open Sans"/>
        <family val="2"/>
      </rPr>
      <t>hostel</t>
    </r>
  </si>
  <si>
    <t>P, M, g, C</t>
  </si>
  <si>
    <t>P, M, G, L, cl, S, I, $</t>
  </si>
  <si>
    <t>Greenwood Lake, NY</t>
  </si>
  <si>
    <t>Bear Mountain, NY</t>
  </si>
  <si>
    <t>P, L</t>
  </si>
  <si>
    <t>Pawling, NY</t>
  </si>
  <si>
    <t>P, M, G, cl, C, I, $</t>
  </si>
  <si>
    <t>New England</t>
  </si>
  <si>
    <t>Salisbury, CT</t>
  </si>
  <si>
    <t>P, M, G,L, cl, I, $</t>
  </si>
  <si>
    <t>Great Barrington, MA</t>
  </si>
  <si>
    <t>Tyringham, MA</t>
  </si>
  <si>
    <t>Dalton, MA</t>
  </si>
  <si>
    <t>P, M, G, L, C, I, $</t>
  </si>
  <si>
    <t>Cheshire, MA</t>
  </si>
  <si>
    <t>P, G, M, O, S</t>
  </si>
  <si>
    <t>Williamstown, MA</t>
  </si>
  <si>
    <t>Bennington, VT</t>
  </si>
  <si>
    <r>
      <t>All, </t>
    </r>
    <r>
      <rPr>
        <sz val="12"/>
        <color rgb="FF008BAE"/>
        <rFont val="Open Sans"/>
        <family val="2"/>
      </rPr>
      <t>hostel,</t>
    </r>
    <r>
      <rPr>
        <sz val="12"/>
        <color rgb="FF373737"/>
        <rFont val="Open Sans"/>
        <family val="2"/>
      </rPr>
      <t> </t>
    </r>
    <r>
      <rPr>
        <sz val="12"/>
        <color rgb="FF666666"/>
        <rFont val="Open Sans"/>
        <family val="2"/>
      </rPr>
      <t>drop</t>
    </r>
  </si>
  <si>
    <t>Rutland, VT</t>
  </si>
  <si>
    <r>
      <t>All, </t>
    </r>
    <r>
      <rPr>
        <sz val="12"/>
        <color rgb="FF666666"/>
        <rFont val="Open Sans"/>
        <family val="2"/>
      </rPr>
      <t>hostel, drops</t>
    </r>
  </si>
  <si>
    <r>
      <t>P, </t>
    </r>
    <r>
      <rPr>
        <u/>
        <sz val="10"/>
        <color theme="10"/>
        <rFont val="Arial"/>
        <family val="2"/>
      </rPr>
      <t>hostel</t>
    </r>
  </si>
  <si>
    <t>P, M, G, L, I, $</t>
  </si>
  <si>
    <r>
      <t>All, </t>
    </r>
    <r>
      <rPr>
        <u/>
        <sz val="10"/>
        <color theme="10"/>
        <rFont val="Arial"/>
        <family val="2"/>
      </rPr>
      <t>hostels</t>
    </r>
  </si>
  <si>
    <r>
      <t>P, M, g, L, cl, I, </t>
    </r>
    <r>
      <rPr>
        <u/>
        <sz val="10"/>
        <color theme="10"/>
        <rFont val="Arial"/>
        <family val="2"/>
      </rPr>
      <t>hostel</t>
    </r>
  </si>
  <si>
    <r>
      <t>www</t>
    </r>
    <r>
      <rPr>
        <u/>
        <sz val="10"/>
        <color theme="10"/>
        <rFont val="Arial"/>
        <family val="2"/>
      </rPr>
      <t> </t>
    </r>
  </si>
  <si>
    <t>Caratunk, ME</t>
  </si>
  <si>
    <r>
      <t>P, </t>
    </r>
    <r>
      <rPr>
        <u/>
        <sz val="10"/>
        <color theme="10"/>
        <rFont val="Arial"/>
        <family val="2"/>
      </rPr>
      <t>drop</t>
    </r>
  </si>
  <si>
    <r>
      <t>P, L, g, M, D, S, I, $, </t>
    </r>
    <r>
      <rPr>
        <u/>
        <sz val="10"/>
        <color theme="10"/>
        <rFont val="Arial"/>
        <family val="2"/>
      </rPr>
      <t>hostels</t>
    </r>
  </si>
  <si>
    <t>Katahdin</t>
  </si>
  <si>
    <t>Hostels, Lodging &amp; Drops</t>
  </si>
  <si>
    <t>Trail Crossing</t>
  </si>
  <si>
    <t>Mileage</t>
  </si>
  <si>
    <t>Phone</t>
  </si>
  <si>
    <t>Approach Trail</t>
  </si>
  <si>
    <t>Amicalola Falls State Park</t>
  </si>
  <si>
    <t>706.344.1500</t>
  </si>
  <si>
    <t>USPS or UPS</t>
  </si>
  <si>
    <t>Neel Gap</t>
  </si>
  <si>
    <t>Mountain Crossings (g)</t>
  </si>
  <si>
    <t>706.745.6095</t>
  </si>
  <si>
    <t>Dick's Creek Gap</t>
  </si>
  <si>
    <t>Hiawassee Budget Inn</t>
  </si>
  <si>
    <t>706.896.4121</t>
  </si>
  <si>
    <t>UPS</t>
  </si>
  <si>
    <t>Winding Stair Gap</t>
  </si>
  <si>
    <t>Budget Inn</t>
  </si>
  <si>
    <t>828.524.4403</t>
  </si>
  <si>
    <t>"Baltimore Jack" Tarlin Hostel</t>
  </si>
  <si>
    <t>828.524.2604</t>
  </si>
  <si>
    <t>Burningtown Gap</t>
  </si>
  <si>
    <t>Aquone Hostel</t>
  </si>
  <si>
    <t>828.321.2340</t>
  </si>
  <si>
    <t>888.905.7238</t>
  </si>
  <si>
    <t>Fontana Lodge</t>
  </si>
  <si>
    <t>800.849.2258</t>
  </si>
  <si>
    <t>The Hike Inn</t>
  </si>
  <si>
    <t>828.479.3677</t>
  </si>
  <si>
    <t>Newfound Gap</t>
  </si>
  <si>
    <t>The Appy Lodge</t>
  </si>
  <si>
    <t>800.732.2802</t>
  </si>
  <si>
    <t>Motel 6</t>
  </si>
  <si>
    <t>Green Corner Rd.</t>
  </si>
  <si>
    <t>Standing Bear Farm (g)</t>
  </si>
  <si>
    <t>423.487.0014</t>
  </si>
  <si>
    <t>The Hostel @ The Laughing Heart Lodge</t>
  </si>
  <si>
    <t>828.206.8487</t>
  </si>
  <si>
    <t>The Sunnybank Inn</t>
  </si>
  <si>
    <t>828.622.3231</t>
  </si>
  <si>
    <t>Bluff Mountain Outfitters (g)</t>
  </si>
  <si>
    <t>828.622.7162</t>
  </si>
  <si>
    <t>Nolichucky Hostel</t>
  </si>
  <si>
    <t>423.735.0548</t>
  </si>
  <si>
    <t>Greasy Creek Gap</t>
  </si>
  <si>
    <t>Greasy Creek Friendly</t>
  </si>
  <si>
    <t>828.688.9948</t>
  </si>
  <si>
    <t>19E</t>
  </si>
  <si>
    <t>Mountain Harbour Hostel</t>
  </si>
  <si>
    <t>866.772.9494</t>
  </si>
  <si>
    <t>The Station @ 19E</t>
  </si>
  <si>
    <t>423.250.3700</t>
  </si>
  <si>
    <t>Upper Laurel Fork</t>
  </si>
  <si>
    <t>Vango Solar Hostel</t>
  </si>
  <si>
    <t>423.772.3450</t>
  </si>
  <si>
    <t>Dennis Cove Rd.</t>
  </si>
  <si>
    <t>423.725.4409</t>
  </si>
  <si>
    <t>Black Bear Resort</t>
  </si>
  <si>
    <t>423.725.5988</t>
  </si>
  <si>
    <t>Mount Rogers Outfitters</t>
  </si>
  <si>
    <t>276.475.5416</t>
  </si>
  <si>
    <t>The Relax Inn</t>
  </si>
  <si>
    <t>276.783.5811</t>
  </si>
  <si>
    <t>VA 606</t>
  </si>
  <si>
    <t>Trent Grocery</t>
  </si>
  <si>
    <t>276.928.1349</t>
  </si>
  <si>
    <t>Sugar Run Gap</t>
  </si>
  <si>
    <t>Woodshole Hostel</t>
  </si>
  <si>
    <t>540.921.3444</t>
  </si>
  <si>
    <t>Holiday Motor Lodge</t>
  </si>
  <si>
    <t>540.921.1551</t>
  </si>
  <si>
    <t>Plaza Motel</t>
  </si>
  <si>
    <t>540.921.2591</t>
  </si>
  <si>
    <t>VA 624</t>
  </si>
  <si>
    <t>4 Pines Hostel</t>
  </si>
  <si>
    <t>540.309.8615</t>
  </si>
  <si>
    <t>US 220</t>
  </si>
  <si>
    <t>Howard Johnsons Express Inn</t>
  </si>
  <si>
    <t>540.992.1234</t>
  </si>
  <si>
    <t>US 11</t>
  </si>
  <si>
    <t>The Comfort Inn</t>
  </si>
  <si>
    <t>540.992.5600</t>
  </si>
  <si>
    <t>Snickers Gap</t>
  </si>
  <si>
    <t>Bears Den Trail Center</t>
  </si>
  <si>
    <t>540.554.8708</t>
  </si>
  <si>
    <t>ATC Headquarters</t>
  </si>
  <si>
    <t>304.535.6848</t>
  </si>
  <si>
    <r>
      <t>USPS, </t>
    </r>
    <r>
      <rPr>
        <u/>
        <sz val="10"/>
        <color theme="10"/>
        <rFont val="Arial"/>
        <family val="2"/>
      </rPr>
      <t>UPS or FedEx</t>
    </r>
  </si>
  <si>
    <t>Kind Of Outdoorsy</t>
  </si>
  <si>
    <r>
      <t>U</t>
    </r>
    <r>
      <rPr>
        <sz val="12"/>
        <color rgb="FF373737"/>
        <rFont val="Open Sans"/>
        <family val="2"/>
      </rPr>
      <t>S</t>
    </r>
    <r>
      <rPr>
        <sz val="12"/>
        <color rgb="FF666666"/>
        <rFont val="Open Sans"/>
        <family val="2"/>
      </rPr>
      <t>PS</t>
    </r>
  </si>
  <si>
    <t>Microtel Inn</t>
  </si>
  <si>
    <t>610.562.4234</t>
  </si>
  <si>
    <t>Maria McCabe</t>
  </si>
  <si>
    <t>860.435.0593</t>
  </si>
  <si>
    <t>MA 23</t>
  </si>
  <si>
    <t>East Mountain Retreat</t>
  </si>
  <si>
    <t>413.528.6617</t>
  </si>
  <si>
    <t>UPS or FedEx</t>
  </si>
  <si>
    <t>The Willow Motel </t>
  </si>
  <si>
    <t>1.594.4</t>
  </si>
  <si>
    <t>413.458.5768</t>
  </si>
  <si>
    <t>The Mountain Goat</t>
  </si>
  <si>
    <t>802.362.5159</t>
  </si>
  <si>
    <t>US 4</t>
  </si>
  <si>
    <t>The Inn at the Long Trail</t>
  </si>
  <si>
    <t>802.775.7181</t>
  </si>
  <si>
    <t>Hostel at the Yellow Deli</t>
  </si>
  <si>
    <t>802.775.9800</t>
  </si>
  <si>
    <t>VT 100</t>
  </si>
  <si>
    <t>Basecamp Outfitter</t>
  </si>
  <si>
    <t>802.775.0166</t>
  </si>
  <si>
    <t>Hikers' Welcome Hostel</t>
  </si>
  <si>
    <t>603.989.0040</t>
  </si>
  <si>
    <t>US 2</t>
  </si>
  <si>
    <t>Rattle River Lodge &amp; Hostel</t>
  </si>
  <si>
    <t>603.466.5049</t>
  </si>
  <si>
    <t>US 2 </t>
  </si>
  <si>
    <t>The Barn Hostel</t>
  </si>
  <si>
    <t>603.466.2271</t>
  </si>
  <si>
    <t>Pine Ellis Hiking Lodge</t>
  </si>
  <si>
    <t>207.392.4161</t>
  </si>
  <si>
    <t>Stratton Motel &amp; Hostel</t>
  </si>
  <si>
    <t>207.246.4171</t>
  </si>
  <si>
    <t>US 201</t>
  </si>
  <si>
    <t>Northern Outdoors &amp; Resort </t>
  </si>
  <si>
    <t>800.765.7238</t>
  </si>
  <si>
    <t>Shaw's Hiker Hostel</t>
  </si>
  <si>
    <t>207.997.3597</t>
  </si>
  <si>
    <t>Lakeshore House Lodging</t>
  </si>
  <si>
    <t>207.343.5033</t>
  </si>
  <si>
    <t>Appalachian Trail Lodge</t>
  </si>
  <si>
    <t>207.723.4321</t>
  </si>
  <si>
    <t>Legend</t>
  </si>
  <si>
    <t>P = post office</t>
  </si>
  <si>
    <t>M = meals</t>
  </si>
  <si>
    <t>G = grocery</t>
  </si>
  <si>
    <t>g = small grocery</t>
  </si>
  <si>
    <t>L = lodging</t>
  </si>
  <si>
    <t>cl = laundromat</t>
  </si>
  <si>
    <t>Sh = shower</t>
  </si>
  <si>
    <t>C = camping</t>
  </si>
  <si>
    <t>O = outfitters</t>
  </si>
  <si>
    <t>H =hostel</t>
  </si>
  <si>
    <t>I = Internet</t>
  </si>
  <si>
    <t>$ = bank or ATM</t>
  </si>
  <si>
    <t>USPS — United States Post Office</t>
  </si>
  <si>
    <t>UPS — United Parcel Service</t>
  </si>
  <si>
    <t>FedEx</t>
  </si>
  <si>
    <t>Type</t>
  </si>
  <si>
    <t>P — Post Office</t>
  </si>
  <si>
    <t>H — Hostel</t>
  </si>
  <si>
    <t>S — Store</t>
  </si>
  <si>
    <t>M-O-T — Miles off trail to town.</t>
  </si>
  <si>
    <t>Miles — Number of trail miles to the next trail town.</t>
  </si>
  <si>
    <t>WhiteBlaze Pages guidebooks</t>
  </si>
  <si>
    <t>ALDHA - Thru-Hikers' Companion</t>
  </si>
  <si>
    <t>ALDHA - Companion</t>
  </si>
  <si>
    <t>Appalachian Long Distance Hikers Association - Planning (aldha.org)</t>
  </si>
  <si>
    <t>ALDHA - Planning</t>
  </si>
  <si>
    <t>Appalachian Long Distance Hikers Association - AT Mailing Labels (aldha.org)</t>
  </si>
  <si>
    <t>ALDHA - Post Offices / Hostels</t>
  </si>
  <si>
    <t>2020 Appalachian Trail Hostel listing (whiteblaze.net)</t>
  </si>
  <si>
    <t>WhiteBlaze Hostels</t>
  </si>
  <si>
    <t>WhiteBlaze trail guide</t>
  </si>
  <si>
    <t>WhiteBlaze Post Offices</t>
  </si>
  <si>
    <t>WhiteBlaze Resupply</t>
  </si>
  <si>
    <t>David P. Smith</t>
  </si>
  <si>
    <t>2857 Godfrey Road</t>
  </si>
  <si>
    <t>Glen Rock, PA 17327</t>
  </si>
  <si>
    <t>c/o General Delivery</t>
  </si>
  <si>
    <t>2078 STATE HIGHWAY 60</t>
  </si>
  <si>
    <t>SUCHES, GA 30572-9998</t>
  </si>
  <si>
    <t>Please hold for Appalachian Trail Hiker</t>
  </si>
  <si>
    <t>Approximate Pick-Up Date: ____________________</t>
  </si>
  <si>
    <t>Sample Mail label</t>
  </si>
  <si>
    <t>2020 Appalachian Trail Post Offices listing (whiteblaze.net)</t>
  </si>
  <si>
    <t>Appalachian Trail Resupply listing (whiteblaze.net)</t>
  </si>
  <si>
    <t>Appalachian Trail Shelter listing 2020 (whiteblaze.net)</t>
  </si>
  <si>
    <t>WhiteBlaze Shelters</t>
  </si>
  <si>
    <t>WhiteBlaze Hiking Rates</t>
  </si>
  <si>
    <t>WhiteBlaze - AT Hiking Rates, Section by Section</t>
  </si>
  <si>
    <t>TABLE 1 -- Days to Complete Various Sections</t>
  </si>
  <si>
    <r>
      <t>DAYS </t>
    </r>
    <r>
      <rPr>
        <sz val="10"/>
        <color rgb="FF3E3E3E"/>
        <rFont val="Tahoma"/>
        <family val="2"/>
      </rPr>
      <t>~~~ </t>
    </r>
    <r>
      <rPr>
        <b/>
        <u/>
        <sz val="10"/>
        <color rgb="FF3E3E3E"/>
        <rFont val="Tahoma"/>
        <family val="2"/>
      </rPr>
      <t>TOTAL DAYS </t>
    </r>
    <r>
      <rPr>
        <sz val="10"/>
        <color rgb="FF3E3E3E"/>
        <rFont val="Tahoma"/>
        <family val="2"/>
      </rPr>
      <t>~~ </t>
    </r>
    <r>
      <rPr>
        <b/>
        <u/>
        <sz val="10"/>
        <color rgb="FF3E3E3E"/>
        <rFont val="Tahoma"/>
        <family val="2"/>
      </rPr>
      <t>SECTION</t>
    </r>
  </si>
  <si>
    <t>8.0 days..........(8.0)............Springer to Georgia Border (7.7 days)</t>
  </si>
  <si>
    <t>7.9 days.........(15.9)...........Georgia Border to Fontana (7.7 days)</t>
  </si>
  <si>
    <t>24.4 days.......(40.3)...........Fontana to Damascus (24 days)</t>
  </si>
  <si>
    <t>28.7 days.......(69.0)...........Damascus to Waynesboro (28 days)</t>
  </si>
  <si>
    <t>11.2 days.......(80.2)...........Waynesboro to Harpers Ferry (11 days)</t>
  </si>
  <si>
    <t>19.2 days.......(99.3)...........Harpers Ferry to DWG (19 days)</t>
  </si>
  <si>
    <t>12.6 days......(111.9)...........DWG to Kent (12 days)</t>
  </si>
  <si>
    <t>23.5 days......(135.4)...........Kent to Glencliff (23.2 days)</t>
  </si>
  <si>
    <t>9.7 days........(145.1)..........Glencliff to Gorham (10 days)</t>
  </si>
  <si>
    <t>9.9 days........(155.0)..........Gorham to Stratton (9.85 days)</t>
  </si>
  <si>
    <t>13.7 days...... (168.8)..........Stratton to Katahdin (13.6 days)</t>
  </si>
  <si>
    <t>TABLE 2 -- Miles Per Day and Miles Per Hiking Day</t>
  </si>
  <si>
    <r>
      <t>MPD </t>
    </r>
    <r>
      <rPr>
        <sz val="10"/>
        <color rgb="FF3E3E3E"/>
        <rFont val="Tahoma"/>
        <family val="2"/>
      </rPr>
      <t>~~~~~~~ </t>
    </r>
    <r>
      <rPr>
        <b/>
        <u/>
        <sz val="10"/>
        <color rgb="FF3E3E3E"/>
        <rFont val="Tahoma"/>
        <family val="2"/>
      </rPr>
      <t>MPHD </t>
    </r>
    <r>
      <rPr>
        <sz val="10"/>
        <color rgb="FF3E3E3E"/>
        <rFont val="Tahoma"/>
        <family val="2"/>
      </rPr>
      <t>~~~~~~ </t>
    </r>
    <r>
      <rPr>
        <b/>
        <u/>
        <sz val="10"/>
        <color rgb="FF3E3E3E"/>
        <rFont val="Tahoma"/>
        <family val="2"/>
      </rPr>
      <t>SECTION</t>
    </r>
  </si>
  <si>
    <t>9.4 miles..........(10.1 miles).........Springer to Georgia Border (75.6 miles)</t>
  </si>
  <si>
    <t>11.2 miles........(12.0 miles).........Georgia Border to Fontana (87.5 miles)</t>
  </si>
  <si>
    <t>12.2 miles........(14.0 miles).........Fontana to Damascus (297.1 miles)</t>
  </si>
  <si>
    <t>13.4 miles........(15.9 miles).........Damascus to Waynesboro (388.6 miles)</t>
  </si>
  <si>
    <t>14.4 miles........(16.8 miles).........Waynesboro to Harpers Ferry (161.1 miles)</t>
  </si>
  <si>
    <t>13.9 miles........(16.8 miles).........Harpers Ferry to DWG (270.3 miles)</t>
  </si>
  <si>
    <t>13.9 miles........(16.1 miles).........DWG to Kent (172.4 miles)</t>
  </si>
  <si>
    <t>14.0 miles........(15.5 miles).........Kent to Glencliff (323.8 miles)</t>
  </si>
  <si>
    <t>10.5 miles........(11.4 miles).........Glencliff to Gorham (100.6 miles)</t>
  </si>
  <si>
    <t>11.1 miles........(12.5 miles).........Gorham to Stratton (110.1 miles)</t>
  </si>
  <si>
    <t>13.6 miles........(14.7 miles).........Stratton to Katahdin (187.9 miles)</t>
  </si>
  <si>
    <t>12.9 miles........(14.7 miles).........The entire AT (2175.0 miles)</t>
  </si>
  <si>
    <t>-----------------------------&gt;</t>
  </si>
  <si>
    <t>0 miles from trail</t>
  </si>
  <si>
    <t>&lt; 2 miles from the trail</t>
  </si>
  <si>
    <t>2-5 miles</t>
  </si>
  <si>
    <t>PO Count by mile range</t>
  </si>
  <si>
    <t>Appalachian Trail Shelters by Mileage | AppalachianTrailTravelGuide.com</t>
  </si>
  <si>
    <t>Shelters by Mileage</t>
  </si>
  <si>
    <t>GA</t>
  </si>
  <si>
    <t>NC</t>
  </si>
  <si>
    <t>Silver Bald Shelter</t>
  </si>
  <si>
    <t>TN</t>
  </si>
  <si>
    <t>VA</t>
  </si>
  <si>
    <t>Johns Spring Shelter</t>
  </si>
  <si>
    <t>Bears Den Hostel</t>
  </si>
  <si>
    <t>MD</t>
  </si>
  <si>
    <t>PA</t>
  </si>
  <si>
    <t>Birch Run Shelters</t>
  </si>
  <si>
    <t>NJ</t>
  </si>
  <si>
    <t>NY</t>
  </si>
  <si>
    <t>CT</t>
  </si>
  <si>
    <t>MA</t>
  </si>
  <si>
    <t>VT</t>
  </si>
  <si>
    <t>NH</t>
  </si>
  <si>
    <t>Madison Springs Hut</t>
  </si>
  <si>
    <t>ME</t>
  </si>
  <si>
    <t>Poplar Ridge Lean-to</t>
  </si>
  <si>
    <t>Springer Mountain, GA</t>
  </si>
  <si>
    <t>Buy in Atlanta or before you start</t>
  </si>
  <si>
    <t>Neels Gap, GA</t>
  </si>
  <si>
    <t>Mail to Mountain Crossings</t>
  </si>
  <si>
    <t>9.0 E</t>
  </si>
  <si>
    <t>Mail to Post Office,  M–F 9–12:30 &amp; 1:30-4, Sa 9-12 or buy at  Betty’s Country Store, Su-Th 7-8, F-Sa 7-9</t>
  </si>
  <si>
    <t>12.0 E</t>
  </si>
  <si>
    <t>Mail to Post Office, M-F 8:30-5, Sa 8:30-12 or buy or shop Ingles</t>
  </si>
  <si>
    <t>11.0 W</t>
  </si>
  <si>
    <t>Dicks Creek Gap, GA</t>
  </si>
  <si>
    <t>Mail to Top of Georgia Hostel</t>
  </si>
  <si>
    <t xml:space="preserve"> </t>
  </si>
  <si>
    <t>10 E</t>
  </si>
  <si>
    <t>Winding Stair Gap, GA</t>
  </si>
  <si>
    <t>Mail to to Post Office, M-F 8:30-5, Sa 9-12 or buy at several grocery stores</t>
  </si>
  <si>
    <t xml:space="preserve">Nantahala Outdoor Center, </t>
  </si>
  <si>
    <t>Mail to NOC Outfitters</t>
  </si>
  <si>
    <t>1-2 to Fantana Village</t>
  </si>
  <si>
    <t>2 W</t>
  </si>
  <si>
    <t>Mail to Post Office, M-F: 11:30-3:45 or buy at General Store,  Mar 10 thru Thanksgiving</t>
  </si>
  <si>
    <t>2-3 Newfound Gap</t>
  </si>
  <si>
    <t>15 W</t>
  </si>
  <si>
    <t>Newfound Gap. Gatlinburg, TN to the west</t>
  </si>
  <si>
    <t xml:space="preserve"> Mail to NOC Great Outpost, Open 7 days 10-9, (Jan-May 10-6) or buy at Old Dad’s General Store</t>
  </si>
  <si>
    <t>2 to Standing Bear Farm</t>
  </si>
  <si>
    <t>0.1 W</t>
  </si>
  <si>
    <t>Standing Bear Farm, TN</t>
  </si>
  <si>
    <t>Mail to Standing Bear Farm or small resupply choices available</t>
  </si>
  <si>
    <t>Mail to Post Office, M-F 9-11:30 &amp; 1-4, Sa 9-10:30 or buy at Hillbilly Market or Bluff Mountain Outfitters, daily 9-5</t>
  </si>
  <si>
    <t>0.7 W</t>
  </si>
  <si>
    <t>Hemlock Hallow</t>
  </si>
  <si>
    <t xml:space="preserve">Mail to Hemmlock Hollow Under new ownership. </t>
  </si>
  <si>
    <t>There is $5 fee is you don’t spend the night.</t>
  </si>
  <si>
    <t>Mail to Uncle Johnny’s Nolichucky Hostel</t>
  </si>
  <si>
    <t xml:space="preserve">0.3 W </t>
  </si>
  <si>
    <t>0.4 E</t>
  </si>
  <si>
    <t>Dennis Cove Rd Black Bear Resort</t>
  </si>
  <si>
    <t>Mail to Kincora Hiking Hostel Mail to Black Bear Resort</t>
  </si>
  <si>
    <t>Boots Off Hostel &amp; Campground</t>
  </si>
  <si>
    <t>Mail to Boots Off Hostel &amp; Campground</t>
  </si>
  <si>
    <t>Mail to Post Office, M-F 8:30-1 &amp; 2-4:30, Sa 9-11 or buy at Food City,  7 days</t>
  </si>
  <si>
    <t>Mail to Relax Inn. There is $5 fee is you don’t spend the night.</t>
  </si>
  <si>
    <t>4 E</t>
  </si>
  <si>
    <t>Mail to Post Office, M-F 8:30-11:30 &amp; 12-4, Sa 9 -11 or buy at Grants Supermarket,  M-Sa 8-8, Su 10-6</t>
  </si>
  <si>
    <t>0.5 W</t>
  </si>
  <si>
    <t>Trents Grocery</t>
  </si>
  <si>
    <t>Mail to Trents Grocery</t>
  </si>
  <si>
    <t>0.5 E</t>
  </si>
  <si>
    <t>Wood Hole Hostel Sugar Run Gap, VA</t>
  </si>
  <si>
    <t xml:space="preserve">Mail to Woods Hole Hostel </t>
  </si>
  <si>
    <t>1.3 E</t>
  </si>
  <si>
    <t>Mail to Post Office, M-F 9-4:30, Sa 10-12 or buy at Food Lion, 7-11</t>
  </si>
  <si>
    <t>1 W</t>
  </si>
  <si>
    <t>Buy at Catawba Grocery</t>
  </si>
  <si>
    <t>Buy at Kroger Grocery, 24 hr</t>
  </si>
  <si>
    <t>3-4 to Glasgow</t>
  </si>
  <si>
    <t>5.9 W</t>
  </si>
  <si>
    <t>Buy at Glasgow Grocery Express, M-Sa 6-11:30pm, Su 8-1130pm</t>
  </si>
  <si>
    <t>5 to Waynesboro</t>
  </si>
  <si>
    <t>3.7 W</t>
  </si>
  <si>
    <t>Buy at Martin’s, Wal-mat, Target</t>
  </si>
  <si>
    <t>1-2 to Loft Mountain</t>
  </si>
  <si>
    <t>Loft Mountain Campground, VA</t>
  </si>
  <si>
    <t>Buy at Campstore, Open May 4-Oct 30</t>
  </si>
  <si>
    <t>Big Meadows, VA</t>
  </si>
  <si>
    <t>Buy small resupplies at Big Meadows Wayside, Open Mar 25 - Nov 13</t>
  </si>
  <si>
    <t>NoBo Mile</t>
  </si>
  <si>
    <t>Dist from Trail</t>
  </si>
  <si>
    <t>Town or Business</t>
  </si>
  <si>
    <t>Mail drop or where to buy</t>
  </si>
  <si>
    <t>Next town days away</t>
  </si>
  <si>
    <t>Options +1 mile from trail</t>
  </si>
  <si>
    <t>0.3E</t>
  </si>
  <si>
    <t>Front Royal</t>
  </si>
  <si>
    <t>Mail to Mountain Home or go into Front Royal (3.5W) to Martin’s.</t>
  </si>
  <si>
    <t>0.2 E</t>
  </si>
  <si>
    <t>Bears Den</t>
  </si>
  <si>
    <t xml:space="preserve">Mail to Bears Den. </t>
  </si>
  <si>
    <t xml:space="preserve">Don’t open the store until 5pm so you can’t technically pick them up until 5. A lot of times we are on site all day so if that person let’s us know that they have a drop we will open up and let them get it early. </t>
  </si>
  <si>
    <t>We stock the basics, tuna, pasta sides, instant potatoes, oatmeal, crackers, snickers, cliff bars etc</t>
  </si>
  <si>
    <t>0.3 E</t>
  </si>
  <si>
    <t>Keys Gap</t>
  </si>
  <si>
    <t>Mail to or buy at  Sweet Springs Country Store, M-Sa 4am-11pm, Su 7am-11pm</t>
  </si>
  <si>
    <t>6 miles</t>
  </si>
  <si>
    <t>Buy at General Store or The Outfitter</t>
  </si>
  <si>
    <t>1.5 W</t>
  </si>
  <si>
    <t>Buy at Food Lion, daily 7-11</t>
  </si>
  <si>
    <t>1.2 E</t>
  </si>
  <si>
    <t>Waynesboro, PA</t>
  </si>
  <si>
    <t>Buy at Wal-mart and others</t>
  </si>
  <si>
    <t>Buy at Karn’s Quality Foods,  Daily 7–10</t>
  </si>
  <si>
    <t>5.0 E</t>
  </si>
  <si>
    <t>Mechanicsburg, PA</t>
  </si>
  <si>
    <t>But at Wal-mart 4.6E, Gaint Food 4.3E, Wegmans 5.4E</t>
  </si>
  <si>
    <t>Buy at Mutzabaugh’s Market,  open 7 days 6am-10pm</t>
  </si>
  <si>
    <t>Mail to Post Office, M-F 12:30-4:30, Sa 8-11</t>
  </si>
  <si>
    <t>1.6 E</t>
  </si>
  <si>
    <t>Hamburg, PA</t>
  </si>
  <si>
    <t>Walmart Superstore, 24 hours</t>
  </si>
  <si>
    <t>Buy at Country Harvest,  8am-9pm 7 days</t>
  </si>
  <si>
    <t>1.0 E</t>
  </si>
  <si>
    <t>Wind Gap, PA</t>
  </si>
  <si>
    <t>Buy at K-Mart, Gaint Food Store  24hr</t>
  </si>
  <si>
    <t>Mail via FedEx/UPS to Edge of the Woods Outfitters, Open 7 days</t>
  </si>
  <si>
    <t>High Point State Park, NJ</t>
  </si>
  <si>
    <t>Mail to High Point State Park Headquarters, open M-Sa 8-8</t>
  </si>
  <si>
    <t>Buy at Horler’s Store, M–Sa 6–8, Su 7–7</t>
  </si>
  <si>
    <t>3-4 to Fort Montgomery</t>
  </si>
  <si>
    <t>1.8 W</t>
  </si>
  <si>
    <t>Fort Montgomery, NY</t>
  </si>
  <si>
    <t>Mail to Post Office, M-F 8-1 &amp; 2:30-5, Sa 9-12</t>
  </si>
  <si>
    <t>3 to AT Station</t>
  </si>
  <si>
    <t>Appalachian Trail Railroad Station, NY</t>
  </si>
  <si>
    <t>Mail to Native Landscapes &amp; Garden Center, Open daily 9-5</t>
  </si>
  <si>
    <t>0.8 E</t>
  </si>
  <si>
    <t>Kent CT</t>
  </si>
  <si>
    <t>Buy at Davis IGA, M-Sa 8-7 Su 8-5</t>
  </si>
  <si>
    <t>0.9E</t>
  </si>
  <si>
    <t>Carmwall Bridge, CT</t>
  </si>
  <si>
    <t>Mail to Post Office, M-F 8:30am-1pm &amp; 2pm-5pm, Sa 9am-12pm</t>
  </si>
  <si>
    <t>Falls Village, CT</t>
  </si>
  <si>
    <t>Maile to Post Office, M-F 8:20-1pm &amp; 2pm-5pm, Sa 8:30am-12pm</t>
  </si>
  <si>
    <t>0.8 W</t>
  </si>
  <si>
    <t>Buy at La Bonne Epicure Market, M–Sa 8–7, Su 8-6pm</t>
  </si>
  <si>
    <t>5 W</t>
  </si>
  <si>
    <t>Lee, MA</t>
  </si>
  <si>
    <t>Buy at Price Chopper Supermarket</t>
  </si>
  <si>
    <t xml:space="preserve">Mail to Post Office, M-F 7:30-1 </t>
  </si>
  <si>
    <t xml:space="preserve">&amp; 2-4:30, </t>
  </si>
  <si>
    <t>Sa 8:30-11:30</t>
  </si>
  <si>
    <t>0.5W</t>
  </si>
  <si>
    <t>Buy at Stop &amp; Shop</t>
  </si>
  <si>
    <t>1-2 to Bennington</t>
  </si>
  <si>
    <t>5.1 W</t>
  </si>
  <si>
    <t>Buy at Wal-mart, Price Chopper, Aldi</t>
  </si>
  <si>
    <t>2-3 to Manchester</t>
  </si>
  <si>
    <t>5.4 W</t>
  </si>
  <si>
    <t>Manchester, VT</t>
  </si>
  <si>
    <t>3-4 to Killington</t>
  </si>
  <si>
    <t>Killington, VT</t>
  </si>
  <si>
    <t>Mail to Mountain Meadows Lodge</t>
  </si>
  <si>
    <t>South Pomfret, VT</t>
  </si>
  <si>
    <t>Mail to Post Office, M-F 10am-2pm, Sa 8:30am-11:30am</t>
  </si>
  <si>
    <t>Buy at Hanover Food Co-op, 8am-8pm, 7 days</t>
  </si>
  <si>
    <t>Warren, NH</t>
  </si>
  <si>
    <t>Mail to Post Office,  M-F 7:30-9:30 &amp; 3-5, Sa 7:30-12 or buy at Tedeschi Food Shop,  Open daily 5-11</t>
  </si>
  <si>
    <t>Mail to Glencliff Post Office, M-F 12-2, Sa 7-1</t>
  </si>
  <si>
    <t>0.7 E</t>
  </si>
  <si>
    <t>Franconia Notch, NH</t>
  </si>
  <si>
    <t>Mail to Flume Visitor Center</t>
  </si>
  <si>
    <t>4.8 S</t>
  </si>
  <si>
    <t>Buy at Wayne’s Market, daily 5-10</t>
  </si>
  <si>
    <t xml:space="preserve">Rattle River Lodge &amp; Hostel </t>
  </si>
  <si>
    <t>or go into Gorham, NH (3.6W)</t>
  </si>
  <si>
    <t xml:space="preserve">Mail to White Mountains Lodge and Hostel, no requirement to stay but this is a great place. </t>
  </si>
  <si>
    <t>Or Mail to Post Office in Gorham or buy at Wal-mart which is 2.1 mile beyound Gorham, NH.</t>
  </si>
  <si>
    <t xml:space="preserve">2-3 to Andover </t>
  </si>
  <si>
    <t>5-6 to Rangeley</t>
  </si>
  <si>
    <t>8 E</t>
  </si>
  <si>
    <t xml:space="preserve">Andover, ME, East B Hill </t>
  </si>
  <si>
    <t>Rd</t>
  </si>
  <si>
    <t>Mail to Post Office, M-F 9:15-12 &amp; 1-4:15, Sa 9-12 or buy at Andover General Store, M-Sa 5-8, Su 6-8</t>
  </si>
  <si>
    <t xml:space="preserve">2-3 to Rangeley </t>
  </si>
  <si>
    <t>4-5 to Stratton</t>
  </si>
  <si>
    <t>9 W</t>
  </si>
  <si>
    <t>Rangeley, ME, route 4</t>
  </si>
  <si>
    <t>Buy at IGA Supermarket,  7 days 7-8</t>
  </si>
  <si>
    <t>2 to Stratton</t>
  </si>
  <si>
    <t>Buy at Fotter’s Market, M-Th 8-7, F-Sa 8-8, Su 9-5</t>
  </si>
  <si>
    <t>4-5 Monson</t>
  </si>
  <si>
    <t>3.6 E</t>
  </si>
  <si>
    <t>Mail toPost Office, M-F 9:15-12:15 &amp; 1:15-4:15 Sa 7:30-11</t>
  </si>
  <si>
    <t>6-7 to Abol Bridge</t>
  </si>
  <si>
    <t>Buy at campstore, Store open May 15-Oct 15, hours 7-7.</t>
  </si>
  <si>
    <t>Buy here for Katahdin hike</t>
  </si>
  <si>
    <t>Update: Destination &amp; Location</t>
  </si>
  <si>
    <t>Update Mail Drop locations and address</t>
  </si>
  <si>
    <t>2-3</t>
  </si>
  <si>
    <t>1-2</t>
  </si>
  <si>
    <t>4-5</t>
  </si>
  <si>
    <t>5-6</t>
  </si>
  <si>
    <t>10-11</t>
  </si>
  <si>
    <t>7-8</t>
  </si>
  <si>
    <t>7-6</t>
  </si>
  <si>
    <t>This chart is based off a few things.</t>
  </si>
  <si>
    <t>1. This is based off 15 mile hiking days.</t>
  </si>
  <si>
    <t>2. Trail towns that are within 1.0 miles from AT trail heads (highlighted in yellow).</t>
  </si>
  <si>
    <t>3. How many days to the next town that is within 1.0 miles from the AT.</t>
  </si>
  <si>
    <t>4. I tried to keep it so that only five days’ worth of food or less would need to be carried,</t>
  </si>
  <si>
    <t xml:space="preserve"> but this was not always possible.</t>
  </si>
  <si>
    <t>Stover Creek Shelter (pic)</t>
  </si>
  <si>
    <t>at-resupply.pdf</t>
  </si>
  <si>
    <t>Hawk Mt Shelter at 7.8mi. Gooch Mt Shelter 15.1</t>
  </si>
  <si>
    <t>Blood Mt Shelter 28.3mi</t>
  </si>
  <si>
    <t>https://www.postholer.com/databook/Appalachian-Trail/3/166.4</t>
  </si>
  <si>
    <t>https://www.postholer.com/planner/Appalachian-Trail/3</t>
  </si>
  <si>
    <t>Shelter or Town Name</t>
  </si>
  <si>
    <t>Water?</t>
  </si>
  <si>
    <t>Miles Since
Last Shelter</t>
  </si>
  <si>
    <t>Miles of
of AT</t>
  </si>
  <si>
    <t>Miles from
Springer</t>
  </si>
  <si>
    <t>Miles from
Katahdin</t>
  </si>
  <si>
    <t>Amicalola Falls State Park Shelter</t>
  </si>
  <si>
    <t>Y</t>
  </si>
  <si>
    <t>Springer Mountain Terminus</t>
  </si>
  <si>
    <t>N</t>
  </si>
  <si>
    <t>Suches, Georgia</t>
  </si>
  <si>
    <t>Neels Gap &amp; US 19/129 &amp; Walasi-Yi</t>
  </si>
  <si>
    <t>Helen, Georgia</t>
  </si>
  <si>
    <t>Hiawassee, Georgia</t>
  </si>
  <si>
    <t>Plumorchard Gap Shelter</t>
  </si>
  <si>
    <t>NC-TN</t>
  </si>
  <si>
    <t>NC-GA Line</t>
  </si>
  <si>
    <t>Carter Gap Shelter</t>
  </si>
  <si>
    <t>Big Spring Shelter</t>
  </si>
  <si>
    <t>Franklin, North Carolina</t>
  </si>
  <si>
    <t>A. Rufus Morgan Shelter</t>
  </si>
  <si>
    <t>Brown Fork Shelter</t>
  </si>
  <si>
    <t>Fontana Dam, North Carolina</t>
  </si>
  <si>
    <t>Siler’s Bald Shelter</t>
  </si>
  <si>
    <t>Hot Springs, North Carolina</t>
  </si>
  <si>
    <t>Jerry Cabin Shelter</t>
  </si>
  <si>
    <t>Erwin, Tennessee</t>
  </si>
  <si>
    <t>Elk Park, North Carolina</t>
  </si>
  <si>
    <t>Apple House Shelter</t>
  </si>
  <si>
    <t>Roan Mountain, Tennessee</t>
  </si>
  <si>
    <t>Dennis Cove Road</t>
  </si>
  <si>
    <t>Hampton, Tennessee</t>
  </si>
  <si>
    <t>Watagua Lake Shelter</t>
  </si>
  <si>
    <t>Shady Valley, Tennessee</t>
  </si>
  <si>
    <t>TN-VA State Line</t>
  </si>
  <si>
    <t>Damascus, Virginia</t>
  </si>
  <si>
    <t>Troutdale, Virginia</t>
  </si>
  <si>
    <t>Raccoon Branch Shelter</t>
  </si>
  <si>
    <t>Sugar Grove Shelter</t>
  </si>
  <si>
    <t>Atkins, Virginia</t>
  </si>
  <si>
    <t>Davis Path Shelter</t>
  </si>
  <si>
    <t>Ceres, Virginia</t>
  </si>
  <si>
    <t>Bastian Virginia</t>
  </si>
  <si>
    <t>Bland, Virginia</t>
  </si>
  <si>
    <t>Doc’s Knob Shelter</t>
  </si>
  <si>
    <t>Pearisburg, Virginia</t>
  </si>
  <si>
    <t>Pine Swap Shelter</t>
  </si>
  <si>
    <t>Pickel Branch Shelter</t>
  </si>
  <si>
    <t>Catawba, Virginia</t>
  </si>
  <si>
    <t>Cloverdale, Virginia</t>
  </si>
  <si>
    <t>Daleville, Virginia</t>
  </si>
  <si>
    <t>Troutville, Virginia</t>
  </si>
  <si>
    <t>WilsonCreek Shelter</t>
  </si>
  <si>
    <t>Buchanan, Virginia</t>
  </si>
  <si>
    <t>Cow Camp Gap Shelter</t>
  </si>
  <si>
    <t>Big Island, Virginia</t>
  </si>
  <si>
    <t>Glasgow, Virginia</t>
  </si>
  <si>
    <t>Buena Vista, Virginia</t>
  </si>
  <si>
    <t>Montebello, Virginia</t>
  </si>
  <si>
    <t>Paul C. Wolfe Memorial</t>
  </si>
  <si>
    <t>Waynesboro, Virginia</t>
  </si>
  <si>
    <t>Tom Floyd Wayside</t>
  </si>
  <si>
    <t>Front Royal, Virginia</t>
  </si>
  <si>
    <t>Jim &amp; Molly Denton Shelter</t>
  </si>
  <si>
    <t>Linden, Virginia</t>
  </si>
  <si>
    <t>Dicks Dome Shelter</t>
  </si>
  <si>
    <t>Sky Meadows State Park Side Trail</t>
  </si>
  <si>
    <t>Bluemont, Virgina</t>
  </si>
  <si>
    <t>VA-WV State Line</t>
  </si>
  <si>
    <t>WV</t>
  </si>
  <si>
    <t>Blackburn A.T. Center</t>
  </si>
  <si>
    <t>David Lesser Memorial Shelter</t>
  </si>
  <si>
    <t>Harpers Ferry, West Virginia</t>
  </si>
  <si>
    <t>WV-MD State Line</t>
  </si>
  <si>
    <t>Burkitsville, MD</t>
  </si>
  <si>
    <t>Boonsboro, Maryland</t>
  </si>
  <si>
    <t>Smithsburg, Maryland</t>
  </si>
  <si>
    <t>Ensign Cowall, Shelter</t>
  </si>
  <si>
    <t>Cascade, Maryland</t>
  </si>
  <si>
    <t>MD-PA State Line</t>
  </si>
  <si>
    <t>Deer Lick Shelter</t>
  </si>
  <si>
    <t>Tumbling Run Shelter</t>
  </si>
  <si>
    <t>Fayetteville, Pennsylvania</t>
  </si>
  <si>
    <t>Tagg Run Shelters</t>
  </si>
  <si>
    <t>Gardners, Pennsylvania</t>
  </si>
  <si>
    <t>Mt. Holly Springs, Pennsylvania</t>
  </si>
  <si>
    <t>Boiling Springs, Pennsylvania</t>
  </si>
  <si>
    <t>Cove Mountain</t>
  </si>
  <si>
    <t>Duncannon, Pennsylvania</t>
  </si>
  <si>
    <t>Pine Grove, Pennsylvania</t>
  </si>
  <si>
    <t>Shartlesville, Pennsylvania</t>
  </si>
  <si>
    <t>Port Clinton, Pennsylvania</t>
  </si>
  <si>
    <t>Blue Rocks Campground</t>
  </si>
  <si>
    <t>Allentown Hiking Club Shelter</t>
  </si>
  <si>
    <t>Ashfield, Pennsylvania</t>
  </si>
  <si>
    <t>Slatington, Pennsylvania</t>
  </si>
  <si>
    <t>Palmerton, Pennsylvania</t>
  </si>
  <si>
    <t>Danielsville, Pennsylvania</t>
  </si>
  <si>
    <t>Wind Gap, Pennsylvania</t>
  </si>
  <si>
    <t>PA-NJ State Line</t>
  </si>
  <si>
    <t>Delaware Water Gap, Pennsylvania</t>
  </si>
  <si>
    <t>Branchville, New Jersey</t>
  </si>
  <si>
    <t>Unionville, New York</t>
  </si>
  <si>
    <t>Glenwood, New Jersey</t>
  </si>
  <si>
    <t>Vernon, New Jersey</t>
  </si>
  <si>
    <t>New Milford, New York</t>
  </si>
  <si>
    <t>Hewitt, NJ</t>
  </si>
  <si>
    <t>NJ-NY State Line</t>
  </si>
  <si>
    <t>Bellvale, New York</t>
  </si>
  <si>
    <t>Greenwood Lake, New York</t>
  </si>
  <si>
    <t>Arden, New York</t>
  </si>
  <si>
    <t>Southfields, New York</t>
  </si>
  <si>
    <t>Bear Mountain, New York</t>
  </si>
  <si>
    <t>Fort Montgomery, New York</t>
  </si>
  <si>
    <t>Peekskill, New York</t>
  </si>
  <si>
    <t>Stormville, New York</t>
  </si>
  <si>
    <t>Morgan Stewart Shelter</t>
  </si>
  <si>
    <t>Poughquag, New York</t>
  </si>
  <si>
    <t>Pawling, New York</t>
  </si>
  <si>
    <t>NY-CT State Line</t>
  </si>
  <si>
    <t>Wingdale, New York</t>
  </si>
  <si>
    <t>Kent, Connecticut</t>
  </si>
  <si>
    <t>Cornwall Bridge, Connecticut</t>
  </si>
  <si>
    <t>West Cornwall, Connecticut</t>
  </si>
  <si>
    <t>Falls Village, Connecticut</t>
  </si>
  <si>
    <t>Salisbury, Connecticut</t>
  </si>
  <si>
    <t>CT-MA State Line</t>
  </si>
  <si>
    <t>The Hemlocks Lean-To</t>
  </si>
  <si>
    <t>South Egremont, Massachusetts</t>
  </si>
  <si>
    <t>Sheffield, Massachusetts</t>
  </si>
  <si>
    <t>Great Barrington, Massachusetts</t>
  </si>
  <si>
    <t>Mt. Wilcox Lean-to</t>
  </si>
  <si>
    <t>Tyringham, Massachusetts</t>
  </si>
  <si>
    <t>Lee, Massachusetts</t>
  </si>
  <si>
    <t>Becket, Massachusetts</t>
  </si>
  <si>
    <t>Dalton, Massachusetts</t>
  </si>
  <si>
    <t>Chesire, Massachusetts</t>
  </si>
  <si>
    <t>Mark Noepel Shelter</t>
  </si>
  <si>
    <t>North Adams/Williamstown, Massachusetts</t>
  </si>
  <si>
    <t>MA-VT State Line</t>
  </si>
  <si>
    <t>Bennington, Vermont</t>
  </si>
  <si>
    <t>Caughnawaga &amp; Kid Gore Shelters</t>
  </si>
  <si>
    <t>Manchester Center, Vermont</t>
  </si>
  <si>
    <t>Peru, Vermont</t>
  </si>
  <si>
    <t>Danby, Vermont</t>
  </si>
  <si>
    <t>Little Rock Pond Shelter(fee)</t>
  </si>
  <si>
    <t>Wallingford, Vermont</t>
  </si>
  <si>
    <t>North Clarendon, Vermont</t>
  </si>
  <si>
    <t>Claredon Shelter</t>
  </si>
  <si>
    <t>Pico Camp</t>
  </si>
  <si>
    <t>Killington, Vermont</t>
  </si>
  <si>
    <t>Tucker-Johnson Shelter (Maine Junction)</t>
  </si>
  <si>
    <t>Woodstock, Vermont</t>
  </si>
  <si>
    <t>South Pomfret, Vermont</t>
  </si>
  <si>
    <t>West Hartford, Vermont</t>
  </si>
  <si>
    <t>VT-NH State Line</t>
  </si>
  <si>
    <t>Norwich, Vermont</t>
  </si>
  <si>
    <t>Etna, New Hampshire</t>
  </si>
  <si>
    <t>Lyme Center, New Hampshire</t>
  </si>
  <si>
    <t>Ranger (Firewarden’s) Cabin</t>
  </si>
  <si>
    <t>Smarts Mtn. Tent-site</t>
  </si>
  <si>
    <t>Wentworth, New Hampshire</t>
  </si>
  <si>
    <t>Ore Hill Shelter</t>
  </si>
  <si>
    <t>Glencliff, New Hampshire</t>
  </si>
  <si>
    <t>Eliza Brook Shelter</t>
  </si>
  <si>
    <t>Kinsman Pond Campsite</t>
  </si>
  <si>
    <t>North Woodstock, New Hampshire</t>
  </si>
  <si>
    <t>Garfield Ridge Campsite and Shelter</t>
  </si>
  <si>
    <t>Guyot Campsite and Shelter</t>
  </si>
  <si>
    <t>Ethan Pond Campsite and Shelter</t>
  </si>
  <si>
    <t>Mizpah Spring Hut/Naumann Tentsite</t>
  </si>
  <si>
    <t>Lakes of the Clouds Hut</t>
  </si>
  <si>
    <t>Mt. Washington, NH</t>
  </si>
  <si>
    <t>Gray Knob Cabin</t>
  </si>
  <si>
    <t>Imp Campsite</t>
  </si>
  <si>
    <t>Gentian Pond Campsite</t>
  </si>
  <si>
    <t>NH-ME State Line</t>
  </si>
  <si>
    <t>Full Goose Shelter and Campsite</t>
  </si>
  <si>
    <t>Speck Pond Shelter and Campsite</t>
  </si>
  <si>
    <t>Andover, Maine</t>
  </si>
  <si>
    <t>Oquossoc, Maine</t>
  </si>
  <si>
    <t>Rangeley, Maine</t>
  </si>
  <si>
    <t>Stratton, Maine</t>
  </si>
  <si>
    <t>Caratunk, Maine</t>
  </si>
  <si>
    <t>Moxie Bald Mountain Lean-to</t>
  </si>
  <si>
    <t>Monson, Maine</t>
  </si>
  <si>
    <t>Sidney Tappan Lean-to</t>
  </si>
  <si>
    <t>East Branh Lean-to</t>
  </si>
  <si>
    <t>Daicey Pond Campground</t>
  </si>
  <si>
    <t>Katahdin Stream Campground(fee)</t>
  </si>
  <si>
    <t>The Birches Campsite(fee)</t>
  </si>
  <si>
    <t>Katahdin Terminus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</si>
</sst>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d\,\ mmm\ dd"/>
    <numFmt numFmtId="165" formatCode="0.0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theme="4"/>
      <name val="Arial"/>
      <family val="2"/>
    </font>
    <font>
      <u/>
      <sz val="10"/>
      <color theme="10"/>
      <name val="Arial"/>
      <family val="2"/>
    </font>
    <font>
      <sz val="10"/>
      <color theme="9" tint="-0.249977111117893"/>
      <name val="Arial"/>
      <family val="2"/>
    </font>
    <font>
      <sz val="12"/>
      <color rgb="FF373737"/>
      <name val="Open Sans"/>
      <family val="2"/>
    </font>
    <font>
      <b/>
      <sz val="18"/>
      <color rgb="FF333333"/>
      <name val="Open Sans"/>
      <family val="2"/>
    </font>
    <font>
      <b/>
      <sz val="12"/>
      <color rgb="FF373737"/>
      <name val="Open Sans"/>
      <family val="2"/>
    </font>
    <font>
      <sz val="12"/>
      <color rgb="FF008BAE"/>
      <name val="Open Sans"/>
      <family val="2"/>
    </font>
    <font>
      <sz val="12"/>
      <color rgb="FF666666"/>
      <name val="Open Sans"/>
      <family val="2"/>
    </font>
    <font>
      <b/>
      <sz val="12"/>
      <color rgb="FF008BAE"/>
      <name val="Open Sans"/>
      <family val="2"/>
    </font>
    <font>
      <b/>
      <sz val="13"/>
      <color rgb="FF14691D"/>
      <name val="Georgia"/>
      <family val="1"/>
    </font>
    <font>
      <b/>
      <sz val="12"/>
      <color rgb="FF000000"/>
      <name val="Verdana"/>
      <family val="2"/>
    </font>
    <font>
      <sz val="10"/>
      <color rgb="FF3E3E3E"/>
      <name val="Tahoma"/>
      <family val="2"/>
    </font>
    <font>
      <b/>
      <u/>
      <sz val="10"/>
      <color rgb="FF3E3E3E"/>
      <name val="Tahoma"/>
      <family val="2"/>
    </font>
    <font>
      <sz val="10"/>
      <color theme="1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Georgia"/>
      <family val="1"/>
    </font>
    <font>
      <sz val="10"/>
      <color rgb="FF333333"/>
      <name val="Georgia"/>
      <family val="1"/>
    </font>
    <font>
      <b/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66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9F363"/>
        <bgColor indexed="64"/>
      </patternFill>
    </fill>
    <fill>
      <patternFill patternType="solid">
        <fgColor rgb="FFF7F28D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80">
    <xf numFmtId="0" fontId="0" fillId="0" borderId="0" xfId="0"/>
    <xf numFmtId="1" fontId="1" fillId="0" borderId="1" xfId="0" applyNumberFormat="1" applyFont="1" applyBorder="1" applyAlignment="1">
      <alignment horizontal="center" textRotation="135"/>
    </xf>
    <xf numFmtId="164" fontId="0" fillId="0" borderId="1" xfId="0" applyNumberFormat="1" applyBorder="1" applyAlignment="1">
      <alignment horizontal="center" textRotation="135"/>
    </xf>
    <xf numFmtId="0" fontId="0" fillId="0" borderId="1" xfId="0" applyBorder="1" applyAlignment="1">
      <alignment horizontal="center" vertical="center" textRotation="135"/>
    </xf>
    <xf numFmtId="165" fontId="0" fillId="0" borderId="1" xfId="0" applyNumberFormat="1" applyBorder="1" applyAlignment="1">
      <alignment horizontal="center" textRotation="135"/>
    </xf>
    <xf numFmtId="165" fontId="0" fillId="0" borderId="2" xfId="0" applyNumberFormat="1" applyBorder="1" applyAlignment="1">
      <alignment horizontal="center" textRotation="135"/>
    </xf>
    <xf numFmtId="165" fontId="0" fillId="0" borderId="0" xfId="0" applyNumberForma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" fontId="0" fillId="0" borderId="1" xfId="0" applyNumberFormat="1" applyBorder="1" applyAlignment="1">
      <alignment horizontal="center" textRotation="135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horizontal="center" textRotation="135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1" fontId="0" fillId="0" borderId="0" xfId="0" quotePrefix="1" applyNumberFormat="1" applyAlignment="1">
      <alignment horizontal="right" vertical="top"/>
    </xf>
    <xf numFmtId="1" fontId="1" fillId="0" borderId="0" xfId="0" applyNumberFormat="1" applyFont="1" applyAlignment="1">
      <alignment vertical="top"/>
    </xf>
    <xf numFmtId="1" fontId="1" fillId="0" borderId="0" xfId="0" quotePrefix="1" applyNumberFormat="1" applyFont="1" applyAlignment="1">
      <alignment horizontal="right" vertical="top"/>
    </xf>
    <xf numFmtId="0" fontId="0" fillId="0" borderId="0" xfId="0" applyFill="1"/>
    <xf numFmtId="164" fontId="0" fillId="0" borderId="0" xfId="0" applyNumberFormat="1" applyFill="1" applyAlignment="1">
      <alignment vertical="top"/>
    </xf>
    <xf numFmtId="0" fontId="1" fillId="0" borderId="0" xfId="0" applyFont="1" applyFill="1" applyAlignment="1">
      <alignment vertical="top"/>
    </xf>
    <xf numFmtId="165" fontId="0" fillId="0" borderId="0" xfId="0" applyNumberFormat="1" applyFill="1" applyAlignment="1">
      <alignment vertical="top"/>
    </xf>
    <xf numFmtId="1" fontId="0" fillId="0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0" borderId="0" xfId="0" applyFont="1"/>
    <xf numFmtId="0" fontId="6" fillId="0" borderId="0" xfId="0" applyFont="1"/>
    <xf numFmtId="0" fontId="0" fillId="0" borderId="4" xfId="0" applyBorder="1" applyAlignment="1">
      <alignment wrapText="1"/>
    </xf>
    <xf numFmtId="0" fontId="0" fillId="0" borderId="4" xfId="0" applyBorder="1" applyAlignment="1">
      <alignment vertical="top" wrapText="1"/>
    </xf>
    <xf numFmtId="0" fontId="4" fillId="0" borderId="5" xfId="0" applyFont="1" applyBorder="1" applyAlignment="1">
      <alignment horizontal="center" vertical="center"/>
    </xf>
    <xf numFmtId="15" fontId="5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vertical="top" wrapText="1"/>
    </xf>
    <xf numFmtId="0" fontId="0" fillId="2" borderId="0" xfId="0" applyFill="1"/>
    <xf numFmtId="164" fontId="0" fillId="2" borderId="0" xfId="0" applyNumberFormat="1" applyFill="1" applyAlignment="1">
      <alignment vertical="top"/>
    </xf>
    <xf numFmtId="0" fontId="1" fillId="2" borderId="0" xfId="0" applyFont="1" applyFill="1" applyAlignment="1">
      <alignment vertical="top"/>
    </xf>
    <xf numFmtId="165" fontId="0" fillId="2" borderId="0" xfId="0" applyNumberFormat="1" applyFill="1" applyAlignment="1">
      <alignment vertical="top"/>
    </xf>
    <xf numFmtId="1" fontId="0" fillId="2" borderId="0" xfId="0" applyNumberFormat="1" applyFill="1" applyAlignment="1">
      <alignment vertical="top"/>
    </xf>
    <xf numFmtId="0" fontId="12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13" fillId="2" borderId="0" xfId="0" applyFont="1" applyFill="1" applyAlignment="1">
      <alignment vertical="top"/>
    </xf>
    <xf numFmtId="0" fontId="13" fillId="0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/>
    <xf numFmtId="0" fontId="13" fillId="0" borderId="0" xfId="0" applyFont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7" fillId="0" borderId="0" xfId="0" applyFont="1" applyAlignment="1">
      <alignment wrapText="1"/>
    </xf>
    <xf numFmtId="0" fontId="9" fillId="0" borderId="0" xfId="1" applyAlignment="1" applyProtection="1"/>
    <xf numFmtId="0" fontId="14" fillId="0" borderId="0" xfId="1" applyFont="1" applyAlignment="1" applyProtection="1"/>
    <xf numFmtId="0" fontId="15" fillId="0" borderId="0" xfId="0" applyFont="1" applyAlignment="1">
      <alignment vertical="top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15" fillId="0" borderId="0" xfId="0" applyFont="1" applyFill="1" applyAlignment="1">
      <alignment vertical="top" wrapText="1"/>
    </xf>
    <xf numFmtId="0" fontId="1" fillId="0" borderId="0" xfId="0" applyFont="1" applyFill="1"/>
    <xf numFmtId="0" fontId="15" fillId="0" borderId="0" xfId="0" applyFont="1" applyFill="1" applyAlignment="1">
      <alignment wrapText="1"/>
    </xf>
    <xf numFmtId="0" fontId="3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15" fontId="6" fillId="0" borderId="4" xfId="0" applyNumberFormat="1" applyFont="1" applyBorder="1" applyAlignment="1">
      <alignment horizontal="left" vertical="top" wrapText="1"/>
    </xf>
    <xf numFmtId="0" fontId="0" fillId="0" borderId="4" xfId="0" applyNumberFormat="1" applyBorder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4" xfId="0" applyFont="1" applyBorder="1" applyAlignment="1">
      <alignment wrapText="1"/>
    </xf>
    <xf numFmtId="0" fontId="6" fillId="0" borderId="0" xfId="0" quotePrefix="1" applyFont="1"/>
    <xf numFmtId="0" fontId="0" fillId="0" borderId="0" xfId="0" applyAlignment="1">
      <alignment horizontal="center" vertical="center" wrapText="1"/>
    </xf>
    <xf numFmtId="0" fontId="9" fillId="0" borderId="0" xfId="1" applyAlignment="1" applyProtection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vertical="center" wrapText="1"/>
    </xf>
    <xf numFmtId="0" fontId="9" fillId="3" borderId="8" xfId="1" applyFill="1" applyBorder="1" applyAlignment="1" applyProtection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4" fontId="16" fillId="3" borderId="8" xfId="0" applyNumberFormat="1" applyFont="1" applyFill="1" applyBorder="1" applyAlignment="1">
      <alignment vertical="center" wrapText="1"/>
    </xf>
    <xf numFmtId="0" fontId="20" fillId="3" borderId="8" xfId="0" applyFont="1" applyFill="1" applyBorder="1" applyAlignment="1">
      <alignment vertical="center" wrapText="1"/>
    </xf>
    <xf numFmtId="0" fontId="9" fillId="3" borderId="8" xfId="1" applyFill="1" applyBorder="1" applyAlignment="1" applyProtection="1">
      <alignment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4" fontId="16" fillId="3" borderId="8" xfId="0" applyNumberFormat="1" applyFont="1" applyFill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9" fillId="5" borderId="8" xfId="1" applyFill="1" applyBorder="1" applyAlignment="1" applyProtection="1">
      <alignment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9" fillId="6" borderId="8" xfId="1" applyFill="1" applyBorder="1" applyAlignment="1" applyProtection="1">
      <alignment vertical="center" wrapText="1"/>
    </xf>
    <xf numFmtId="0" fontId="16" fillId="6" borderId="8" xfId="0" applyFont="1" applyFill="1" applyBorder="1" applyAlignment="1">
      <alignment horizontal="center" vertical="center" wrapText="1"/>
    </xf>
    <xf numFmtId="4" fontId="16" fillId="6" borderId="8" xfId="0" applyNumberFormat="1" applyFont="1" applyFill="1" applyBorder="1" applyAlignment="1">
      <alignment horizontal="center" vertical="center" wrapText="1"/>
    </xf>
    <xf numFmtId="0" fontId="9" fillId="7" borderId="8" xfId="1" applyFill="1" applyBorder="1" applyAlignment="1" applyProtection="1">
      <alignment vertical="center" wrapText="1"/>
    </xf>
    <xf numFmtId="4" fontId="16" fillId="7" borderId="8" xfId="0" applyNumberFormat="1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vertical="center" wrapText="1"/>
    </xf>
    <xf numFmtId="4" fontId="16" fillId="4" borderId="8" xfId="0" applyNumberFormat="1" applyFont="1" applyFill="1" applyBorder="1" applyAlignment="1">
      <alignment horizontal="center" vertical="center" wrapText="1"/>
    </xf>
    <xf numFmtId="0" fontId="9" fillId="4" borderId="8" xfId="1" applyFill="1" applyBorder="1" applyAlignment="1" applyProtection="1">
      <alignment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18" fillId="3" borderId="17" xfId="0" applyFont="1" applyFill="1" applyBorder="1" applyAlignment="1">
      <alignment horizontal="left" vertical="center" wrapText="1"/>
    </xf>
    <xf numFmtId="0" fontId="18" fillId="3" borderId="18" xfId="0" applyFont="1" applyFill="1" applyBorder="1" applyAlignment="1">
      <alignment horizontal="left" vertical="center" wrapText="1"/>
    </xf>
    <xf numFmtId="0" fontId="0" fillId="3" borderId="19" xfId="0" applyFill="1" applyBorder="1" applyAlignment="1">
      <alignment horizontal="center" vertical="top" wrapText="1"/>
    </xf>
    <xf numFmtId="0" fontId="18" fillId="3" borderId="18" xfId="0" applyFont="1" applyFill="1" applyBorder="1" applyAlignment="1">
      <alignment horizontal="left" vertical="center" wrapText="1" indent="1"/>
    </xf>
    <xf numFmtId="0" fontId="18" fillId="3" borderId="18" xfId="0" applyFont="1" applyFill="1" applyBorder="1" applyAlignment="1">
      <alignment horizontal="center" vertical="top" wrapText="1"/>
    </xf>
    <xf numFmtId="0" fontId="18" fillId="3" borderId="19" xfId="0" applyFont="1" applyFill="1" applyBorder="1" applyAlignment="1">
      <alignment horizontal="center" vertical="top" wrapText="1"/>
    </xf>
    <xf numFmtId="0" fontId="22" fillId="3" borderId="17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23" fillId="0" borderId="0" xfId="0" applyFont="1"/>
    <xf numFmtId="0" fontId="0" fillId="0" borderId="0" xfId="0" applyAlignment="1">
      <alignment horizontal="left" vertical="center" wrapText="1" indent="2"/>
    </xf>
    <xf numFmtId="0" fontId="23" fillId="0" borderId="0" xfId="0" applyFont="1" applyAlignment="1">
      <alignment horizontal="left" vertical="center" wrapText="1" indent="3"/>
    </xf>
    <xf numFmtId="0" fontId="24" fillId="0" borderId="0" xfId="0" applyFont="1"/>
    <xf numFmtId="0" fontId="25" fillId="0" borderId="0" xfId="0" applyFont="1"/>
    <xf numFmtId="0" fontId="9" fillId="0" borderId="0" xfId="1" applyAlignment="1" applyProtection="1">
      <alignment horizontal="left" vertical="center"/>
    </xf>
    <xf numFmtId="0" fontId="22" fillId="3" borderId="20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0" fontId="18" fillId="3" borderId="21" xfId="0" applyFont="1" applyFill="1" applyBorder="1" applyAlignment="1">
      <alignment horizontal="left" vertical="center"/>
    </xf>
    <xf numFmtId="0" fontId="18" fillId="3" borderId="21" xfId="0" applyFont="1" applyFill="1" applyBorder="1" applyAlignment="1">
      <alignment horizontal="center" vertical="top"/>
    </xf>
    <xf numFmtId="0" fontId="18" fillId="3" borderId="15" xfId="0" applyFont="1" applyFill="1" applyBorder="1" applyAlignment="1">
      <alignment horizontal="center" vertical="top"/>
    </xf>
    <xf numFmtId="0" fontId="22" fillId="3" borderId="13" xfId="0" applyFont="1" applyFill="1" applyBorder="1" applyAlignment="1">
      <alignment horizontal="lef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0" xfId="1" quotePrefix="1" applyFont="1" applyAlignment="1" applyProtection="1"/>
    <xf numFmtId="0" fontId="26" fillId="0" borderId="0" xfId="1" quotePrefix="1" applyFont="1" applyAlignment="1" applyProtection="1"/>
    <xf numFmtId="0" fontId="26" fillId="0" borderId="0" xfId="1" applyFont="1" applyAlignment="1" applyProtection="1"/>
    <xf numFmtId="0" fontId="9" fillId="8" borderId="8" xfId="1" applyFill="1" applyBorder="1" applyAlignment="1" applyProtection="1">
      <alignment vertical="center" wrapText="1"/>
    </xf>
    <xf numFmtId="0" fontId="9" fillId="9" borderId="8" xfId="1" applyFill="1" applyBorder="1" applyAlignment="1" applyProtection="1">
      <alignment vertical="center" wrapText="1"/>
    </xf>
    <xf numFmtId="0" fontId="9" fillId="10" borderId="8" xfId="1" applyFill="1" applyBorder="1" applyAlignment="1" applyProtection="1">
      <alignment vertical="center" wrapText="1"/>
    </xf>
    <xf numFmtId="0" fontId="1" fillId="10" borderId="0" xfId="0" applyFont="1" applyFill="1"/>
    <xf numFmtId="0" fontId="28" fillId="0" borderId="26" xfId="0" applyFont="1" applyBorder="1" applyAlignment="1">
      <alignment vertical="center" wrapText="1"/>
    </xf>
    <xf numFmtId="0" fontId="30" fillId="0" borderId="26" xfId="0" applyFont="1" applyBorder="1" applyAlignment="1">
      <alignment vertical="center" wrapText="1"/>
    </xf>
    <xf numFmtId="0" fontId="30" fillId="0" borderId="26" xfId="0" applyFont="1" applyBorder="1" applyAlignment="1">
      <alignment horizontal="center" vertical="center" wrapText="1"/>
    </xf>
    <xf numFmtId="0" fontId="29" fillId="5" borderId="27" xfId="0" applyFont="1" applyFill="1" applyBorder="1" applyAlignment="1">
      <alignment horizontal="right" vertical="center" wrapText="1"/>
    </xf>
    <xf numFmtId="0" fontId="29" fillId="5" borderId="28" xfId="0" applyFont="1" applyFill="1" applyBorder="1" applyAlignment="1">
      <alignment horizontal="center" vertical="center" wrapText="1"/>
    </xf>
    <xf numFmtId="0" fontId="30" fillId="5" borderId="28" xfId="0" applyFont="1" applyFill="1" applyBorder="1" applyAlignment="1">
      <alignment vertical="center" wrapText="1"/>
    </xf>
    <xf numFmtId="0" fontId="30" fillId="5" borderId="28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vertical="center" wrapText="1"/>
    </xf>
    <xf numFmtId="0" fontId="29" fillId="0" borderId="27" xfId="0" applyFont="1" applyBorder="1" applyAlignment="1">
      <alignment horizontal="right" vertical="center" wrapText="1"/>
    </xf>
    <xf numFmtId="0" fontId="29" fillId="0" borderId="28" xfId="0" applyFont="1" applyBorder="1" applyAlignment="1">
      <alignment vertical="center" wrapText="1"/>
    </xf>
    <xf numFmtId="0" fontId="30" fillId="0" borderId="28" xfId="0" applyFont="1" applyBorder="1" applyAlignment="1">
      <alignment vertical="center" wrapText="1"/>
    </xf>
    <xf numFmtId="0" fontId="29" fillId="0" borderId="28" xfId="0" applyFont="1" applyBorder="1" applyAlignment="1">
      <alignment horizontal="justify" vertical="center" wrapText="1"/>
    </xf>
    <xf numFmtId="0" fontId="29" fillId="0" borderId="28" xfId="0" applyFont="1" applyBorder="1" applyAlignment="1">
      <alignment horizontal="center" vertical="center" wrapText="1"/>
    </xf>
    <xf numFmtId="0" fontId="30" fillId="5" borderId="30" xfId="0" applyFont="1" applyFill="1" applyBorder="1" applyAlignment="1">
      <alignment horizontal="justify" vertical="center" wrapText="1"/>
    </xf>
    <xf numFmtId="0" fontId="30" fillId="5" borderId="30" xfId="0" applyFont="1" applyFill="1" applyBorder="1" applyAlignment="1">
      <alignment vertical="center" wrapText="1"/>
    </xf>
    <xf numFmtId="0" fontId="29" fillId="11" borderId="30" xfId="0" applyFont="1" applyFill="1" applyBorder="1" applyAlignment="1">
      <alignment vertical="center" wrapText="1"/>
    </xf>
    <xf numFmtId="0" fontId="29" fillId="0" borderId="28" xfId="0" applyFont="1" applyBorder="1" applyAlignment="1">
      <alignment horizontal="left" vertical="center" wrapText="1" indent="1"/>
    </xf>
    <xf numFmtId="0" fontId="30" fillId="0" borderId="28" xfId="0" applyFont="1" applyBorder="1" applyAlignment="1">
      <alignment horizontal="center" vertical="center" wrapText="1"/>
    </xf>
    <xf numFmtId="0" fontId="29" fillId="11" borderId="28" xfId="0" applyFont="1" applyFill="1" applyBorder="1" applyAlignment="1">
      <alignment vertical="center" wrapText="1"/>
    </xf>
    <xf numFmtId="0" fontId="29" fillId="5" borderId="28" xfId="0" applyFont="1" applyFill="1" applyBorder="1" applyAlignment="1">
      <alignment vertical="center" wrapText="1"/>
    </xf>
    <xf numFmtId="0" fontId="29" fillId="5" borderId="30" xfId="0" applyFont="1" applyFill="1" applyBorder="1" applyAlignment="1">
      <alignment vertical="center" wrapText="1"/>
    </xf>
    <xf numFmtId="0" fontId="31" fillId="0" borderId="0" xfId="0" applyFont="1" applyAlignment="1">
      <alignment wrapText="1"/>
    </xf>
    <xf numFmtId="165" fontId="31" fillId="0" borderId="0" xfId="0" applyNumberFormat="1" applyFont="1" applyAlignment="1">
      <alignment wrapText="1"/>
    </xf>
    <xf numFmtId="165" fontId="29" fillId="0" borderId="25" xfId="0" applyNumberFormat="1" applyFont="1" applyBorder="1" applyAlignment="1">
      <alignment horizontal="right" vertical="center" wrapText="1"/>
    </xf>
    <xf numFmtId="165" fontId="29" fillId="5" borderId="27" xfId="0" applyNumberFormat="1" applyFont="1" applyFill="1" applyBorder="1" applyAlignment="1">
      <alignment horizontal="right" vertical="center" wrapText="1"/>
    </xf>
    <xf numFmtId="165" fontId="29" fillId="0" borderId="27" xfId="0" applyNumberFormat="1" applyFont="1" applyBorder="1" applyAlignment="1">
      <alignment horizontal="right" vertical="center" wrapText="1"/>
    </xf>
    <xf numFmtId="0" fontId="29" fillId="5" borderId="25" xfId="0" applyFont="1" applyFill="1" applyBorder="1" applyAlignment="1">
      <alignment horizontal="right" vertical="center" wrapText="1"/>
    </xf>
    <xf numFmtId="0" fontId="29" fillId="5" borderId="26" xfId="0" applyFont="1" applyFill="1" applyBorder="1" applyAlignment="1">
      <alignment horizontal="left" vertical="center" wrapText="1" indent="1"/>
    </xf>
    <xf numFmtId="0" fontId="30" fillId="5" borderId="26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center" vertical="center" wrapText="1"/>
    </xf>
    <xf numFmtId="0" fontId="29" fillId="0" borderId="26" xfId="0" applyFont="1" applyBorder="1" applyAlignment="1">
      <alignment vertical="center" wrapText="1"/>
    </xf>
    <xf numFmtId="0" fontId="29" fillId="3" borderId="27" xfId="0" applyFont="1" applyFill="1" applyBorder="1" applyAlignment="1">
      <alignment horizontal="right" vertical="center" wrapText="1"/>
    </xf>
    <xf numFmtId="0" fontId="29" fillId="3" borderId="28" xfId="0" applyFont="1" applyFill="1" applyBorder="1" applyAlignment="1">
      <alignment vertical="center" wrapText="1"/>
    </xf>
    <xf numFmtId="0" fontId="30" fillId="3" borderId="28" xfId="0" applyFont="1" applyFill="1" applyBorder="1" applyAlignment="1">
      <alignment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28" fillId="3" borderId="28" xfId="0" applyFont="1" applyFill="1" applyBorder="1" applyAlignment="1">
      <alignment vertical="center" wrapText="1"/>
    </xf>
    <xf numFmtId="0" fontId="29" fillId="3" borderId="28" xfId="0" applyFont="1" applyFill="1" applyBorder="1" applyAlignment="1">
      <alignment horizontal="center" vertical="center" wrapText="1"/>
    </xf>
    <xf numFmtId="0" fontId="29" fillId="5" borderId="28" xfId="0" applyFont="1" applyFill="1" applyBorder="1" applyAlignment="1">
      <alignment horizontal="left" vertical="center" wrapText="1" indent="1"/>
    </xf>
    <xf numFmtId="0" fontId="29" fillId="3" borderId="28" xfId="0" applyFont="1" applyFill="1" applyBorder="1" applyAlignment="1">
      <alignment horizontal="left" vertical="center" wrapText="1" indent="1"/>
    </xf>
    <xf numFmtId="0" fontId="30" fillId="5" borderId="32" xfId="0" applyFont="1" applyFill="1" applyBorder="1" applyAlignment="1">
      <alignment vertical="center" wrapText="1"/>
    </xf>
    <xf numFmtId="0" fontId="29" fillId="11" borderId="32" xfId="0" applyFont="1" applyFill="1" applyBorder="1" applyAlignment="1">
      <alignment vertical="center" wrapText="1"/>
    </xf>
    <xf numFmtId="0" fontId="30" fillId="3" borderId="30" xfId="0" applyFont="1" applyFill="1" applyBorder="1" applyAlignment="1">
      <alignment vertical="center" wrapText="1"/>
    </xf>
    <xf numFmtId="0" fontId="1" fillId="12" borderId="0" xfId="0" applyFont="1" applyFill="1" applyAlignment="1">
      <alignment vertical="top"/>
    </xf>
    <xf numFmtId="0" fontId="0" fillId="12" borderId="0" xfId="0" applyFill="1"/>
    <xf numFmtId="0" fontId="7" fillId="12" borderId="0" xfId="0" applyFont="1" applyFill="1"/>
    <xf numFmtId="165" fontId="0" fillId="12" borderId="0" xfId="0" applyNumberFormat="1" applyFill="1" applyAlignment="1">
      <alignment vertical="top"/>
    </xf>
    <xf numFmtId="0" fontId="1" fillId="12" borderId="0" xfId="0" applyFont="1" applyFill="1"/>
    <xf numFmtId="165" fontId="0" fillId="12" borderId="0" xfId="0" applyNumberFormat="1" applyFill="1"/>
    <xf numFmtId="0" fontId="31" fillId="0" borderId="0" xfId="0" applyFont="1"/>
    <xf numFmtId="1" fontId="30" fillId="5" borderId="28" xfId="0" quotePrefix="1" applyNumberFormat="1" applyFont="1" applyFill="1" applyBorder="1" applyAlignment="1">
      <alignment horizontal="center" vertical="center" wrapText="1"/>
    </xf>
    <xf numFmtId="16" fontId="30" fillId="5" borderId="28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/>
    <xf numFmtId="0" fontId="31" fillId="13" borderId="0" xfId="0" applyFont="1" applyFill="1"/>
    <xf numFmtId="0" fontId="0" fillId="13" borderId="0" xfId="0" applyFill="1"/>
    <xf numFmtId="0" fontId="9" fillId="3" borderId="0" xfId="1" applyFill="1" applyBorder="1" applyAlignment="1" applyProtection="1">
      <alignment vertical="center" wrapText="1"/>
    </xf>
    <xf numFmtId="0" fontId="9" fillId="3" borderId="0" xfId="1" applyFill="1" applyBorder="1" applyAlignment="1" applyProtection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vertical="center" wrapText="1"/>
    </xf>
    <xf numFmtId="4" fontId="16" fillId="3" borderId="0" xfId="0" applyNumberFormat="1" applyFont="1" applyFill="1" applyBorder="1" applyAlignment="1">
      <alignment vertical="center" wrapText="1"/>
    </xf>
    <xf numFmtId="0" fontId="9" fillId="0" borderId="0" xfId="1" applyFill="1" applyBorder="1" applyAlignment="1" applyProtection="1">
      <alignment vertical="center" wrapText="1"/>
    </xf>
    <xf numFmtId="0" fontId="10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165" fontId="1" fillId="0" borderId="0" xfId="0" applyNumberFormat="1" applyFont="1"/>
    <xf numFmtId="0" fontId="27" fillId="0" borderId="0" xfId="0" quotePrefix="1" applyFont="1" applyAlignment="1">
      <alignment vertical="center" wrapText="1"/>
    </xf>
    <xf numFmtId="0" fontId="1" fillId="0" borderId="0" xfId="0" quotePrefix="1" applyFont="1"/>
    <xf numFmtId="0" fontId="1" fillId="14" borderId="0" xfId="0" applyFont="1" applyFill="1"/>
    <xf numFmtId="0" fontId="1" fillId="15" borderId="0" xfId="0" applyFont="1" applyFill="1"/>
    <xf numFmtId="0" fontId="9" fillId="14" borderId="8" xfId="1" applyFill="1" applyBorder="1" applyAlignment="1" applyProtection="1">
      <alignment vertical="center" wrapText="1"/>
    </xf>
    <xf numFmtId="0" fontId="9" fillId="15" borderId="8" xfId="1" applyFill="1" applyBorder="1" applyAlignment="1" applyProtection="1">
      <alignment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9" fillId="6" borderId="9" xfId="1" applyFill="1" applyBorder="1" applyAlignment="1" applyProtection="1">
      <alignment horizontal="center" vertical="center" wrapText="1"/>
    </xf>
    <xf numFmtId="0" fontId="9" fillId="6" borderId="10" xfId="1" applyFill="1" applyBorder="1" applyAlignment="1" applyProtection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9" fillId="4" borderId="9" xfId="1" applyFill="1" applyBorder="1" applyAlignment="1" applyProtection="1">
      <alignment horizontal="center" vertical="center" wrapText="1"/>
    </xf>
    <xf numFmtId="0" fontId="9" fillId="4" borderId="10" xfId="1" applyFill="1" applyBorder="1" applyAlignment="1" applyProtection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9" fillId="7" borderId="9" xfId="1" applyFill="1" applyBorder="1" applyAlignment="1" applyProtection="1">
      <alignment horizontal="center" vertical="center" wrapText="1"/>
    </xf>
    <xf numFmtId="0" fontId="9" fillId="7" borderId="10" xfId="1" applyFill="1" applyBorder="1" applyAlignment="1" applyProtection="1">
      <alignment horizontal="center" vertical="center" wrapText="1"/>
    </xf>
    <xf numFmtId="165" fontId="29" fillId="5" borderId="31" xfId="0" applyNumberFormat="1" applyFont="1" applyFill="1" applyBorder="1" applyAlignment="1">
      <alignment horizontal="right" vertical="center" wrapText="1"/>
    </xf>
    <xf numFmtId="165" fontId="29" fillId="5" borderId="27" xfId="0" applyNumberFormat="1" applyFont="1" applyFill="1" applyBorder="1" applyAlignment="1">
      <alignment horizontal="right" vertical="center" wrapText="1"/>
    </xf>
    <xf numFmtId="0" fontId="29" fillId="5" borderId="31" xfId="0" applyFont="1" applyFill="1" applyBorder="1" applyAlignment="1">
      <alignment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31" xfId="0" applyFont="1" applyFill="1" applyBorder="1" applyAlignment="1">
      <alignment vertical="center" wrapText="1"/>
    </xf>
    <xf numFmtId="0" fontId="30" fillId="5" borderId="27" xfId="0" applyFont="1" applyFill="1" applyBorder="1" applyAlignment="1">
      <alignment vertical="center" wrapText="1"/>
    </xf>
    <xf numFmtId="1" fontId="30" fillId="5" borderId="31" xfId="0" quotePrefix="1" applyNumberFormat="1" applyFont="1" applyFill="1" applyBorder="1" applyAlignment="1">
      <alignment horizontal="center" vertical="center" wrapText="1"/>
    </xf>
    <xf numFmtId="1" fontId="30" fillId="5" borderId="27" xfId="0" applyNumberFormat="1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vertical="center" wrapText="1"/>
    </xf>
    <xf numFmtId="0" fontId="29" fillId="0" borderId="27" xfId="0" applyFont="1" applyBorder="1" applyAlignment="1">
      <alignment vertical="center" wrapText="1"/>
    </xf>
    <xf numFmtId="0" fontId="29" fillId="5" borderId="31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horizontal="center" vertical="center" wrapText="1"/>
    </xf>
    <xf numFmtId="0" fontId="30" fillId="5" borderId="31" xfId="0" applyFont="1" applyFill="1" applyBorder="1" applyAlignment="1">
      <alignment horizontal="center" vertical="center" wrapText="1"/>
    </xf>
    <xf numFmtId="0" fontId="30" fillId="5" borderId="27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vertical="center" wrapText="1"/>
    </xf>
    <xf numFmtId="0" fontId="29" fillId="11" borderId="27" xfId="0" applyFont="1" applyFill="1" applyBorder="1" applyAlignment="1">
      <alignment vertical="center" wrapText="1"/>
    </xf>
    <xf numFmtId="16" fontId="30" fillId="5" borderId="31" xfId="0" quotePrefix="1" applyNumberFormat="1" applyFont="1" applyFill="1" applyBorder="1" applyAlignment="1">
      <alignment horizontal="center" vertical="center" wrapText="1"/>
    </xf>
    <xf numFmtId="16" fontId="30" fillId="5" borderId="27" xfId="0" applyNumberFormat="1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right" vertical="center" wrapText="1"/>
    </xf>
    <xf numFmtId="0" fontId="29" fillId="5" borderId="29" xfId="0" applyFont="1" applyFill="1" applyBorder="1" applyAlignment="1">
      <alignment horizontal="right" vertical="center" wrapText="1"/>
    </xf>
    <xf numFmtId="0" fontId="29" fillId="5" borderId="27" xfId="0" applyFont="1" applyFill="1" applyBorder="1" applyAlignment="1">
      <alignment horizontal="right" vertical="center" wrapText="1"/>
    </xf>
    <xf numFmtId="0" fontId="29" fillId="5" borderId="29" xfId="0" applyFont="1" applyFill="1" applyBorder="1" applyAlignment="1">
      <alignment horizontal="center" vertical="center" wrapText="1"/>
    </xf>
    <xf numFmtId="0" fontId="30" fillId="5" borderId="29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vertical="center" wrapText="1"/>
    </xf>
    <xf numFmtId="0" fontId="29" fillId="5" borderId="29" xfId="0" applyFont="1" applyFill="1" applyBorder="1" applyAlignment="1">
      <alignment vertical="center" wrapText="1"/>
    </xf>
    <xf numFmtId="0" fontId="29" fillId="3" borderId="31" xfId="0" applyFont="1" applyFill="1" applyBorder="1" applyAlignment="1">
      <alignment vertical="center" wrapText="1"/>
    </xf>
    <xf numFmtId="0" fontId="29" fillId="3" borderId="29" xfId="0" applyFont="1" applyFill="1" applyBorder="1" applyAlignment="1">
      <alignment vertical="center" wrapText="1"/>
    </xf>
    <xf numFmtId="0" fontId="29" fillId="3" borderId="27" xfId="0" applyFont="1" applyFill="1" applyBorder="1" applyAlignment="1">
      <alignment vertical="center" wrapText="1"/>
    </xf>
    <xf numFmtId="0" fontId="29" fillId="3" borderId="31" xfId="0" applyFont="1" applyFill="1" applyBorder="1" applyAlignment="1">
      <alignment horizontal="right" vertical="center" wrapText="1"/>
    </xf>
    <xf numFmtId="0" fontId="29" fillId="3" borderId="27" xfId="0" applyFont="1" applyFill="1" applyBorder="1" applyAlignment="1">
      <alignment horizontal="right" vertical="center" wrapText="1"/>
    </xf>
    <xf numFmtId="0" fontId="29" fillId="3" borderId="31" xfId="0" applyFont="1" applyFill="1" applyBorder="1" applyAlignment="1">
      <alignment horizontal="center" vertical="center" wrapText="1"/>
    </xf>
    <xf numFmtId="0" fontId="29" fillId="3" borderId="27" xfId="0" applyFont="1" applyFill="1" applyBorder="1" applyAlignment="1">
      <alignment horizontal="center" vertical="center" wrapText="1"/>
    </xf>
    <xf numFmtId="0" fontId="30" fillId="3" borderId="31" xfId="0" applyFont="1" applyFill="1" applyBorder="1" applyAlignment="1">
      <alignment vertical="center" wrapText="1"/>
    </xf>
    <xf numFmtId="0" fontId="30" fillId="3" borderId="27" xfId="0" applyFont="1" applyFill="1" applyBorder="1" applyAlignment="1">
      <alignment vertical="center" wrapText="1"/>
    </xf>
    <xf numFmtId="0" fontId="28" fillId="3" borderId="31" xfId="0" applyFont="1" applyFill="1" applyBorder="1" applyAlignment="1">
      <alignment vertical="center" wrapText="1"/>
    </xf>
    <xf numFmtId="0" fontId="28" fillId="3" borderId="27" xfId="0" applyFont="1" applyFill="1" applyBorder="1" applyAlignment="1">
      <alignment vertical="center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7F28D"/>
      <color rgb="FFE9F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ostholer.com/planner/Appalachian-Trail/3" TargetMode="External"/><Relationship Id="rId1" Type="http://schemas.openxmlformats.org/officeDocument/2006/relationships/hyperlink" Target="https://www.postholer.com/databook/Appalachian-Trail/3/166.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whiteblaze.net/forum/showthread.php?p=95199&amp;postcount=1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ldha.org/labels/at" TargetMode="External"/><Relationship Id="rId21" Type="http://schemas.openxmlformats.org/officeDocument/2006/relationships/hyperlink" Target="javascript:MailingLabel('8')" TargetMode="External"/><Relationship Id="rId42" Type="http://schemas.openxmlformats.org/officeDocument/2006/relationships/hyperlink" Target="https://aldha.org/labels/at" TargetMode="External"/><Relationship Id="rId63" Type="http://schemas.openxmlformats.org/officeDocument/2006/relationships/hyperlink" Target="javascript:MailingLabel('20')" TargetMode="External"/><Relationship Id="rId84" Type="http://schemas.openxmlformats.org/officeDocument/2006/relationships/hyperlink" Target="http://en.wikipedia.org/wiki/Waynesboro,_Virginia" TargetMode="External"/><Relationship Id="rId138" Type="http://schemas.openxmlformats.org/officeDocument/2006/relationships/hyperlink" Target="http://www.nysparks.com/parks/13/details.aspx" TargetMode="External"/><Relationship Id="rId159" Type="http://schemas.openxmlformats.org/officeDocument/2006/relationships/hyperlink" Target="http://en.wikipedia.org/wiki/Dalton,_Massachusetts" TargetMode="External"/><Relationship Id="rId170" Type="http://schemas.openxmlformats.org/officeDocument/2006/relationships/hyperlink" Target="javascript:MailingLabel('43')" TargetMode="External"/><Relationship Id="rId191" Type="http://schemas.openxmlformats.org/officeDocument/2006/relationships/hyperlink" Target="http://en.wikipedia.org/wiki/Andover,_Maine" TargetMode="External"/><Relationship Id="rId205" Type="http://schemas.openxmlformats.org/officeDocument/2006/relationships/hyperlink" Target="javascript:MailingLabel('52')" TargetMode="External"/><Relationship Id="rId107" Type="http://schemas.openxmlformats.org/officeDocument/2006/relationships/hyperlink" Target="http://tinyurl.com/pc4e7qu" TargetMode="External"/><Relationship Id="rId11" Type="http://schemas.openxmlformats.org/officeDocument/2006/relationships/hyperlink" Target="http://brysoncity.northcarolina.com/" TargetMode="External"/><Relationship Id="rId32" Type="http://schemas.openxmlformats.org/officeDocument/2006/relationships/hyperlink" Target="javascript:MailingLabel('11')" TargetMode="External"/><Relationship Id="rId53" Type="http://schemas.openxmlformats.org/officeDocument/2006/relationships/hyperlink" Target="javascript:MailingLabel('17')" TargetMode="External"/><Relationship Id="rId74" Type="http://schemas.openxmlformats.org/officeDocument/2006/relationships/hyperlink" Target="javascript:MailingLabel('22a')" TargetMode="External"/><Relationship Id="rId128" Type="http://schemas.openxmlformats.org/officeDocument/2006/relationships/hyperlink" Target="javascript:MailingLabel('32')" TargetMode="External"/><Relationship Id="rId149" Type="http://schemas.openxmlformats.org/officeDocument/2006/relationships/hyperlink" Target="http://en.wikipedia.org/wiki/Salisbury,_Connecticut" TargetMode="External"/><Relationship Id="rId5" Type="http://schemas.openxmlformats.org/officeDocument/2006/relationships/hyperlink" Target="http://tinyurl.com/cbbeh8u" TargetMode="External"/><Relationship Id="rId90" Type="http://schemas.openxmlformats.org/officeDocument/2006/relationships/hyperlink" Target="http://en.wikipedia.org/wiki/Front_Royal,_Virginia" TargetMode="External"/><Relationship Id="rId95" Type="http://schemas.openxmlformats.org/officeDocument/2006/relationships/hyperlink" Target="http://tinyurl.com/bnbr8wn" TargetMode="External"/><Relationship Id="rId160" Type="http://schemas.openxmlformats.org/officeDocument/2006/relationships/hyperlink" Target="http://tinyurl.com/b6ua4hp" TargetMode="External"/><Relationship Id="rId165" Type="http://schemas.openxmlformats.org/officeDocument/2006/relationships/hyperlink" Target="http://en.wikipedia.org/wiki/Williamstown,_Massachusetts" TargetMode="External"/><Relationship Id="rId181" Type="http://schemas.openxmlformats.org/officeDocument/2006/relationships/hyperlink" Target="https://aldha.org/labels/at" TargetMode="External"/><Relationship Id="rId186" Type="http://schemas.openxmlformats.org/officeDocument/2006/relationships/hyperlink" Target="javascript:MailingLabel('48')" TargetMode="External"/><Relationship Id="rId216" Type="http://schemas.openxmlformats.org/officeDocument/2006/relationships/hyperlink" Target="javascript:MailingLabel('1')" TargetMode="External"/><Relationship Id="rId211" Type="http://schemas.openxmlformats.org/officeDocument/2006/relationships/hyperlink" Target="javascript:MailingLabel('3')" TargetMode="External"/><Relationship Id="rId22" Type="http://schemas.openxmlformats.org/officeDocument/2006/relationships/hyperlink" Target="http://www.hotspringsnc.org/" TargetMode="External"/><Relationship Id="rId27" Type="http://schemas.openxmlformats.org/officeDocument/2006/relationships/hyperlink" Target="http://tinyurl.com/ajzokcx" TargetMode="External"/><Relationship Id="rId43" Type="http://schemas.openxmlformats.org/officeDocument/2006/relationships/hyperlink" Target="https://aldha.org/labels/at" TargetMode="External"/><Relationship Id="rId48" Type="http://schemas.openxmlformats.org/officeDocument/2006/relationships/hyperlink" Target="http://en.wikipedia.org/wiki/Troutdale,_Virginia" TargetMode="External"/><Relationship Id="rId64" Type="http://schemas.openxmlformats.org/officeDocument/2006/relationships/hyperlink" Target="http://daleville.virginia.com/" TargetMode="External"/><Relationship Id="rId69" Type="http://schemas.openxmlformats.org/officeDocument/2006/relationships/hyperlink" Target="https://aldha.org/labels/at" TargetMode="External"/><Relationship Id="rId113" Type="http://schemas.openxmlformats.org/officeDocument/2006/relationships/hyperlink" Target="https://aldha.org/labels/at" TargetMode="External"/><Relationship Id="rId118" Type="http://schemas.openxmlformats.org/officeDocument/2006/relationships/hyperlink" Target="http://tinyurl.com/b9r8eyy" TargetMode="External"/><Relationship Id="rId134" Type="http://schemas.openxmlformats.org/officeDocument/2006/relationships/hyperlink" Target="javascript:MailingLabel('34a')" TargetMode="External"/><Relationship Id="rId139" Type="http://schemas.openxmlformats.org/officeDocument/2006/relationships/hyperlink" Target="http://tinyurl.com/av3fqb7" TargetMode="External"/><Relationship Id="rId80" Type="http://schemas.openxmlformats.org/officeDocument/2006/relationships/hyperlink" Target="javascript:MailingLabel('22c')" TargetMode="External"/><Relationship Id="rId85" Type="http://schemas.openxmlformats.org/officeDocument/2006/relationships/hyperlink" Target="http://tinyurl.com/cyg5avs" TargetMode="External"/><Relationship Id="rId150" Type="http://schemas.openxmlformats.org/officeDocument/2006/relationships/hyperlink" Target="http://tinyurl.com/b4lybda" TargetMode="External"/><Relationship Id="rId155" Type="http://schemas.openxmlformats.org/officeDocument/2006/relationships/hyperlink" Target="javascript:MailingLabel('39')" TargetMode="External"/><Relationship Id="rId171" Type="http://schemas.openxmlformats.org/officeDocument/2006/relationships/hyperlink" Target="http://en.wikipedia.org/wiki/Manchester_Center,_Vermont" TargetMode="External"/><Relationship Id="rId176" Type="http://schemas.openxmlformats.org/officeDocument/2006/relationships/hyperlink" Target="javascript:MailingLabel('45')" TargetMode="External"/><Relationship Id="rId192" Type="http://schemas.openxmlformats.org/officeDocument/2006/relationships/hyperlink" Target="https://aldha.org/labels/at" TargetMode="External"/><Relationship Id="rId197" Type="http://schemas.openxmlformats.org/officeDocument/2006/relationships/hyperlink" Target="javascript:MailingLabel('50')" TargetMode="External"/><Relationship Id="rId206" Type="http://schemas.openxmlformats.org/officeDocument/2006/relationships/hyperlink" Target="http://en.wikipedia.org/wiki/Monson,_Maine" TargetMode="External"/><Relationship Id="rId201" Type="http://schemas.openxmlformats.org/officeDocument/2006/relationships/hyperlink" Target="javascript:MailingLabel('51')" TargetMode="External"/><Relationship Id="rId12" Type="http://schemas.openxmlformats.org/officeDocument/2006/relationships/hyperlink" Target="https://aldha.org/labels/at" TargetMode="External"/><Relationship Id="rId17" Type="http://schemas.openxmlformats.org/officeDocument/2006/relationships/hyperlink" Target="javascript:MailingLabel('7')" TargetMode="External"/><Relationship Id="rId33" Type="http://schemas.openxmlformats.org/officeDocument/2006/relationships/hyperlink" Target="http://en.wikipedia.org/wiki/Elk_Park,_North_Carolina" TargetMode="External"/><Relationship Id="rId38" Type="http://schemas.openxmlformats.org/officeDocument/2006/relationships/hyperlink" Target="http://tinyurl.com/b3xvghp" TargetMode="External"/><Relationship Id="rId59" Type="http://schemas.openxmlformats.org/officeDocument/2006/relationships/hyperlink" Target="javascript:MailingLabel('19')" TargetMode="External"/><Relationship Id="rId103" Type="http://schemas.openxmlformats.org/officeDocument/2006/relationships/hyperlink" Target="http://www.townofsmithsburg.org/" TargetMode="External"/><Relationship Id="rId108" Type="http://schemas.openxmlformats.org/officeDocument/2006/relationships/hyperlink" Target="javascript:MailingLabel('26')" TargetMode="External"/><Relationship Id="rId124" Type="http://schemas.openxmlformats.org/officeDocument/2006/relationships/hyperlink" Target="http://tinyurl.com/jvlqgmp" TargetMode="External"/><Relationship Id="rId129" Type="http://schemas.openxmlformats.org/officeDocument/2006/relationships/hyperlink" Target="http://www.unionvilleny.org/" TargetMode="External"/><Relationship Id="rId54" Type="http://schemas.openxmlformats.org/officeDocument/2006/relationships/hyperlink" Target="https://en.wikipedia.org/wiki/Bland,_Virginia" TargetMode="External"/><Relationship Id="rId70" Type="http://schemas.openxmlformats.org/officeDocument/2006/relationships/hyperlink" Target="http://tinyurl.com/ak9t92o" TargetMode="External"/><Relationship Id="rId75" Type="http://schemas.openxmlformats.org/officeDocument/2006/relationships/hyperlink" Target="http://en.wikipedia.org/wiki/Glasgow,_Virginia" TargetMode="External"/><Relationship Id="rId91" Type="http://schemas.openxmlformats.org/officeDocument/2006/relationships/hyperlink" Target="https://aldha.org/labels/at" TargetMode="External"/><Relationship Id="rId96" Type="http://schemas.openxmlformats.org/officeDocument/2006/relationships/hyperlink" Target="javascript:MailingLabel('25')" TargetMode="External"/><Relationship Id="rId140" Type="http://schemas.openxmlformats.org/officeDocument/2006/relationships/hyperlink" Target="javascript:MailingLabel('35')" TargetMode="External"/><Relationship Id="rId145" Type="http://schemas.openxmlformats.org/officeDocument/2006/relationships/hyperlink" Target="javascript:MailingLabel('36')" TargetMode="External"/><Relationship Id="rId161" Type="http://schemas.openxmlformats.org/officeDocument/2006/relationships/hyperlink" Target="javascript:MailingLabel('41')" TargetMode="External"/><Relationship Id="rId166" Type="http://schemas.openxmlformats.org/officeDocument/2006/relationships/hyperlink" Target="http://tinyurl.com/yxqa666b" TargetMode="External"/><Relationship Id="rId182" Type="http://schemas.openxmlformats.org/officeDocument/2006/relationships/hyperlink" Target="http://tinyurl.com/d2mqedd" TargetMode="External"/><Relationship Id="rId187" Type="http://schemas.openxmlformats.org/officeDocument/2006/relationships/hyperlink" Target="http://en.wikipedia.org/wiki/Gorham,_New_Hampshire" TargetMode="External"/><Relationship Id="rId217" Type="http://schemas.openxmlformats.org/officeDocument/2006/relationships/hyperlink" Target="http://www.suches.org/" TargetMode="External"/><Relationship Id="rId1" Type="http://schemas.openxmlformats.org/officeDocument/2006/relationships/hyperlink" Target="https://aldha.org/labels/at" TargetMode="External"/><Relationship Id="rId6" Type="http://schemas.openxmlformats.org/officeDocument/2006/relationships/hyperlink" Target="javascript:MailingLabel('4')" TargetMode="External"/><Relationship Id="rId212" Type="http://schemas.openxmlformats.org/officeDocument/2006/relationships/hyperlink" Target="http://www.helenga.org/" TargetMode="External"/><Relationship Id="rId23" Type="http://schemas.openxmlformats.org/officeDocument/2006/relationships/hyperlink" Target="http://tinyurl.com/d9plbbd" TargetMode="External"/><Relationship Id="rId28" Type="http://schemas.openxmlformats.org/officeDocument/2006/relationships/hyperlink" Target="javascript:MailingLabel('10')" TargetMode="External"/><Relationship Id="rId49" Type="http://schemas.openxmlformats.org/officeDocument/2006/relationships/hyperlink" Target="http://tinyurl.com/alh4b53" TargetMode="External"/><Relationship Id="rId114" Type="http://schemas.openxmlformats.org/officeDocument/2006/relationships/hyperlink" Target="http://tinyurl.com/d88glx5" TargetMode="External"/><Relationship Id="rId119" Type="http://schemas.openxmlformats.org/officeDocument/2006/relationships/hyperlink" Target="javascript:MailingLabel('29')" TargetMode="External"/><Relationship Id="rId44" Type="http://schemas.openxmlformats.org/officeDocument/2006/relationships/hyperlink" Target="javascript:MailingLabel('14')" TargetMode="External"/><Relationship Id="rId60" Type="http://schemas.openxmlformats.org/officeDocument/2006/relationships/hyperlink" Target="http://en.wikipedia.org/wiki/Catawba,_Virginia" TargetMode="External"/><Relationship Id="rId65" Type="http://schemas.openxmlformats.org/officeDocument/2006/relationships/hyperlink" Target="https://aldha.org/labels/at" TargetMode="External"/><Relationship Id="rId81" Type="http://schemas.openxmlformats.org/officeDocument/2006/relationships/hyperlink" Target="http://www.montebellova.com/" TargetMode="External"/><Relationship Id="rId86" Type="http://schemas.openxmlformats.org/officeDocument/2006/relationships/hyperlink" Target="javascript:MailingLabel('23a')" TargetMode="External"/><Relationship Id="rId130" Type="http://schemas.openxmlformats.org/officeDocument/2006/relationships/hyperlink" Target="http://tinyurl.com/byob8np" TargetMode="External"/><Relationship Id="rId135" Type="http://schemas.openxmlformats.org/officeDocument/2006/relationships/hyperlink" Target="http://villageofgreenwoodlake.org/" TargetMode="External"/><Relationship Id="rId151" Type="http://schemas.openxmlformats.org/officeDocument/2006/relationships/hyperlink" Target="javascript:MailingLabel('38')" TargetMode="External"/><Relationship Id="rId156" Type="http://schemas.openxmlformats.org/officeDocument/2006/relationships/hyperlink" Target="http://en.wikipedia.org/wiki/Tyringham,_Massachusetts" TargetMode="External"/><Relationship Id="rId177" Type="http://schemas.openxmlformats.org/officeDocument/2006/relationships/hyperlink" Target="http://en.wikipedia.org/wiki/Hanover,_New_Hampshire" TargetMode="External"/><Relationship Id="rId198" Type="http://schemas.openxmlformats.org/officeDocument/2006/relationships/hyperlink" Target="http://www.trails.com/stratton_maine-hotels.html" TargetMode="External"/><Relationship Id="rId172" Type="http://schemas.openxmlformats.org/officeDocument/2006/relationships/hyperlink" Target="http://tinyurl.com/bzch4y8" TargetMode="External"/><Relationship Id="rId193" Type="http://schemas.openxmlformats.org/officeDocument/2006/relationships/hyperlink" Target="http://tinyurl.com/apoocdr" TargetMode="External"/><Relationship Id="rId202" Type="http://schemas.openxmlformats.org/officeDocument/2006/relationships/hyperlink" Target="http://en.wikipedia.org/wiki/Caratunk,_Maine" TargetMode="External"/><Relationship Id="rId207" Type="http://schemas.openxmlformats.org/officeDocument/2006/relationships/hyperlink" Target="https://aldha.org/labels/at" TargetMode="External"/><Relationship Id="rId13" Type="http://schemas.openxmlformats.org/officeDocument/2006/relationships/hyperlink" Target="http://tinyurl.com/aw78644" TargetMode="External"/><Relationship Id="rId18" Type="http://schemas.openxmlformats.org/officeDocument/2006/relationships/hyperlink" Target="http://www.gatlinburg.com/" TargetMode="External"/><Relationship Id="rId39" Type="http://schemas.openxmlformats.org/officeDocument/2006/relationships/hyperlink" Target="javascript:MailingLabel('13')" TargetMode="External"/><Relationship Id="rId109" Type="http://schemas.openxmlformats.org/officeDocument/2006/relationships/hyperlink" Target="https://en.wikipedia.org/wiki/South_Mountain,_Pennsylvania" TargetMode="External"/><Relationship Id="rId34" Type="http://schemas.openxmlformats.org/officeDocument/2006/relationships/hyperlink" Target="http://tinyurl.com/ay93jch" TargetMode="External"/><Relationship Id="rId50" Type="http://schemas.openxmlformats.org/officeDocument/2006/relationships/hyperlink" Target="javascript:MailingLabel('16')" TargetMode="External"/><Relationship Id="rId55" Type="http://schemas.openxmlformats.org/officeDocument/2006/relationships/hyperlink" Target="http://tinyurl.com/b2ozmyp" TargetMode="External"/><Relationship Id="rId76" Type="http://schemas.openxmlformats.org/officeDocument/2006/relationships/hyperlink" Target="http://tinyurl.com/aczqc9g" TargetMode="External"/><Relationship Id="rId97" Type="http://schemas.openxmlformats.org/officeDocument/2006/relationships/hyperlink" Target="http://en.wikipedia.org/wiki/Harpers_Ferry,_West_Virginia" TargetMode="External"/><Relationship Id="rId104" Type="http://schemas.openxmlformats.org/officeDocument/2006/relationships/hyperlink" Target="http://tinyurl.com/d654rwg" TargetMode="External"/><Relationship Id="rId120" Type="http://schemas.openxmlformats.org/officeDocument/2006/relationships/hyperlink" Target="http://en.wikipedia.org/wiki/Port_Clinton,_Pennsylvania" TargetMode="External"/><Relationship Id="rId125" Type="http://schemas.openxmlformats.org/officeDocument/2006/relationships/hyperlink" Target="javascript:MailingLabel('31')" TargetMode="External"/><Relationship Id="rId141" Type="http://schemas.openxmlformats.org/officeDocument/2006/relationships/hyperlink" Target="http://en.wikipedia.org/wiki/Pawling_(town),_New_York" TargetMode="External"/><Relationship Id="rId146" Type="http://schemas.openxmlformats.org/officeDocument/2006/relationships/hyperlink" Target="http://en.wikipedia.org/wiki/Kent,_Connecticut" TargetMode="External"/><Relationship Id="rId167" Type="http://schemas.openxmlformats.org/officeDocument/2006/relationships/hyperlink" Target="javascript:MailingLabel('42')" TargetMode="External"/><Relationship Id="rId188" Type="http://schemas.openxmlformats.org/officeDocument/2006/relationships/hyperlink" Target="https://aldha.org/labels/at" TargetMode="External"/><Relationship Id="rId7" Type="http://schemas.openxmlformats.org/officeDocument/2006/relationships/hyperlink" Target="http://aprilfoolstraildays.com/" TargetMode="External"/><Relationship Id="rId71" Type="http://schemas.openxmlformats.org/officeDocument/2006/relationships/hyperlink" Target="javascript:MailingLabel('22')" TargetMode="External"/><Relationship Id="rId92" Type="http://schemas.openxmlformats.org/officeDocument/2006/relationships/hyperlink" Target="http://tinyurl.com/at6z2gm" TargetMode="External"/><Relationship Id="rId162" Type="http://schemas.openxmlformats.org/officeDocument/2006/relationships/hyperlink" Target="http://en.wikipedia.org/wiki/Cheshire,_Massachusetts" TargetMode="External"/><Relationship Id="rId183" Type="http://schemas.openxmlformats.org/officeDocument/2006/relationships/hyperlink" Target="javascript:MailingLabel('47')" TargetMode="External"/><Relationship Id="rId213" Type="http://schemas.openxmlformats.org/officeDocument/2006/relationships/hyperlink" Target="javascript:MailingLabel('2')" TargetMode="External"/><Relationship Id="rId218" Type="http://schemas.openxmlformats.org/officeDocument/2006/relationships/hyperlink" Target="https://www.whiteblaze.net/forum/articles/2021-post-offices.pdf" TargetMode="External"/><Relationship Id="rId2" Type="http://schemas.openxmlformats.org/officeDocument/2006/relationships/hyperlink" Target="http://tinyurl.com/cuoke8r" TargetMode="External"/><Relationship Id="rId29" Type="http://schemas.openxmlformats.org/officeDocument/2006/relationships/hyperlink" Target="http://www.roanmountain.com/" TargetMode="External"/><Relationship Id="rId24" Type="http://schemas.openxmlformats.org/officeDocument/2006/relationships/hyperlink" Target="javascript:MailingLabel('9')" TargetMode="External"/><Relationship Id="rId40" Type="http://schemas.openxmlformats.org/officeDocument/2006/relationships/hyperlink" Target="http://en.wikipedia.org/wiki/Shady_Valley,_Tennessee" TargetMode="External"/><Relationship Id="rId45" Type="http://schemas.openxmlformats.org/officeDocument/2006/relationships/hyperlink" Target="http://www.traildays.us/" TargetMode="External"/><Relationship Id="rId66" Type="http://schemas.openxmlformats.org/officeDocument/2006/relationships/hyperlink" Target="http://tinyurl.com/ckzt3to" TargetMode="External"/><Relationship Id="rId87" Type="http://schemas.openxmlformats.org/officeDocument/2006/relationships/hyperlink" Target="http://www.virginia.org/Cities/Luray/" TargetMode="External"/><Relationship Id="rId110" Type="http://schemas.openxmlformats.org/officeDocument/2006/relationships/hyperlink" Target="http://tinyurl.com/aos5fto" TargetMode="External"/><Relationship Id="rId115" Type="http://schemas.openxmlformats.org/officeDocument/2006/relationships/hyperlink" Target="javascript:MailingLabel('28')" TargetMode="External"/><Relationship Id="rId131" Type="http://schemas.openxmlformats.org/officeDocument/2006/relationships/hyperlink" Target="javascript:MailingLabel('33')" TargetMode="External"/><Relationship Id="rId136" Type="http://schemas.openxmlformats.org/officeDocument/2006/relationships/hyperlink" Target="http://tinyurl.com/crsyqbu" TargetMode="External"/><Relationship Id="rId157" Type="http://schemas.openxmlformats.org/officeDocument/2006/relationships/hyperlink" Target="http://tinyurl.com/a2tu4j9" TargetMode="External"/><Relationship Id="rId178" Type="http://schemas.openxmlformats.org/officeDocument/2006/relationships/hyperlink" Target="http://tinyurl.com/a8x7vgv" TargetMode="External"/><Relationship Id="rId61" Type="http://schemas.openxmlformats.org/officeDocument/2006/relationships/hyperlink" Target="https://aldha.org/labels/at" TargetMode="External"/><Relationship Id="rId82" Type="http://schemas.openxmlformats.org/officeDocument/2006/relationships/hyperlink" Target="http://tinyurl.com/akob37s" TargetMode="External"/><Relationship Id="rId152" Type="http://schemas.openxmlformats.org/officeDocument/2006/relationships/hyperlink" Target="http://en.wikipedia.org/wiki/Great_Barrington,_Massachusetts" TargetMode="External"/><Relationship Id="rId173" Type="http://schemas.openxmlformats.org/officeDocument/2006/relationships/hyperlink" Target="javascript:MailingLabel('44')" TargetMode="External"/><Relationship Id="rId194" Type="http://schemas.openxmlformats.org/officeDocument/2006/relationships/hyperlink" Target="javascript:MailingLabel('49a')" TargetMode="External"/><Relationship Id="rId199" Type="http://schemas.openxmlformats.org/officeDocument/2006/relationships/hyperlink" Target="https://aldha.org/labels/at" TargetMode="External"/><Relationship Id="rId203" Type="http://schemas.openxmlformats.org/officeDocument/2006/relationships/hyperlink" Target="https://aldha.org/labels/at" TargetMode="External"/><Relationship Id="rId208" Type="http://schemas.openxmlformats.org/officeDocument/2006/relationships/hyperlink" Target="http://tinyurl.com/a4b4f2p" TargetMode="External"/><Relationship Id="rId19" Type="http://schemas.openxmlformats.org/officeDocument/2006/relationships/hyperlink" Target="https://aldha.org/labels/at" TargetMode="External"/><Relationship Id="rId14" Type="http://schemas.openxmlformats.org/officeDocument/2006/relationships/hyperlink" Target="javascript:MailingLabel('6')" TargetMode="External"/><Relationship Id="rId30" Type="http://schemas.openxmlformats.org/officeDocument/2006/relationships/hyperlink" Target="https://aldha.org/labels/at" TargetMode="External"/><Relationship Id="rId35" Type="http://schemas.openxmlformats.org/officeDocument/2006/relationships/hyperlink" Target="javascript:MailingLabel('12')" TargetMode="External"/><Relationship Id="rId56" Type="http://schemas.openxmlformats.org/officeDocument/2006/relationships/hyperlink" Target="javascript:MailingLabel('18')" TargetMode="External"/><Relationship Id="rId77" Type="http://schemas.openxmlformats.org/officeDocument/2006/relationships/hyperlink" Target="javascript:MailingLabel('22b')" TargetMode="External"/><Relationship Id="rId100" Type="http://schemas.openxmlformats.org/officeDocument/2006/relationships/hyperlink" Target="https://aldha.org/labels/at" TargetMode="External"/><Relationship Id="rId105" Type="http://schemas.openxmlformats.org/officeDocument/2006/relationships/hyperlink" Target="javascript:MailingLabel('26b')" TargetMode="External"/><Relationship Id="rId126" Type="http://schemas.openxmlformats.org/officeDocument/2006/relationships/hyperlink" Target="http://en.wikipedia.org/wiki/Delaware_Water_Gap" TargetMode="External"/><Relationship Id="rId147" Type="http://schemas.openxmlformats.org/officeDocument/2006/relationships/hyperlink" Target="http://tinyurl.com/a2zyyta" TargetMode="External"/><Relationship Id="rId168" Type="http://schemas.openxmlformats.org/officeDocument/2006/relationships/hyperlink" Target="http://en.wikipedia.org/wiki/Bennington,_Vermont" TargetMode="External"/><Relationship Id="rId8" Type="http://schemas.openxmlformats.org/officeDocument/2006/relationships/hyperlink" Target="https://aldha.org/labels/at" TargetMode="External"/><Relationship Id="rId51" Type="http://schemas.openxmlformats.org/officeDocument/2006/relationships/hyperlink" Target="http://en.wikipedia.org/wiki/Atkins,_Virginia" TargetMode="External"/><Relationship Id="rId72" Type="http://schemas.openxmlformats.org/officeDocument/2006/relationships/hyperlink" Target="http://www.virginia.org/Cities/BigIsland/" TargetMode="External"/><Relationship Id="rId93" Type="http://schemas.openxmlformats.org/officeDocument/2006/relationships/hyperlink" Target="javascript:MailingLabel('24a')" TargetMode="External"/><Relationship Id="rId98" Type="http://schemas.openxmlformats.org/officeDocument/2006/relationships/hyperlink" Target="https://aldha.org/labels/at" TargetMode="External"/><Relationship Id="rId121" Type="http://schemas.openxmlformats.org/officeDocument/2006/relationships/hyperlink" Target="http://tinyurl.com/ax46bsc" TargetMode="External"/><Relationship Id="rId142" Type="http://schemas.openxmlformats.org/officeDocument/2006/relationships/hyperlink" Target="http://tinyurl.com/bkaxu5r" TargetMode="External"/><Relationship Id="rId163" Type="http://schemas.openxmlformats.org/officeDocument/2006/relationships/hyperlink" Target="http://tinyurl.com/c32oj38" TargetMode="External"/><Relationship Id="rId184" Type="http://schemas.openxmlformats.org/officeDocument/2006/relationships/hyperlink" Target="http://www.lincolnwoodstock.com/" TargetMode="External"/><Relationship Id="rId189" Type="http://schemas.openxmlformats.org/officeDocument/2006/relationships/hyperlink" Target="http://tinyurl.com/b2hs5pf" TargetMode="External"/><Relationship Id="rId219" Type="http://schemas.openxmlformats.org/officeDocument/2006/relationships/hyperlink" Target="https://aldha.org/labels/at" TargetMode="External"/><Relationship Id="rId3" Type="http://schemas.openxmlformats.org/officeDocument/2006/relationships/hyperlink" Target="http://tinyurl.com/axsdpqy" TargetMode="External"/><Relationship Id="rId214" Type="http://schemas.openxmlformats.org/officeDocument/2006/relationships/hyperlink" Target="https://aldha.org/labels/at" TargetMode="External"/><Relationship Id="rId25" Type="http://schemas.openxmlformats.org/officeDocument/2006/relationships/hyperlink" Target="http://en.wikipedia.org/wiki/Erwin,_TN" TargetMode="External"/><Relationship Id="rId46" Type="http://schemas.openxmlformats.org/officeDocument/2006/relationships/hyperlink" Target="http://tinyurl.com/cfjuctz" TargetMode="External"/><Relationship Id="rId67" Type="http://schemas.openxmlformats.org/officeDocument/2006/relationships/hyperlink" Target="javascript:MailingLabel('21')" TargetMode="External"/><Relationship Id="rId116" Type="http://schemas.openxmlformats.org/officeDocument/2006/relationships/hyperlink" Target="http://en.wikipedia.org/wiki/Duncannon,_Pennsylvania" TargetMode="External"/><Relationship Id="rId137" Type="http://schemas.openxmlformats.org/officeDocument/2006/relationships/hyperlink" Target="javascript:MailingLabel('34')" TargetMode="External"/><Relationship Id="rId158" Type="http://schemas.openxmlformats.org/officeDocument/2006/relationships/hyperlink" Target="javascript:MailingLabel('40')" TargetMode="External"/><Relationship Id="rId20" Type="http://schemas.openxmlformats.org/officeDocument/2006/relationships/hyperlink" Target="http://tinyurl.com/ae9esn5" TargetMode="External"/><Relationship Id="rId41" Type="http://schemas.openxmlformats.org/officeDocument/2006/relationships/hyperlink" Target="http://tinyurl.com/apnyg7l" TargetMode="External"/><Relationship Id="rId62" Type="http://schemas.openxmlformats.org/officeDocument/2006/relationships/hyperlink" Target="http://tinyurl.com/avauxmx" TargetMode="External"/><Relationship Id="rId83" Type="http://schemas.openxmlformats.org/officeDocument/2006/relationships/hyperlink" Target="javascript:MailingLabel('23')" TargetMode="External"/><Relationship Id="rId88" Type="http://schemas.openxmlformats.org/officeDocument/2006/relationships/hyperlink" Target="http://tinyurl.com/a9mft6c" TargetMode="External"/><Relationship Id="rId111" Type="http://schemas.openxmlformats.org/officeDocument/2006/relationships/hyperlink" Target="javascript:MailingLabel('27')" TargetMode="External"/><Relationship Id="rId132" Type="http://schemas.openxmlformats.org/officeDocument/2006/relationships/hyperlink" Target="http://en.wikipedia.org/wiki/Vernon_Township,_New_Jersey" TargetMode="External"/><Relationship Id="rId153" Type="http://schemas.openxmlformats.org/officeDocument/2006/relationships/hyperlink" Target="https://aldha.org/labels/at" TargetMode="External"/><Relationship Id="rId174" Type="http://schemas.openxmlformats.org/officeDocument/2006/relationships/hyperlink" Target="http://en.wikipedia.org/wiki/Rutland_(city),_Vermont" TargetMode="External"/><Relationship Id="rId179" Type="http://schemas.openxmlformats.org/officeDocument/2006/relationships/hyperlink" Target="javascript:MailingLabel('46')" TargetMode="External"/><Relationship Id="rId195" Type="http://schemas.openxmlformats.org/officeDocument/2006/relationships/hyperlink" Target="http://en.wikipedia.org/wiki/Rangeley,_Maine" TargetMode="External"/><Relationship Id="rId209" Type="http://schemas.openxmlformats.org/officeDocument/2006/relationships/hyperlink" Target="http://www.baxterstateparkauthority.com/index.htm" TargetMode="External"/><Relationship Id="rId190" Type="http://schemas.openxmlformats.org/officeDocument/2006/relationships/hyperlink" Target="javascript:MailingLabel('49')" TargetMode="External"/><Relationship Id="rId204" Type="http://schemas.openxmlformats.org/officeDocument/2006/relationships/hyperlink" Target="http://tinyurl.com/cbwhvma" TargetMode="External"/><Relationship Id="rId220" Type="http://schemas.openxmlformats.org/officeDocument/2006/relationships/printerSettings" Target="../printerSettings/printerSettings4.bin"/><Relationship Id="rId15" Type="http://schemas.openxmlformats.org/officeDocument/2006/relationships/hyperlink" Target="http://www.fontanavillage.com/" TargetMode="External"/><Relationship Id="rId36" Type="http://schemas.openxmlformats.org/officeDocument/2006/relationships/hyperlink" Target="http://en.wikipedia.org/wiki/Hampton,_Tennessee" TargetMode="External"/><Relationship Id="rId57" Type="http://schemas.openxmlformats.org/officeDocument/2006/relationships/hyperlink" Target="http://www.pearisburg.org/" TargetMode="External"/><Relationship Id="rId106" Type="http://schemas.openxmlformats.org/officeDocument/2006/relationships/hyperlink" Target="http://en.wikipedia.org/wiki/Highfield-Cascade,_Maryland" TargetMode="External"/><Relationship Id="rId127" Type="http://schemas.openxmlformats.org/officeDocument/2006/relationships/hyperlink" Target="http://tinyurl.com/aoowdxw" TargetMode="External"/><Relationship Id="rId10" Type="http://schemas.openxmlformats.org/officeDocument/2006/relationships/hyperlink" Target="javascript:MailingLabel('5')" TargetMode="External"/><Relationship Id="rId31" Type="http://schemas.openxmlformats.org/officeDocument/2006/relationships/hyperlink" Target="http://tinyurl.com/d567j6f" TargetMode="External"/><Relationship Id="rId52" Type="http://schemas.openxmlformats.org/officeDocument/2006/relationships/hyperlink" Target="http://tinyurl.com/byy8rnx" TargetMode="External"/><Relationship Id="rId73" Type="http://schemas.openxmlformats.org/officeDocument/2006/relationships/hyperlink" Target="http://tinyurl.com/ax9qqck" TargetMode="External"/><Relationship Id="rId78" Type="http://schemas.openxmlformats.org/officeDocument/2006/relationships/hyperlink" Target="http://www.virginia.org/Cities/BuenaVista/" TargetMode="External"/><Relationship Id="rId94" Type="http://schemas.openxmlformats.org/officeDocument/2006/relationships/hyperlink" Target="http://en.wikipedia.org/wiki/Linden,_Virginia" TargetMode="External"/><Relationship Id="rId99" Type="http://schemas.openxmlformats.org/officeDocument/2006/relationships/hyperlink" Target="http://tinyurl.com/chux2mk" TargetMode="External"/><Relationship Id="rId101" Type="http://schemas.openxmlformats.org/officeDocument/2006/relationships/hyperlink" Target="https://aldha.org/labels/at" TargetMode="External"/><Relationship Id="rId122" Type="http://schemas.openxmlformats.org/officeDocument/2006/relationships/hyperlink" Target="javascript:MailingLabel('30')" TargetMode="External"/><Relationship Id="rId143" Type="http://schemas.openxmlformats.org/officeDocument/2006/relationships/hyperlink" Target="https://aldha.org/labels/at" TargetMode="External"/><Relationship Id="rId148" Type="http://schemas.openxmlformats.org/officeDocument/2006/relationships/hyperlink" Target="javascript:MailingLabel('37')" TargetMode="External"/><Relationship Id="rId164" Type="http://schemas.openxmlformats.org/officeDocument/2006/relationships/hyperlink" Target="javascript:MailingLabel('41a')" TargetMode="External"/><Relationship Id="rId169" Type="http://schemas.openxmlformats.org/officeDocument/2006/relationships/hyperlink" Target="http://tinyurl.com/b4pbjej" TargetMode="External"/><Relationship Id="rId185" Type="http://schemas.openxmlformats.org/officeDocument/2006/relationships/hyperlink" Target="http://tinyurl.com/a2sqmmp" TargetMode="External"/><Relationship Id="rId4" Type="http://schemas.openxmlformats.org/officeDocument/2006/relationships/hyperlink" Target="https://aldha.org/labels/at" TargetMode="External"/><Relationship Id="rId9" Type="http://schemas.openxmlformats.org/officeDocument/2006/relationships/hyperlink" Target="http://tinyurl.com/cgvfysx" TargetMode="External"/><Relationship Id="rId180" Type="http://schemas.openxmlformats.org/officeDocument/2006/relationships/hyperlink" Target="http://en.wikipedia.org/wiki/Glencliff,_New_Hampshire" TargetMode="External"/><Relationship Id="rId210" Type="http://schemas.openxmlformats.org/officeDocument/2006/relationships/hyperlink" Target="http://www.mountaintopga.com/" TargetMode="External"/><Relationship Id="rId215" Type="http://schemas.openxmlformats.org/officeDocument/2006/relationships/hyperlink" Target="http://en.wikipedia.org/wiki/Springer_Mountain" TargetMode="External"/><Relationship Id="rId26" Type="http://schemas.openxmlformats.org/officeDocument/2006/relationships/hyperlink" Target="https://aldha.org/labels/at" TargetMode="External"/><Relationship Id="rId47" Type="http://schemas.openxmlformats.org/officeDocument/2006/relationships/hyperlink" Target="javascript:MailingLabel('15')" TargetMode="External"/><Relationship Id="rId68" Type="http://schemas.openxmlformats.org/officeDocument/2006/relationships/hyperlink" Target="http://en.wikipedia.org/wiki/Troutville,_Virginia" TargetMode="External"/><Relationship Id="rId89" Type="http://schemas.openxmlformats.org/officeDocument/2006/relationships/hyperlink" Target="javascript:MailingLabel('24')" TargetMode="External"/><Relationship Id="rId112" Type="http://schemas.openxmlformats.org/officeDocument/2006/relationships/hyperlink" Target="http://www.boilingsprings.org/" TargetMode="External"/><Relationship Id="rId133" Type="http://schemas.openxmlformats.org/officeDocument/2006/relationships/hyperlink" Target="http://tinyurl.com/bjqx7og" TargetMode="External"/><Relationship Id="rId154" Type="http://schemas.openxmlformats.org/officeDocument/2006/relationships/hyperlink" Target="http://tinyurl.com/aps78yo" TargetMode="External"/><Relationship Id="rId175" Type="http://schemas.openxmlformats.org/officeDocument/2006/relationships/hyperlink" Target="http://tinyurl.com/cngypn3" TargetMode="External"/><Relationship Id="rId196" Type="http://schemas.openxmlformats.org/officeDocument/2006/relationships/hyperlink" Target="http://tinyurl.com/cz433ey" TargetMode="External"/><Relationship Id="rId200" Type="http://schemas.openxmlformats.org/officeDocument/2006/relationships/hyperlink" Target="http://tinyurl.com/a2us5bh" TargetMode="External"/><Relationship Id="rId16" Type="http://schemas.openxmlformats.org/officeDocument/2006/relationships/hyperlink" Target="http://tinyurl.com/ae9esn5" TargetMode="External"/><Relationship Id="rId37" Type="http://schemas.openxmlformats.org/officeDocument/2006/relationships/hyperlink" Target="https://aldha.org/labels/at" TargetMode="External"/><Relationship Id="rId58" Type="http://schemas.openxmlformats.org/officeDocument/2006/relationships/hyperlink" Target="http://tinyurl.com/aekke5k" TargetMode="External"/><Relationship Id="rId79" Type="http://schemas.openxmlformats.org/officeDocument/2006/relationships/hyperlink" Target="http://tinyurl.com/cy5duaw" TargetMode="External"/><Relationship Id="rId102" Type="http://schemas.openxmlformats.org/officeDocument/2006/relationships/hyperlink" Target="javascript:MailingLabel('26a')" TargetMode="External"/><Relationship Id="rId123" Type="http://schemas.openxmlformats.org/officeDocument/2006/relationships/hyperlink" Target="http://en.wikipedia.org/wiki/Palmerton,_Pennsylvania" TargetMode="External"/><Relationship Id="rId144" Type="http://schemas.openxmlformats.org/officeDocument/2006/relationships/hyperlink" Target="https://aldha.org/labels/at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thehikeinn.com/" TargetMode="External"/><Relationship Id="rId117" Type="http://schemas.openxmlformats.org/officeDocument/2006/relationships/hyperlink" Target="https://aldha.org/labels/at" TargetMode="External"/><Relationship Id="rId21" Type="http://schemas.openxmlformats.org/officeDocument/2006/relationships/hyperlink" Target="https://aldha.org/labels/at" TargetMode="External"/><Relationship Id="rId42" Type="http://schemas.openxmlformats.org/officeDocument/2006/relationships/hyperlink" Target="javascript:MailingLabel('63')" TargetMode="External"/><Relationship Id="rId47" Type="http://schemas.openxmlformats.org/officeDocument/2006/relationships/hyperlink" Target="https://aldha.org/labels/at" TargetMode="External"/><Relationship Id="rId63" Type="http://schemas.openxmlformats.org/officeDocument/2006/relationships/hyperlink" Target="javascript:MailingLabel('68a')" TargetMode="External"/><Relationship Id="rId68" Type="http://schemas.openxmlformats.org/officeDocument/2006/relationships/hyperlink" Target="javascript:MailingLabel('69')" TargetMode="External"/><Relationship Id="rId84" Type="http://schemas.openxmlformats.org/officeDocument/2006/relationships/hyperlink" Target="http://www.comfortinn.com/hotel-troutville-virginia-VA413" TargetMode="External"/><Relationship Id="rId89" Type="http://schemas.openxmlformats.org/officeDocument/2006/relationships/hyperlink" Target="javascript:MailingLabel('76a')" TargetMode="External"/><Relationship Id="rId112" Type="http://schemas.openxmlformats.org/officeDocument/2006/relationships/hyperlink" Target="javascript:MailingLabel('87a')" TargetMode="External"/><Relationship Id="rId133" Type="http://schemas.openxmlformats.org/officeDocument/2006/relationships/hyperlink" Target="https://aldha.org/labels/at" TargetMode="External"/><Relationship Id="rId138" Type="http://schemas.openxmlformats.org/officeDocument/2006/relationships/hyperlink" Target="http://www.shawshikerhostel.com/" TargetMode="External"/><Relationship Id="rId16" Type="http://schemas.openxmlformats.org/officeDocument/2006/relationships/hyperlink" Target="javascript:MailingLabel('58')" TargetMode="External"/><Relationship Id="rId107" Type="http://schemas.openxmlformats.org/officeDocument/2006/relationships/hyperlink" Target="http://www.mountaingoat.com/" TargetMode="External"/><Relationship Id="rId11" Type="http://schemas.openxmlformats.org/officeDocument/2006/relationships/hyperlink" Target="javascript:MailingLabel('57c')" TargetMode="External"/><Relationship Id="rId32" Type="http://schemas.openxmlformats.org/officeDocument/2006/relationships/hyperlink" Target="https://www.motel6.com/en/motels.tn.gatlinburg.4767.html" TargetMode="External"/><Relationship Id="rId37" Type="http://schemas.openxmlformats.org/officeDocument/2006/relationships/hyperlink" Target="http://www.laughingheartlodge.com/index.php/accommodations/hostel/" TargetMode="External"/><Relationship Id="rId53" Type="http://schemas.openxmlformats.org/officeDocument/2006/relationships/hyperlink" Target="javascript:MailingLabel('66b')" TargetMode="External"/><Relationship Id="rId58" Type="http://schemas.openxmlformats.org/officeDocument/2006/relationships/hyperlink" Target="javascript:MailingLabel('67')" TargetMode="External"/><Relationship Id="rId74" Type="http://schemas.openxmlformats.org/officeDocument/2006/relationships/hyperlink" Target="https://aldha.org/labels/at" TargetMode="External"/><Relationship Id="rId79" Type="http://schemas.openxmlformats.org/officeDocument/2006/relationships/hyperlink" Target="https://aldha.org/labels/at" TargetMode="External"/><Relationship Id="rId102" Type="http://schemas.openxmlformats.org/officeDocument/2006/relationships/hyperlink" Target="https://aldha.org/labels/at" TargetMode="External"/><Relationship Id="rId123" Type="http://schemas.openxmlformats.org/officeDocument/2006/relationships/hyperlink" Target="https://rattleriverhostel.com/" TargetMode="External"/><Relationship Id="rId128" Type="http://schemas.openxmlformats.org/officeDocument/2006/relationships/hyperlink" Target="javascript:MailingLabel('92')" TargetMode="External"/><Relationship Id="rId144" Type="http://schemas.openxmlformats.org/officeDocument/2006/relationships/hyperlink" Target="http://www.appalachiantraillodge.com/" TargetMode="External"/><Relationship Id="rId5" Type="http://schemas.openxmlformats.org/officeDocument/2006/relationships/hyperlink" Target="javascript:MailingLabel('56')" TargetMode="External"/><Relationship Id="rId90" Type="http://schemas.openxmlformats.org/officeDocument/2006/relationships/hyperlink" Target="http://www.appalachiantrail.org/hiking/trail-updates/thru-hikers-companion" TargetMode="External"/><Relationship Id="rId95" Type="http://schemas.openxmlformats.org/officeDocument/2006/relationships/hyperlink" Target="https://aldha.org/labels/at" TargetMode="External"/><Relationship Id="rId22" Type="http://schemas.openxmlformats.org/officeDocument/2006/relationships/hyperlink" Target="javascript:MailingLabel('59a')" TargetMode="External"/><Relationship Id="rId27" Type="http://schemas.openxmlformats.org/officeDocument/2006/relationships/hyperlink" Target="https://aldha.org/labels/at" TargetMode="External"/><Relationship Id="rId43" Type="http://schemas.openxmlformats.org/officeDocument/2006/relationships/hyperlink" Target="https://tinyurl.com/y7el2ra7" TargetMode="External"/><Relationship Id="rId48" Type="http://schemas.openxmlformats.org/officeDocument/2006/relationships/hyperlink" Target="javascript:MailingLabel('65')" TargetMode="External"/><Relationship Id="rId64" Type="http://schemas.openxmlformats.org/officeDocument/2006/relationships/hyperlink" Target="http://mtrogersoutfitters.com/" TargetMode="External"/><Relationship Id="rId69" Type="http://schemas.openxmlformats.org/officeDocument/2006/relationships/hyperlink" Target="https://aldha.org/labels/at" TargetMode="External"/><Relationship Id="rId113" Type="http://schemas.openxmlformats.org/officeDocument/2006/relationships/hyperlink" Target="http://hikershostel.org/hikers/" TargetMode="External"/><Relationship Id="rId118" Type="http://schemas.openxmlformats.org/officeDocument/2006/relationships/hyperlink" Target="javascript:MailingLabel('89')" TargetMode="External"/><Relationship Id="rId134" Type="http://schemas.openxmlformats.org/officeDocument/2006/relationships/hyperlink" Target="javascript:MailingLabel('94')" TargetMode="External"/><Relationship Id="rId139" Type="http://schemas.openxmlformats.org/officeDocument/2006/relationships/hyperlink" Target="https://aldha.org/labels/at" TargetMode="External"/><Relationship Id="rId80" Type="http://schemas.openxmlformats.org/officeDocument/2006/relationships/hyperlink" Target="javascript:MailingLabel('73')" TargetMode="External"/><Relationship Id="rId85" Type="http://schemas.openxmlformats.org/officeDocument/2006/relationships/hyperlink" Target="https://aldha.org/labels/at" TargetMode="External"/><Relationship Id="rId3" Type="http://schemas.openxmlformats.org/officeDocument/2006/relationships/hyperlink" Target="https://en.wikipedia.org/wiki/Amicalola_Falls_State_Park" TargetMode="External"/><Relationship Id="rId12" Type="http://schemas.openxmlformats.org/officeDocument/2006/relationships/hyperlink" Target="https://aldha.org/labels/at" TargetMode="External"/><Relationship Id="rId17" Type="http://schemas.openxmlformats.org/officeDocument/2006/relationships/hyperlink" Target="http://www.aquonecabins.com/AT.html" TargetMode="External"/><Relationship Id="rId25" Type="http://schemas.openxmlformats.org/officeDocument/2006/relationships/hyperlink" Target="javascript:MailingLabel('60')" TargetMode="External"/><Relationship Id="rId33" Type="http://schemas.openxmlformats.org/officeDocument/2006/relationships/hyperlink" Target="https://aldha.org/labels/at" TargetMode="External"/><Relationship Id="rId38" Type="http://schemas.openxmlformats.org/officeDocument/2006/relationships/hyperlink" Target="https://aldha.org/labels/at" TargetMode="External"/><Relationship Id="rId46" Type="http://schemas.openxmlformats.org/officeDocument/2006/relationships/hyperlink" Target="http://www.unclejohnnys.net/" TargetMode="External"/><Relationship Id="rId59" Type="http://schemas.openxmlformats.org/officeDocument/2006/relationships/hyperlink" Target="https://aldha.org/labels/at" TargetMode="External"/><Relationship Id="rId67" Type="http://schemas.openxmlformats.org/officeDocument/2006/relationships/hyperlink" Target="https://aldha.org/labels/at" TargetMode="External"/><Relationship Id="rId103" Type="http://schemas.openxmlformats.org/officeDocument/2006/relationships/hyperlink" Target="javascript:MailingLabel('83')" TargetMode="External"/><Relationship Id="rId108" Type="http://schemas.openxmlformats.org/officeDocument/2006/relationships/hyperlink" Target="https://aldha.org/labels/at" TargetMode="External"/><Relationship Id="rId116" Type="http://schemas.openxmlformats.org/officeDocument/2006/relationships/hyperlink" Target="http://basecampvt.com/" TargetMode="External"/><Relationship Id="rId124" Type="http://schemas.openxmlformats.org/officeDocument/2006/relationships/hyperlink" Target="https://aldha.org/labels/at" TargetMode="External"/><Relationship Id="rId129" Type="http://schemas.openxmlformats.org/officeDocument/2006/relationships/hyperlink" Target="http://pineellislodging.com/" TargetMode="External"/><Relationship Id="rId137" Type="http://schemas.openxmlformats.org/officeDocument/2006/relationships/hyperlink" Target="javascript:MailingLabel('95')" TargetMode="External"/><Relationship Id="rId20" Type="http://schemas.openxmlformats.org/officeDocument/2006/relationships/hyperlink" Target="http://www.noc.com/" TargetMode="External"/><Relationship Id="rId41" Type="http://schemas.openxmlformats.org/officeDocument/2006/relationships/hyperlink" Target="https://aldha.org/labels/at" TargetMode="External"/><Relationship Id="rId54" Type="http://schemas.openxmlformats.org/officeDocument/2006/relationships/hyperlink" Target="https://thestationat19e.com/" TargetMode="External"/><Relationship Id="rId62" Type="http://schemas.openxmlformats.org/officeDocument/2006/relationships/hyperlink" Target="https://aldha.org/labels/at" TargetMode="External"/><Relationship Id="rId70" Type="http://schemas.openxmlformats.org/officeDocument/2006/relationships/hyperlink" Target="javascript:MailingLabel('70')" TargetMode="External"/><Relationship Id="rId75" Type="http://schemas.openxmlformats.org/officeDocument/2006/relationships/hyperlink" Target="javascript:MailingLabel('71a')" TargetMode="External"/><Relationship Id="rId83" Type="http://schemas.openxmlformats.org/officeDocument/2006/relationships/hyperlink" Target="javascript:MailingLabel('74')" TargetMode="External"/><Relationship Id="rId88" Type="http://schemas.openxmlformats.org/officeDocument/2006/relationships/hyperlink" Target="https://aldha.org/labels/at" TargetMode="External"/><Relationship Id="rId91" Type="http://schemas.openxmlformats.org/officeDocument/2006/relationships/hyperlink" Target="javascript:MailingLabel('76b')" TargetMode="External"/><Relationship Id="rId96" Type="http://schemas.openxmlformats.org/officeDocument/2006/relationships/hyperlink" Target="javascript:MailingLabel('79a')" TargetMode="External"/><Relationship Id="rId111" Type="http://schemas.openxmlformats.org/officeDocument/2006/relationships/hyperlink" Target="https://aldha.org/labels/at" TargetMode="External"/><Relationship Id="rId132" Type="http://schemas.openxmlformats.org/officeDocument/2006/relationships/hyperlink" Target="http://thestrattonmotel.com/" TargetMode="External"/><Relationship Id="rId140" Type="http://schemas.openxmlformats.org/officeDocument/2006/relationships/hyperlink" Target="javascript:MailingLabel('96')" TargetMode="External"/><Relationship Id="rId145" Type="http://schemas.openxmlformats.org/officeDocument/2006/relationships/hyperlink" Target="https://aldha.org/labels/at" TargetMode="External"/><Relationship Id="rId1" Type="http://schemas.openxmlformats.org/officeDocument/2006/relationships/hyperlink" Target="https://aldha.org/labels/at" TargetMode="External"/><Relationship Id="rId6" Type="http://schemas.openxmlformats.org/officeDocument/2006/relationships/hyperlink" Target="http://www.mountaincrossings.com/" TargetMode="External"/><Relationship Id="rId15" Type="http://schemas.openxmlformats.org/officeDocument/2006/relationships/hyperlink" Target="https://aldha.org/labels/at" TargetMode="External"/><Relationship Id="rId23" Type="http://schemas.openxmlformats.org/officeDocument/2006/relationships/hyperlink" Target="http://www.fontanavillage.com/" TargetMode="External"/><Relationship Id="rId28" Type="http://schemas.openxmlformats.org/officeDocument/2006/relationships/hyperlink" Target="javascript:MailingLabel('60c')" TargetMode="External"/><Relationship Id="rId36" Type="http://schemas.openxmlformats.org/officeDocument/2006/relationships/hyperlink" Target="javascript:MailingLabel('62a')" TargetMode="External"/><Relationship Id="rId49" Type="http://schemas.openxmlformats.org/officeDocument/2006/relationships/hyperlink" Target="https://aldha.org/labels/at" TargetMode="External"/><Relationship Id="rId57" Type="http://schemas.openxmlformats.org/officeDocument/2006/relationships/hyperlink" Target="https://aldha.org/labels/at" TargetMode="External"/><Relationship Id="rId106" Type="http://schemas.openxmlformats.org/officeDocument/2006/relationships/hyperlink" Target="javascript:MailingLabel('85')" TargetMode="External"/><Relationship Id="rId114" Type="http://schemas.openxmlformats.org/officeDocument/2006/relationships/hyperlink" Target="https://aldha.org/labels/at" TargetMode="External"/><Relationship Id="rId119" Type="http://schemas.openxmlformats.org/officeDocument/2006/relationships/hyperlink" Target="https://hikerswelcome.com/" TargetMode="External"/><Relationship Id="rId127" Type="http://schemas.openxmlformats.org/officeDocument/2006/relationships/hyperlink" Target="https://aldha.org/labels/at" TargetMode="External"/><Relationship Id="rId10" Type="http://schemas.openxmlformats.org/officeDocument/2006/relationships/hyperlink" Target="https://aldha.org/labels/at" TargetMode="External"/><Relationship Id="rId31" Type="http://schemas.openxmlformats.org/officeDocument/2006/relationships/hyperlink" Target="javascript:MailingLabel('60a')" TargetMode="External"/><Relationship Id="rId44" Type="http://schemas.openxmlformats.org/officeDocument/2006/relationships/hyperlink" Target="https://aldha.org/labels/at" TargetMode="External"/><Relationship Id="rId52" Type="http://schemas.openxmlformats.org/officeDocument/2006/relationships/hyperlink" Target="https://aldha.org/labels/at" TargetMode="External"/><Relationship Id="rId60" Type="http://schemas.openxmlformats.org/officeDocument/2006/relationships/hyperlink" Target="javascript:MailingLabel('67a')" TargetMode="External"/><Relationship Id="rId65" Type="http://schemas.openxmlformats.org/officeDocument/2006/relationships/hyperlink" Target="https://aldha.org/labels/at" TargetMode="External"/><Relationship Id="rId73" Type="http://schemas.openxmlformats.org/officeDocument/2006/relationships/hyperlink" Target="javascript:MailingLabel('71')" TargetMode="External"/><Relationship Id="rId78" Type="http://schemas.openxmlformats.org/officeDocument/2006/relationships/hyperlink" Target="https://www.facebook.com/pages/Four-Pines-Hostel/215902991760062" TargetMode="External"/><Relationship Id="rId81" Type="http://schemas.openxmlformats.org/officeDocument/2006/relationships/hyperlink" Target="http://www.hojo.com/hotels/virginia/daleville/howard-johnson-inn-daleville-roanoke-north/hotel-%20%20%20%20%20%20%20%20overview?hotel_id=14978" TargetMode="External"/><Relationship Id="rId86" Type="http://schemas.openxmlformats.org/officeDocument/2006/relationships/hyperlink" Target="javascript:MailingLabel('75')" TargetMode="External"/><Relationship Id="rId94" Type="http://schemas.openxmlformats.org/officeDocument/2006/relationships/hyperlink" Target="https://www.kindofoutdoorsy.com/" TargetMode="External"/><Relationship Id="rId99" Type="http://schemas.openxmlformats.org/officeDocument/2006/relationships/hyperlink" Target="https://aldha.org/labels/at" TargetMode="External"/><Relationship Id="rId101" Type="http://schemas.openxmlformats.org/officeDocument/2006/relationships/hyperlink" Target="http://eastretreat.org/" TargetMode="External"/><Relationship Id="rId122" Type="http://schemas.openxmlformats.org/officeDocument/2006/relationships/hyperlink" Target="javascript:MailingLabel('90')" TargetMode="External"/><Relationship Id="rId130" Type="http://schemas.openxmlformats.org/officeDocument/2006/relationships/hyperlink" Target="https://aldha.org/labels/at" TargetMode="External"/><Relationship Id="rId135" Type="http://schemas.openxmlformats.org/officeDocument/2006/relationships/hyperlink" Target="http://www.northernoutdoors.com/" TargetMode="External"/><Relationship Id="rId143" Type="http://schemas.openxmlformats.org/officeDocument/2006/relationships/hyperlink" Target="javascript:MailingLabel('97')" TargetMode="External"/><Relationship Id="rId4" Type="http://schemas.openxmlformats.org/officeDocument/2006/relationships/hyperlink" Target="https://aldha.org/labels/at" TargetMode="External"/><Relationship Id="rId9" Type="http://schemas.openxmlformats.org/officeDocument/2006/relationships/hyperlink" Target="http://www.hiawasseebudgetinn.com/" TargetMode="External"/><Relationship Id="rId13" Type="http://schemas.openxmlformats.org/officeDocument/2006/relationships/hyperlink" Target="javascript:MailingLabel('57b')" TargetMode="External"/><Relationship Id="rId18" Type="http://schemas.openxmlformats.org/officeDocument/2006/relationships/hyperlink" Target="https://aldha.org/labels/at" TargetMode="External"/><Relationship Id="rId39" Type="http://schemas.openxmlformats.org/officeDocument/2006/relationships/hyperlink" Target="javascript:MailingLabel('62')" TargetMode="External"/><Relationship Id="rId109" Type="http://schemas.openxmlformats.org/officeDocument/2006/relationships/hyperlink" Target="javascript:MailingLabel('86')" TargetMode="External"/><Relationship Id="rId34" Type="http://schemas.openxmlformats.org/officeDocument/2006/relationships/hyperlink" Target="javascript:MailingLabel('61')" TargetMode="External"/><Relationship Id="rId50" Type="http://schemas.openxmlformats.org/officeDocument/2006/relationships/hyperlink" Target="javascript:MailingLabel('66')" TargetMode="External"/><Relationship Id="rId55" Type="http://schemas.openxmlformats.org/officeDocument/2006/relationships/hyperlink" Target="https://aldha.org/labels/at" TargetMode="External"/><Relationship Id="rId76" Type="http://schemas.openxmlformats.org/officeDocument/2006/relationships/hyperlink" Target="https://aldha.org/labels/at" TargetMode="External"/><Relationship Id="rId97" Type="http://schemas.openxmlformats.org/officeDocument/2006/relationships/hyperlink" Target="http://www.microtelinn.com/hotels/pennsylvania/hamburg/microtel-inn-and-suites-hamburg/hotel-%20%20%20%20%20%20%20%20overview" TargetMode="External"/><Relationship Id="rId104" Type="http://schemas.openxmlformats.org/officeDocument/2006/relationships/hyperlink" Target="http://www.willowsmotel.com/" TargetMode="External"/><Relationship Id="rId120" Type="http://schemas.openxmlformats.org/officeDocument/2006/relationships/hyperlink" Target="javascript:MailingLabel('89a')" TargetMode="External"/><Relationship Id="rId125" Type="http://schemas.openxmlformats.org/officeDocument/2006/relationships/hyperlink" Target="javascript:MailingLabel('91')" TargetMode="External"/><Relationship Id="rId141" Type="http://schemas.openxmlformats.org/officeDocument/2006/relationships/hyperlink" Target="http://thelakeshorehouse.com/" TargetMode="External"/><Relationship Id="rId146" Type="http://schemas.openxmlformats.org/officeDocument/2006/relationships/printerSettings" Target="../printerSettings/printerSettings5.bin"/><Relationship Id="rId7" Type="http://schemas.openxmlformats.org/officeDocument/2006/relationships/hyperlink" Target="https://aldha.org/labels/at" TargetMode="External"/><Relationship Id="rId71" Type="http://schemas.openxmlformats.org/officeDocument/2006/relationships/hyperlink" Target="http://www.woodsholehostel.com/" TargetMode="External"/><Relationship Id="rId92" Type="http://schemas.openxmlformats.org/officeDocument/2006/relationships/hyperlink" Target="https://aldha.org/labels/at" TargetMode="External"/><Relationship Id="rId2" Type="http://schemas.openxmlformats.org/officeDocument/2006/relationships/hyperlink" Target="javascript:MailingLabel('78')" TargetMode="External"/><Relationship Id="rId29" Type="http://schemas.openxmlformats.org/officeDocument/2006/relationships/hyperlink" Target="https://www.theappylodge.com/" TargetMode="External"/><Relationship Id="rId24" Type="http://schemas.openxmlformats.org/officeDocument/2006/relationships/hyperlink" Target="https://aldha.org/labels/at" TargetMode="External"/><Relationship Id="rId40" Type="http://schemas.openxmlformats.org/officeDocument/2006/relationships/hyperlink" Target="http://www.sunnybankretreatassociation.org/" TargetMode="External"/><Relationship Id="rId45" Type="http://schemas.openxmlformats.org/officeDocument/2006/relationships/hyperlink" Target="javascript:MailingLabel('64')" TargetMode="External"/><Relationship Id="rId66" Type="http://schemas.openxmlformats.org/officeDocument/2006/relationships/hyperlink" Target="javascript:MailingLabel('68')" TargetMode="External"/><Relationship Id="rId87" Type="http://schemas.openxmlformats.org/officeDocument/2006/relationships/hyperlink" Target="http://bearsdencenter.org/" TargetMode="External"/><Relationship Id="rId110" Type="http://schemas.openxmlformats.org/officeDocument/2006/relationships/hyperlink" Target="http://www.innatlongtrail.com/Home.html" TargetMode="External"/><Relationship Id="rId115" Type="http://schemas.openxmlformats.org/officeDocument/2006/relationships/hyperlink" Target="javascript:MailingLabel('87')" TargetMode="External"/><Relationship Id="rId131" Type="http://schemas.openxmlformats.org/officeDocument/2006/relationships/hyperlink" Target="javascript:MailingLabel('93')" TargetMode="External"/><Relationship Id="rId136" Type="http://schemas.openxmlformats.org/officeDocument/2006/relationships/hyperlink" Target="https://aldha.org/labels/at" TargetMode="External"/><Relationship Id="rId61" Type="http://schemas.openxmlformats.org/officeDocument/2006/relationships/hyperlink" Target="http://blackbearresorttn.com/" TargetMode="External"/><Relationship Id="rId82" Type="http://schemas.openxmlformats.org/officeDocument/2006/relationships/hyperlink" Target="https://aldha.org/labels/at" TargetMode="External"/><Relationship Id="rId19" Type="http://schemas.openxmlformats.org/officeDocument/2006/relationships/hyperlink" Target="javascript:MailingLabel('59')" TargetMode="External"/><Relationship Id="rId14" Type="http://schemas.openxmlformats.org/officeDocument/2006/relationships/hyperlink" Target="http://appalachiantrailservices.net/Havenshikerhostel.htm" TargetMode="External"/><Relationship Id="rId30" Type="http://schemas.openxmlformats.org/officeDocument/2006/relationships/hyperlink" Target="https://aldha.org/labels/at" TargetMode="External"/><Relationship Id="rId35" Type="http://schemas.openxmlformats.org/officeDocument/2006/relationships/hyperlink" Target="https://aldha.org/labels/at" TargetMode="External"/><Relationship Id="rId56" Type="http://schemas.openxmlformats.org/officeDocument/2006/relationships/hyperlink" Target="javascript:MailingLabel('66a')" TargetMode="External"/><Relationship Id="rId77" Type="http://schemas.openxmlformats.org/officeDocument/2006/relationships/hyperlink" Target="javascript:MailingLabel('72')" TargetMode="External"/><Relationship Id="rId100" Type="http://schemas.openxmlformats.org/officeDocument/2006/relationships/hyperlink" Target="javascript:MailingLabel('81')" TargetMode="External"/><Relationship Id="rId105" Type="http://schemas.openxmlformats.org/officeDocument/2006/relationships/hyperlink" Target="https://aldha.org/labels/at" TargetMode="External"/><Relationship Id="rId126" Type="http://schemas.openxmlformats.org/officeDocument/2006/relationships/hyperlink" Target="http://www.libbyhouseinn.webs.com/" TargetMode="External"/><Relationship Id="rId8" Type="http://schemas.openxmlformats.org/officeDocument/2006/relationships/hyperlink" Target="javascript:MailingLabel('57a')" TargetMode="External"/><Relationship Id="rId51" Type="http://schemas.openxmlformats.org/officeDocument/2006/relationships/hyperlink" Target="http://www.mountainharbour.net/" TargetMode="External"/><Relationship Id="rId72" Type="http://schemas.openxmlformats.org/officeDocument/2006/relationships/hyperlink" Target="https://aldha.org/labels/at" TargetMode="External"/><Relationship Id="rId93" Type="http://schemas.openxmlformats.org/officeDocument/2006/relationships/hyperlink" Target="javascript:MailingLabel('79')" TargetMode="External"/><Relationship Id="rId98" Type="http://schemas.openxmlformats.org/officeDocument/2006/relationships/hyperlink" Target="javascript:MailingLabel('80')" TargetMode="External"/><Relationship Id="rId121" Type="http://schemas.openxmlformats.org/officeDocument/2006/relationships/hyperlink" Target="https://aldha.org/labels/at" TargetMode="External"/><Relationship Id="rId142" Type="http://schemas.openxmlformats.org/officeDocument/2006/relationships/hyperlink" Target="https://aldha.org/labels/a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ldha.org/planning" TargetMode="External"/><Relationship Id="rId3" Type="http://schemas.openxmlformats.org/officeDocument/2006/relationships/hyperlink" Target="https://www.whiteblaze.net/forum/articles/2021-post-offices.pdf" TargetMode="External"/><Relationship Id="rId7" Type="http://schemas.openxmlformats.org/officeDocument/2006/relationships/hyperlink" Target="https://aldha.org/companion" TargetMode="External"/><Relationship Id="rId2" Type="http://schemas.openxmlformats.org/officeDocument/2006/relationships/hyperlink" Target="https://www.whiteblaze.net/forum/articles/2022-hostels.pdf" TargetMode="External"/><Relationship Id="rId1" Type="http://schemas.openxmlformats.org/officeDocument/2006/relationships/hyperlink" Target="https://www.whiteblazepages.com/store/" TargetMode="External"/><Relationship Id="rId6" Type="http://schemas.openxmlformats.org/officeDocument/2006/relationships/hyperlink" Target="https://whiteblaze.net/forum/content.php/44-AT-Hiking-Rates-Section-by-Section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https://www.whiteblaze.net/forum/articles/2022-Shelters.pdf" TargetMode="External"/><Relationship Id="rId10" Type="http://schemas.openxmlformats.org/officeDocument/2006/relationships/hyperlink" Target="http://appalachiantrailtravelguide.com/appalachian-trail-shelters-by-mileage/" TargetMode="External"/><Relationship Id="rId4" Type="http://schemas.openxmlformats.org/officeDocument/2006/relationships/hyperlink" Target="https://whiteblaze.net/forum/articles/at-resupply.pdf" TargetMode="External"/><Relationship Id="rId9" Type="http://schemas.openxmlformats.org/officeDocument/2006/relationships/hyperlink" Target="https://aldha.org/labels/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4"/>
  <sheetViews>
    <sheetView workbookViewId="0">
      <pane ySplit="1" topLeftCell="A2" activePane="bottomLeft" state="frozen"/>
      <selection pane="bottomLeft" activeCell="L7" sqref="L7"/>
    </sheetView>
  </sheetViews>
  <sheetFormatPr defaultRowHeight="12.75" x14ac:dyDescent="0.2"/>
  <cols>
    <col min="1" max="1" width="2.85546875" customWidth="1"/>
    <col min="2" max="2" width="5" customWidth="1"/>
    <col min="3" max="3" width="13.28515625" customWidth="1"/>
    <col min="4" max="4" width="22.28515625" customWidth="1"/>
    <col min="5" max="5" width="7.85546875" style="6" customWidth="1"/>
    <col min="6" max="6" width="7.5703125" style="6" customWidth="1"/>
    <col min="7" max="7" width="7.140625" style="6" customWidth="1"/>
    <col min="8" max="8" width="8" style="6" customWidth="1"/>
    <col min="9" max="9" width="6.85546875" style="6" customWidth="1"/>
    <col min="10" max="10" width="5.85546875" style="10" customWidth="1"/>
    <col min="11" max="11" width="43" style="11" customWidth="1"/>
    <col min="12" max="12" width="9.28515625" customWidth="1"/>
    <col min="13" max="13" width="7.7109375" customWidth="1"/>
    <col min="14" max="14" width="30.7109375" bestFit="1" customWidth="1"/>
  </cols>
  <sheetData>
    <row r="1" spans="2:13" ht="62.25" customHeight="1" thickBot="1" x14ac:dyDescent="0.25">
      <c r="B1" s="1" t="s">
        <v>0</v>
      </c>
      <c r="C1" s="2" t="s">
        <v>6</v>
      </c>
      <c r="D1" s="3" t="s">
        <v>1</v>
      </c>
      <c r="E1" s="4" t="s">
        <v>2</v>
      </c>
      <c r="F1" s="4" t="s">
        <v>3</v>
      </c>
      <c r="G1" s="5" t="s">
        <v>4</v>
      </c>
      <c r="H1" s="4" t="s">
        <v>10</v>
      </c>
      <c r="I1" s="4" t="s">
        <v>5</v>
      </c>
      <c r="J1" s="9" t="s">
        <v>28</v>
      </c>
      <c r="K1" s="12" t="s">
        <v>8</v>
      </c>
      <c r="L1" s="35">
        <v>2027</v>
      </c>
    </row>
    <row r="2" spans="2:13" x14ac:dyDescent="0.2">
      <c r="B2">
        <v>1</v>
      </c>
      <c r="C2" s="14">
        <v>46467</v>
      </c>
      <c r="D2" s="15" t="s">
        <v>7</v>
      </c>
      <c r="E2" s="16">
        <v>-8.8000000000000007</v>
      </c>
      <c r="F2" s="16">
        <v>0</v>
      </c>
      <c r="G2" s="16">
        <v>0</v>
      </c>
      <c r="H2" s="16">
        <v>0</v>
      </c>
      <c r="I2" s="16">
        <f>H2/B2</f>
        <v>0</v>
      </c>
      <c r="J2" s="17">
        <v>5</v>
      </c>
      <c r="K2" s="13"/>
    </row>
    <row r="3" spans="2:13" x14ac:dyDescent="0.2">
      <c r="B3">
        <f t="shared" ref="B3:B13" si="0">B2+1</f>
        <v>2</v>
      </c>
      <c r="C3" s="14">
        <f t="shared" ref="C3:C13" si="1">C2+1</f>
        <v>46468</v>
      </c>
      <c r="D3" s="15" t="s">
        <v>9</v>
      </c>
      <c r="E3" s="16">
        <v>0.2</v>
      </c>
      <c r="F3" s="16">
        <f>E3-E2</f>
        <v>9</v>
      </c>
      <c r="G3" s="16"/>
      <c r="H3" s="16">
        <f>H2+F3+G3</f>
        <v>9</v>
      </c>
      <c r="I3" s="16">
        <f>H3/B3</f>
        <v>4.5</v>
      </c>
      <c r="J3" s="17"/>
      <c r="K3" s="13"/>
    </row>
    <row r="4" spans="2:13" x14ac:dyDescent="0.2">
      <c r="B4">
        <f t="shared" si="0"/>
        <v>3</v>
      </c>
      <c r="C4" s="14">
        <f t="shared" si="1"/>
        <v>46469</v>
      </c>
      <c r="D4" s="18" t="s">
        <v>278</v>
      </c>
      <c r="E4" s="16">
        <v>10.7</v>
      </c>
      <c r="F4" s="16">
        <f>E4-E3</f>
        <v>10.5</v>
      </c>
      <c r="G4" s="16"/>
      <c r="H4" s="16">
        <f>H3+F4+G4</f>
        <v>19.5</v>
      </c>
      <c r="I4" s="16">
        <f>H4/B4</f>
        <v>6.5</v>
      </c>
      <c r="J4" s="17"/>
      <c r="K4" s="19" t="s">
        <v>277</v>
      </c>
    </row>
    <row r="5" spans="2:13" x14ac:dyDescent="0.2">
      <c r="B5">
        <f t="shared" si="0"/>
        <v>4</v>
      </c>
      <c r="C5" s="14">
        <f t="shared" si="1"/>
        <v>46470</v>
      </c>
      <c r="D5" s="18" t="s">
        <v>40</v>
      </c>
      <c r="E5" s="16">
        <v>26.8</v>
      </c>
      <c r="F5" s="16">
        <f t="shared" ref="F5:F71" si="2">E5-E4</f>
        <v>16.100000000000001</v>
      </c>
      <c r="G5" s="16"/>
      <c r="H5" s="16">
        <f t="shared" ref="H5:H13" si="3">H4+F5+G5</f>
        <v>35.6</v>
      </c>
      <c r="I5" s="16">
        <f>H5/B5</f>
        <v>8.9</v>
      </c>
      <c r="J5" s="17"/>
      <c r="K5" s="13" t="s">
        <v>251</v>
      </c>
    </row>
    <row r="6" spans="2:13" ht="25.5" x14ac:dyDescent="0.25">
      <c r="B6" s="49">
        <f t="shared" si="0"/>
        <v>5</v>
      </c>
      <c r="C6" s="50">
        <f t="shared" si="1"/>
        <v>46471</v>
      </c>
      <c r="D6" s="56" t="s">
        <v>29</v>
      </c>
      <c r="E6" s="52">
        <v>30.5</v>
      </c>
      <c r="F6" s="52">
        <f>E6-E5</f>
        <v>3.6999999999999993</v>
      </c>
      <c r="G6" s="52"/>
      <c r="H6" s="52">
        <f>H5+F6+G6</f>
        <v>39.299999999999997</v>
      </c>
      <c r="I6" s="52"/>
      <c r="J6" s="21">
        <v>3</v>
      </c>
      <c r="K6" s="66" t="s">
        <v>382</v>
      </c>
      <c r="L6" s="189" t="s">
        <v>988</v>
      </c>
    </row>
    <row r="7" spans="2:13" x14ac:dyDescent="0.2">
      <c r="B7" s="49">
        <f>B6+0</f>
        <v>5</v>
      </c>
      <c r="C7" s="50">
        <f>C6+0</f>
        <v>46471</v>
      </c>
      <c r="D7" s="51" t="s">
        <v>42</v>
      </c>
      <c r="E7" s="52">
        <v>36.700000000000003</v>
      </c>
      <c r="F7" s="52">
        <f t="shared" si="2"/>
        <v>6.2000000000000028</v>
      </c>
      <c r="G7" s="52"/>
      <c r="H7" s="52">
        <f>H6+F7+G7</f>
        <v>45.5</v>
      </c>
      <c r="I7" s="52">
        <f t="shared" ref="I7:I72" si="4">H7/B7</f>
        <v>9.1</v>
      </c>
      <c r="J7" s="17"/>
      <c r="K7" s="13"/>
    </row>
    <row r="8" spans="2:13" s="24" customFormat="1" x14ac:dyDescent="0.2">
      <c r="B8" s="24">
        <f t="shared" ref="B8:C10" si="5">B7+1</f>
        <v>6</v>
      </c>
      <c r="C8" s="25">
        <f t="shared" si="5"/>
        <v>46472</v>
      </c>
      <c r="D8" s="26" t="s">
        <v>44</v>
      </c>
      <c r="E8" s="27">
        <v>48.3</v>
      </c>
      <c r="F8" s="27">
        <f>E8-E7</f>
        <v>11.599999999999994</v>
      </c>
      <c r="G8" s="27"/>
      <c r="H8" s="27">
        <f>H7+F8+G8</f>
        <v>57.099999999999994</v>
      </c>
      <c r="I8" s="27">
        <f t="shared" si="4"/>
        <v>9.5166666666666657</v>
      </c>
      <c r="J8" s="28"/>
      <c r="K8" s="29"/>
    </row>
    <row r="9" spans="2:13" s="24" customFormat="1" x14ac:dyDescent="0.2">
      <c r="B9" s="24">
        <f t="shared" si="5"/>
        <v>7</v>
      </c>
      <c r="C9" s="25">
        <f t="shared" si="5"/>
        <v>46473</v>
      </c>
      <c r="D9" s="26" t="s">
        <v>46</v>
      </c>
      <c r="E9" s="27">
        <v>63.1</v>
      </c>
      <c r="F9" s="27">
        <f>E9-E8</f>
        <v>14.800000000000004</v>
      </c>
      <c r="G9" s="27"/>
      <c r="H9" s="27">
        <f>H8+F9+G9</f>
        <v>71.900000000000006</v>
      </c>
      <c r="I9" s="27">
        <f t="shared" si="4"/>
        <v>10.271428571428572</v>
      </c>
      <c r="J9" s="28"/>
      <c r="K9" s="29"/>
    </row>
    <row r="10" spans="2:13" s="24" customFormat="1" ht="38.25" x14ac:dyDescent="0.2">
      <c r="B10" s="24">
        <f t="shared" si="5"/>
        <v>8</v>
      </c>
      <c r="C10" s="25">
        <f t="shared" si="5"/>
        <v>46474</v>
      </c>
      <c r="D10" s="57" t="s">
        <v>33</v>
      </c>
      <c r="E10" s="27">
        <v>66.599999999999994</v>
      </c>
      <c r="F10" s="27">
        <f>E10-E9</f>
        <v>3.4999999999999929</v>
      </c>
      <c r="G10" s="27">
        <v>3.5</v>
      </c>
      <c r="H10" s="27">
        <f>H9+F10+G10</f>
        <v>78.900000000000006</v>
      </c>
      <c r="I10" s="27">
        <f t="shared" si="4"/>
        <v>9.8625000000000007</v>
      </c>
      <c r="J10" s="28">
        <v>6</v>
      </c>
      <c r="K10" s="33" t="s">
        <v>386</v>
      </c>
      <c r="L10" s="71" t="s">
        <v>387</v>
      </c>
      <c r="M10" s="70"/>
    </row>
    <row r="11" spans="2:13" x14ac:dyDescent="0.2">
      <c r="B11">
        <f t="shared" si="0"/>
        <v>9</v>
      </c>
      <c r="C11" s="14">
        <f t="shared" si="1"/>
        <v>46475</v>
      </c>
      <c r="D11" s="18" t="s">
        <v>47</v>
      </c>
      <c r="E11" s="16">
        <v>78.2</v>
      </c>
      <c r="F11" s="16">
        <f t="shared" si="2"/>
        <v>11.600000000000009</v>
      </c>
      <c r="G11" s="16"/>
      <c r="H11" s="16">
        <f t="shared" si="3"/>
        <v>90.500000000000014</v>
      </c>
      <c r="I11" s="16">
        <f t="shared" si="4"/>
        <v>10.055555555555557</v>
      </c>
      <c r="J11" s="17"/>
    </row>
    <row r="12" spans="2:13" x14ac:dyDescent="0.2">
      <c r="B12">
        <f t="shared" si="0"/>
        <v>10</v>
      </c>
      <c r="C12" s="14">
        <f t="shared" si="1"/>
        <v>46476</v>
      </c>
      <c r="D12" s="18" t="s">
        <v>276</v>
      </c>
      <c r="E12" s="16">
        <v>90.7</v>
      </c>
      <c r="F12" s="16">
        <f t="shared" si="2"/>
        <v>12.5</v>
      </c>
      <c r="G12" s="16"/>
      <c r="H12" s="16">
        <f t="shared" si="3"/>
        <v>103.00000000000001</v>
      </c>
      <c r="I12" s="16">
        <f t="shared" si="4"/>
        <v>10.3</v>
      </c>
      <c r="J12" s="17"/>
      <c r="K12" s="13"/>
    </row>
    <row r="13" spans="2:13" x14ac:dyDescent="0.2">
      <c r="B13">
        <f t="shared" si="0"/>
        <v>11</v>
      </c>
      <c r="C13" s="14">
        <f t="shared" si="1"/>
        <v>46477</v>
      </c>
      <c r="D13" s="18" t="s">
        <v>49</v>
      </c>
      <c r="E13" s="16">
        <v>102.8</v>
      </c>
      <c r="F13" s="16">
        <f t="shared" si="2"/>
        <v>12.099999999999994</v>
      </c>
      <c r="G13" s="16"/>
      <c r="H13" s="16">
        <f t="shared" si="3"/>
        <v>115.10000000000001</v>
      </c>
      <c r="I13" s="16">
        <f t="shared" si="4"/>
        <v>10.463636363636365</v>
      </c>
      <c r="J13" s="17"/>
      <c r="K13" s="13"/>
    </row>
    <row r="14" spans="2:13" x14ac:dyDescent="0.2">
      <c r="B14">
        <f t="shared" ref="B14:B80" si="6">B13+1</f>
        <v>12</v>
      </c>
      <c r="C14" s="14">
        <f t="shared" ref="C14:C80" si="7">C13+1</f>
        <v>46478</v>
      </c>
      <c r="D14" s="18" t="s">
        <v>279</v>
      </c>
      <c r="E14" s="16">
        <v>114.8</v>
      </c>
      <c r="F14" s="16">
        <f t="shared" si="2"/>
        <v>12</v>
      </c>
      <c r="G14" s="16"/>
      <c r="H14" s="16">
        <f t="shared" ref="H14:H79" si="8">H13+F14+G14</f>
        <v>127.10000000000001</v>
      </c>
      <c r="I14" s="16">
        <f t="shared" si="4"/>
        <v>10.591666666666667</v>
      </c>
      <c r="J14" s="17"/>
      <c r="K14" s="13"/>
    </row>
    <row r="15" spans="2:13" x14ac:dyDescent="0.2">
      <c r="B15">
        <f t="shared" si="6"/>
        <v>13</v>
      </c>
      <c r="C15" s="14">
        <f t="shared" si="7"/>
        <v>46479</v>
      </c>
      <c r="D15" s="18" t="s">
        <v>280</v>
      </c>
      <c r="E15" s="16">
        <v>128.19999999999999</v>
      </c>
      <c r="F15" s="16">
        <f t="shared" si="2"/>
        <v>13.399999999999991</v>
      </c>
      <c r="G15" s="16"/>
      <c r="H15" s="16">
        <f t="shared" si="8"/>
        <v>140.5</v>
      </c>
      <c r="I15" s="16">
        <f t="shared" si="4"/>
        <v>10.807692307692308</v>
      </c>
      <c r="J15" s="17"/>
      <c r="K15" s="13"/>
    </row>
    <row r="16" spans="2:13" s="24" customFormat="1" ht="38.25" x14ac:dyDescent="0.2">
      <c r="B16" s="24">
        <f t="shared" si="6"/>
        <v>14</v>
      </c>
      <c r="C16" s="25">
        <f t="shared" si="7"/>
        <v>46480</v>
      </c>
      <c r="D16" s="57" t="s">
        <v>32</v>
      </c>
      <c r="E16" s="27">
        <v>133.9</v>
      </c>
      <c r="F16" s="27">
        <f t="shared" si="2"/>
        <v>5.7000000000000171</v>
      </c>
      <c r="G16" s="27">
        <v>0</v>
      </c>
      <c r="H16" s="27">
        <f t="shared" si="8"/>
        <v>146.20000000000002</v>
      </c>
      <c r="I16" s="27">
        <f t="shared" si="4"/>
        <v>10.442857142857145</v>
      </c>
      <c r="J16" s="28">
        <v>3</v>
      </c>
      <c r="K16" s="69" t="s">
        <v>381</v>
      </c>
    </row>
    <row r="17" spans="2:14" s="24" customFormat="1" x14ac:dyDescent="0.2">
      <c r="B17" s="24">
        <f t="shared" si="6"/>
        <v>15</v>
      </c>
      <c r="C17" s="25">
        <f t="shared" si="7"/>
        <v>46481</v>
      </c>
      <c r="D17" s="26" t="s">
        <v>53</v>
      </c>
      <c r="E17" s="27">
        <v>149.9</v>
      </c>
      <c r="F17" s="27">
        <f t="shared" si="2"/>
        <v>16</v>
      </c>
      <c r="G17" s="27"/>
      <c r="H17" s="27">
        <f t="shared" si="8"/>
        <v>162.20000000000002</v>
      </c>
      <c r="I17" s="27">
        <f t="shared" si="4"/>
        <v>10.813333333333334</v>
      </c>
      <c r="J17" s="28"/>
      <c r="K17" s="29"/>
    </row>
    <row r="18" spans="2:14" x14ac:dyDescent="0.2">
      <c r="B18">
        <f t="shared" si="6"/>
        <v>16</v>
      </c>
      <c r="C18" s="14">
        <f t="shared" si="7"/>
        <v>46482</v>
      </c>
      <c r="D18" s="58" t="s">
        <v>31</v>
      </c>
      <c r="E18" s="16">
        <v>161.5</v>
      </c>
      <c r="F18" s="16">
        <f t="shared" si="2"/>
        <v>11.599999999999994</v>
      </c>
      <c r="G18" s="16">
        <v>2</v>
      </c>
      <c r="H18" s="27">
        <f t="shared" si="8"/>
        <v>175.8</v>
      </c>
      <c r="I18" s="16">
        <f t="shared" si="4"/>
        <v>10.987500000000001</v>
      </c>
      <c r="J18" s="17"/>
      <c r="K18" s="32" t="s">
        <v>379</v>
      </c>
    </row>
    <row r="19" spans="2:14" x14ac:dyDescent="0.2">
      <c r="B19" s="49">
        <f>B18+0</f>
        <v>16</v>
      </c>
      <c r="C19" s="50">
        <f>C18+1-1</f>
        <v>46482</v>
      </c>
      <c r="D19" s="51" t="s">
        <v>55</v>
      </c>
      <c r="E19" s="52">
        <v>162.6</v>
      </c>
      <c r="F19" s="52">
        <f t="shared" si="2"/>
        <v>1.0999999999999943</v>
      </c>
      <c r="G19" s="52"/>
      <c r="H19" s="52">
        <f t="shared" si="8"/>
        <v>176.9</v>
      </c>
      <c r="I19" s="52">
        <f t="shared" si="4"/>
        <v>11.05625</v>
      </c>
      <c r="J19" s="53">
        <v>7</v>
      </c>
      <c r="K19" s="19" t="s">
        <v>281</v>
      </c>
      <c r="L19" s="184"/>
      <c r="M19" s="184"/>
      <c r="N19" s="185" t="s">
        <v>294</v>
      </c>
    </row>
    <row r="20" spans="2:14" x14ac:dyDescent="0.2">
      <c r="B20" s="49">
        <f>B19</f>
        <v>16</v>
      </c>
      <c r="C20" s="50">
        <f>C19+1</f>
        <v>46483</v>
      </c>
      <c r="D20" s="51"/>
      <c r="E20" s="52">
        <v>162.9</v>
      </c>
      <c r="F20" s="52">
        <f t="shared" si="2"/>
        <v>0.30000000000001137</v>
      </c>
      <c r="G20" s="52"/>
      <c r="H20" s="52">
        <f t="shared" si="8"/>
        <v>177.20000000000002</v>
      </c>
      <c r="I20" s="52"/>
      <c r="J20" s="53"/>
      <c r="K20" s="19" t="s">
        <v>285</v>
      </c>
      <c r="L20" s="184"/>
      <c r="M20" s="186">
        <v>162.9</v>
      </c>
      <c r="N20" s="184"/>
    </row>
    <row r="21" spans="2:14" x14ac:dyDescent="0.2">
      <c r="B21" s="49">
        <f>B20</f>
        <v>16</v>
      </c>
      <c r="C21" s="50">
        <f>C20</f>
        <v>46483</v>
      </c>
      <c r="D21" s="51" t="s">
        <v>297</v>
      </c>
      <c r="E21" s="52">
        <v>179.3</v>
      </c>
      <c r="F21" s="52">
        <f t="shared" si="2"/>
        <v>16.400000000000006</v>
      </c>
      <c r="G21" s="52"/>
      <c r="H21" s="52">
        <f t="shared" si="8"/>
        <v>193.60000000000002</v>
      </c>
      <c r="I21" s="52">
        <f t="shared" si="4"/>
        <v>12.100000000000001</v>
      </c>
      <c r="J21" s="53"/>
      <c r="K21" s="19"/>
      <c r="L21" s="184">
        <f>M21-M20</f>
        <v>11</v>
      </c>
      <c r="M21" s="184">
        <v>173.9</v>
      </c>
      <c r="N21" s="187" t="s">
        <v>56</v>
      </c>
    </row>
    <row r="22" spans="2:14" x14ac:dyDescent="0.2">
      <c r="B22">
        <f>B19+1</f>
        <v>17</v>
      </c>
      <c r="C22" s="14">
        <f t="shared" si="7"/>
        <v>46484</v>
      </c>
      <c r="D22" s="183" t="s">
        <v>295</v>
      </c>
      <c r="E22" s="16">
        <v>195.7</v>
      </c>
      <c r="F22" s="16">
        <f>E22-E21</f>
        <v>16.399999999999977</v>
      </c>
      <c r="G22" s="16"/>
      <c r="H22" s="27">
        <f t="shared" si="8"/>
        <v>210</v>
      </c>
      <c r="I22" s="16">
        <f t="shared" si="4"/>
        <v>12.352941176470589</v>
      </c>
      <c r="J22" s="17"/>
      <c r="L22" s="184">
        <f>M22-M21</f>
        <v>2.5</v>
      </c>
      <c r="M22" s="184">
        <v>176.4</v>
      </c>
      <c r="N22" s="184" t="s">
        <v>286</v>
      </c>
    </row>
    <row r="23" spans="2:14" x14ac:dyDescent="0.2">
      <c r="B23">
        <f t="shared" si="6"/>
        <v>18</v>
      </c>
      <c r="C23" s="14">
        <f t="shared" si="7"/>
        <v>46485</v>
      </c>
      <c r="D23" s="183" t="s">
        <v>296</v>
      </c>
      <c r="E23" s="16">
        <v>214</v>
      </c>
      <c r="F23" s="16">
        <f t="shared" si="2"/>
        <v>18.300000000000011</v>
      </c>
      <c r="G23" s="16"/>
      <c r="H23" s="27">
        <f t="shared" si="8"/>
        <v>228.3</v>
      </c>
      <c r="I23" s="16">
        <f t="shared" si="4"/>
        <v>12.683333333333334</v>
      </c>
      <c r="J23" s="17"/>
      <c r="K23" s="13"/>
      <c r="L23" s="184">
        <f>M23-M22</f>
        <v>2.9000000000000057</v>
      </c>
      <c r="M23" s="184">
        <v>179.3</v>
      </c>
      <c r="N23" s="184" t="s">
        <v>58</v>
      </c>
    </row>
    <row r="24" spans="2:14" x14ac:dyDescent="0.2">
      <c r="B24">
        <f t="shared" si="6"/>
        <v>19</v>
      </c>
      <c r="C24" s="14">
        <f t="shared" si="7"/>
        <v>46486</v>
      </c>
      <c r="D24" s="18"/>
      <c r="E24" s="16">
        <v>226.9</v>
      </c>
      <c r="F24" s="16">
        <f t="shared" si="2"/>
        <v>12.900000000000006</v>
      </c>
      <c r="G24" s="16"/>
      <c r="H24" s="16">
        <f t="shared" si="8"/>
        <v>241.20000000000002</v>
      </c>
      <c r="I24" s="16">
        <f t="shared" si="4"/>
        <v>12.694736842105264</v>
      </c>
      <c r="J24" s="17"/>
      <c r="K24" s="19" t="s">
        <v>378</v>
      </c>
      <c r="L24" s="184">
        <f t="shared" ref="L24:L39" si="9">M24-M23</f>
        <v>6.2999999999999829</v>
      </c>
      <c r="M24" s="184">
        <v>185.6</v>
      </c>
      <c r="N24" s="187" t="s">
        <v>301</v>
      </c>
    </row>
    <row r="25" spans="2:14" ht="12.75" customHeight="1" x14ac:dyDescent="0.2">
      <c r="B25">
        <f t="shared" si="6"/>
        <v>20</v>
      </c>
      <c r="C25" s="14">
        <f t="shared" si="7"/>
        <v>46487</v>
      </c>
      <c r="D25" s="15"/>
      <c r="E25" s="16">
        <v>244.5</v>
      </c>
      <c r="F25" s="16">
        <f t="shared" si="2"/>
        <v>17.599999999999994</v>
      </c>
      <c r="G25" s="16"/>
      <c r="H25" s="16">
        <f t="shared" si="8"/>
        <v>258.8</v>
      </c>
      <c r="I25" s="16">
        <f t="shared" si="4"/>
        <v>12.940000000000001</v>
      </c>
      <c r="J25" s="17"/>
      <c r="K25" s="66" t="s">
        <v>302</v>
      </c>
      <c r="L25" s="184">
        <f t="shared" si="9"/>
        <v>5.5</v>
      </c>
      <c r="M25" s="184">
        <v>191.1</v>
      </c>
      <c r="N25" s="184" t="s">
        <v>287</v>
      </c>
    </row>
    <row r="26" spans="2:14" ht="12.75" customHeight="1" x14ac:dyDescent="0.2">
      <c r="B26">
        <f t="shared" si="6"/>
        <v>21</v>
      </c>
      <c r="C26" s="14">
        <f t="shared" si="7"/>
        <v>46488</v>
      </c>
      <c r="D26" s="15"/>
      <c r="E26" s="16">
        <v>257.60000000000002</v>
      </c>
      <c r="F26" s="16">
        <f t="shared" si="2"/>
        <v>13.100000000000023</v>
      </c>
      <c r="G26" s="16"/>
      <c r="H26" s="16">
        <f t="shared" si="8"/>
        <v>271.90000000000003</v>
      </c>
      <c r="I26" s="16">
        <f t="shared" si="4"/>
        <v>12.94761904761905</v>
      </c>
      <c r="J26" s="17"/>
      <c r="K26" s="13"/>
      <c r="L26" s="184">
        <f t="shared" si="9"/>
        <v>1.7000000000000171</v>
      </c>
      <c r="M26" s="184">
        <v>192.8</v>
      </c>
      <c r="N26" s="184" t="s">
        <v>60</v>
      </c>
    </row>
    <row r="27" spans="2:14" x14ac:dyDescent="0.2">
      <c r="B27">
        <f t="shared" si="6"/>
        <v>22</v>
      </c>
      <c r="C27" s="14">
        <f t="shared" si="7"/>
        <v>46489</v>
      </c>
      <c r="D27" s="58" t="s">
        <v>30</v>
      </c>
      <c r="E27" s="16">
        <v>270.7</v>
      </c>
      <c r="F27" s="16">
        <f t="shared" si="2"/>
        <v>13.099999999999966</v>
      </c>
      <c r="G27" s="16">
        <v>0</v>
      </c>
      <c r="H27" s="16">
        <f t="shared" si="8"/>
        <v>285</v>
      </c>
      <c r="I27" s="16">
        <f t="shared" si="4"/>
        <v>12.954545454545455</v>
      </c>
      <c r="J27" s="17">
        <v>6</v>
      </c>
      <c r="K27" s="32" t="s">
        <v>27</v>
      </c>
      <c r="L27" s="184">
        <f t="shared" si="9"/>
        <v>2.8999999999999773</v>
      </c>
      <c r="M27" s="184">
        <v>195.7</v>
      </c>
      <c r="N27" s="184" t="s">
        <v>288</v>
      </c>
    </row>
    <row r="28" spans="2:14" x14ac:dyDescent="0.2">
      <c r="B28">
        <f>B27+1</f>
        <v>23</v>
      </c>
      <c r="C28" s="14">
        <f>C27+1</f>
        <v>46490</v>
      </c>
      <c r="D28" s="18" t="s">
        <v>299</v>
      </c>
      <c r="E28" s="16">
        <v>270.7</v>
      </c>
      <c r="F28" s="16">
        <f>E28-E27</f>
        <v>0</v>
      </c>
      <c r="G28" s="16"/>
      <c r="H28" s="16">
        <f>H27+F28+G28</f>
        <v>285</v>
      </c>
      <c r="I28" s="16">
        <f t="shared" si="4"/>
        <v>12.391304347826088</v>
      </c>
      <c r="J28" s="17"/>
      <c r="K28" s="67" t="s">
        <v>300</v>
      </c>
      <c r="L28" s="184">
        <f t="shared" si="9"/>
        <v>3.4000000000000057</v>
      </c>
      <c r="M28" s="184">
        <v>199.1</v>
      </c>
      <c r="N28" s="184" t="s">
        <v>289</v>
      </c>
    </row>
    <row r="29" spans="2:14" x14ac:dyDescent="0.2">
      <c r="B29">
        <f t="shared" si="6"/>
        <v>24</v>
      </c>
      <c r="C29" s="14">
        <f t="shared" si="7"/>
        <v>46491</v>
      </c>
      <c r="D29" s="15"/>
      <c r="E29" s="16">
        <v>270.7</v>
      </c>
      <c r="F29" s="16">
        <f t="shared" si="2"/>
        <v>0</v>
      </c>
      <c r="G29" s="16"/>
      <c r="H29" s="16">
        <f t="shared" si="8"/>
        <v>285</v>
      </c>
      <c r="I29" s="16">
        <f t="shared" si="4"/>
        <v>11.875</v>
      </c>
      <c r="J29" s="17"/>
      <c r="K29" s="30" t="s">
        <v>284</v>
      </c>
      <c r="L29" s="184">
        <f t="shared" si="9"/>
        <v>7.5</v>
      </c>
      <c r="M29" s="184">
        <v>206.6</v>
      </c>
      <c r="N29" s="184" t="s">
        <v>62</v>
      </c>
    </row>
    <row r="30" spans="2:14" x14ac:dyDescent="0.2">
      <c r="B30">
        <f t="shared" si="6"/>
        <v>25</v>
      </c>
      <c r="C30" s="14">
        <f t="shared" si="7"/>
        <v>46492</v>
      </c>
      <c r="D30" s="15"/>
      <c r="E30" s="16">
        <v>270.7</v>
      </c>
      <c r="F30" s="16">
        <f t="shared" si="2"/>
        <v>0</v>
      </c>
      <c r="G30" s="16"/>
      <c r="H30" s="16">
        <f t="shared" si="8"/>
        <v>285</v>
      </c>
      <c r="I30" s="16">
        <f t="shared" si="4"/>
        <v>11.4</v>
      </c>
      <c r="J30" s="17"/>
      <c r="K30" s="30" t="s">
        <v>298</v>
      </c>
      <c r="L30" s="184">
        <f t="shared" si="9"/>
        <v>7.4000000000000057</v>
      </c>
      <c r="M30" s="184">
        <v>214</v>
      </c>
      <c r="N30" s="184" t="s">
        <v>63</v>
      </c>
    </row>
    <row r="31" spans="2:14" x14ac:dyDescent="0.2">
      <c r="B31">
        <f t="shared" si="6"/>
        <v>26</v>
      </c>
      <c r="C31" s="14">
        <f t="shared" si="7"/>
        <v>46493</v>
      </c>
      <c r="D31" s="18"/>
      <c r="E31" s="16">
        <v>270.7</v>
      </c>
      <c r="F31" s="16">
        <f t="shared" si="2"/>
        <v>0</v>
      </c>
      <c r="G31" s="16"/>
      <c r="H31" s="16">
        <f t="shared" si="8"/>
        <v>285</v>
      </c>
      <c r="I31" s="16">
        <f t="shared" si="4"/>
        <v>10.961538461538462</v>
      </c>
      <c r="J31" s="17"/>
      <c r="K31" s="31" t="s">
        <v>428</v>
      </c>
      <c r="L31" s="184">
        <f t="shared" si="9"/>
        <v>5.1999999999999886</v>
      </c>
      <c r="M31" s="184">
        <v>219.2</v>
      </c>
      <c r="N31" s="184" t="s">
        <v>290</v>
      </c>
    </row>
    <row r="32" spans="2:14" x14ac:dyDescent="0.2">
      <c r="B32">
        <f t="shared" si="6"/>
        <v>27</v>
      </c>
      <c r="C32" s="14">
        <f t="shared" si="7"/>
        <v>46494</v>
      </c>
      <c r="D32" s="15"/>
      <c r="E32" s="16">
        <v>270.7</v>
      </c>
      <c r="F32" s="16">
        <f t="shared" si="2"/>
        <v>0</v>
      </c>
      <c r="G32" s="16"/>
      <c r="H32" s="16">
        <f t="shared" si="8"/>
        <v>285</v>
      </c>
      <c r="I32" s="16">
        <f t="shared" si="4"/>
        <v>10.555555555555555</v>
      </c>
      <c r="J32" s="17"/>
      <c r="K32" s="13"/>
      <c r="L32" s="184">
        <f t="shared" si="9"/>
        <v>7.7000000000000171</v>
      </c>
      <c r="M32" s="184">
        <v>226.9</v>
      </c>
      <c r="N32" s="184" t="s">
        <v>291</v>
      </c>
    </row>
    <row r="33" spans="2:14" x14ac:dyDescent="0.2">
      <c r="B33">
        <f t="shared" si="6"/>
        <v>28</v>
      </c>
      <c r="C33" s="14">
        <f t="shared" si="7"/>
        <v>46495</v>
      </c>
      <c r="D33" s="58" t="s">
        <v>252</v>
      </c>
      <c r="E33" s="16">
        <v>338.7</v>
      </c>
      <c r="F33" s="16">
        <f t="shared" si="2"/>
        <v>68</v>
      </c>
      <c r="G33" s="16">
        <v>3.8</v>
      </c>
      <c r="H33" s="16">
        <f t="shared" si="8"/>
        <v>356.8</v>
      </c>
      <c r="I33" s="16">
        <f t="shared" si="4"/>
        <v>12.742857142857144</v>
      </c>
      <c r="J33" s="17">
        <v>5</v>
      </c>
      <c r="K33" s="32" t="s">
        <v>380</v>
      </c>
      <c r="L33" s="184">
        <f t="shared" si="9"/>
        <v>2.7999999999999829</v>
      </c>
      <c r="M33" s="184">
        <v>229.7</v>
      </c>
      <c r="N33" s="184" t="s">
        <v>292</v>
      </c>
    </row>
    <row r="34" spans="2:14" x14ac:dyDescent="0.2">
      <c r="B34">
        <f t="shared" si="6"/>
        <v>29</v>
      </c>
      <c r="C34" s="14">
        <f t="shared" si="7"/>
        <v>46496</v>
      </c>
      <c r="D34" s="15"/>
      <c r="E34" s="16">
        <v>338.7</v>
      </c>
      <c r="F34" s="16">
        <f t="shared" si="2"/>
        <v>0</v>
      </c>
      <c r="G34" s="16"/>
      <c r="H34" s="16">
        <f t="shared" si="8"/>
        <v>356.8</v>
      </c>
      <c r="I34" s="16">
        <f t="shared" si="4"/>
        <v>12.303448275862069</v>
      </c>
      <c r="J34" s="17"/>
      <c r="K34" s="13"/>
      <c r="L34" s="184">
        <f t="shared" si="9"/>
        <v>4.3000000000000114</v>
      </c>
      <c r="M34" s="184">
        <v>234</v>
      </c>
      <c r="N34" s="184" t="s">
        <v>65</v>
      </c>
    </row>
    <row r="35" spans="2:14" x14ac:dyDescent="0.2">
      <c r="B35">
        <f t="shared" si="6"/>
        <v>30</v>
      </c>
      <c r="C35" s="14">
        <f t="shared" si="7"/>
        <v>46497</v>
      </c>
      <c r="D35" s="15"/>
      <c r="E35" s="16">
        <v>338.7</v>
      </c>
      <c r="F35" s="16">
        <f t="shared" si="2"/>
        <v>0</v>
      </c>
      <c r="G35" s="16"/>
      <c r="H35" s="16">
        <f t="shared" si="8"/>
        <v>356.8</v>
      </c>
      <c r="I35" s="16">
        <f t="shared" si="4"/>
        <v>11.893333333333334</v>
      </c>
      <c r="J35" s="17"/>
      <c r="K35" s="13"/>
      <c r="L35" s="184">
        <f t="shared" si="9"/>
        <v>0.90000000000000568</v>
      </c>
      <c r="M35" s="184">
        <v>234.9</v>
      </c>
      <c r="N35" s="184" t="s">
        <v>293</v>
      </c>
    </row>
    <row r="36" spans="2:14" x14ac:dyDescent="0.2">
      <c r="B36">
        <f t="shared" si="6"/>
        <v>31</v>
      </c>
      <c r="C36" s="14">
        <f t="shared" si="7"/>
        <v>46498</v>
      </c>
      <c r="D36" s="15"/>
      <c r="E36" s="16">
        <v>338.7</v>
      </c>
      <c r="F36" s="16">
        <f t="shared" si="2"/>
        <v>0</v>
      </c>
      <c r="G36" s="16"/>
      <c r="H36" s="16">
        <f t="shared" si="8"/>
        <v>356.8</v>
      </c>
      <c r="I36" s="16">
        <f t="shared" si="4"/>
        <v>11.509677419354839</v>
      </c>
      <c r="J36" s="17"/>
      <c r="K36" s="54" t="s">
        <v>343</v>
      </c>
      <c r="L36" s="184">
        <f t="shared" si="9"/>
        <v>9.5999999999999943</v>
      </c>
      <c r="M36" s="184">
        <v>244.5</v>
      </c>
      <c r="N36" s="184" t="s">
        <v>66</v>
      </c>
    </row>
    <row r="37" spans="2:14" x14ac:dyDescent="0.2">
      <c r="B37">
        <f t="shared" si="6"/>
        <v>32</v>
      </c>
      <c r="C37" s="14">
        <f t="shared" si="7"/>
        <v>46499</v>
      </c>
      <c r="D37" s="15"/>
      <c r="E37" s="16">
        <v>338.7</v>
      </c>
      <c r="F37" s="16">
        <f t="shared" si="2"/>
        <v>0</v>
      </c>
      <c r="G37" s="16"/>
      <c r="H37" s="16">
        <f t="shared" si="8"/>
        <v>356.8</v>
      </c>
      <c r="I37" s="16">
        <f t="shared" si="4"/>
        <v>11.15</v>
      </c>
      <c r="J37" s="17"/>
      <c r="L37" s="184">
        <f t="shared" si="9"/>
        <v>8.1999999999999886</v>
      </c>
      <c r="M37" s="184">
        <v>252.7</v>
      </c>
      <c r="N37" s="184" t="s">
        <v>67</v>
      </c>
    </row>
    <row r="38" spans="2:14" x14ac:dyDescent="0.2">
      <c r="B38">
        <f t="shared" si="6"/>
        <v>33</v>
      </c>
      <c r="C38" s="14">
        <f t="shared" si="7"/>
        <v>46500</v>
      </c>
      <c r="D38" s="58" t="s">
        <v>253</v>
      </c>
      <c r="E38" s="16">
        <v>409.3</v>
      </c>
      <c r="F38" s="16">
        <f t="shared" si="2"/>
        <v>70.600000000000023</v>
      </c>
      <c r="G38" s="16"/>
      <c r="H38" s="16">
        <f t="shared" si="8"/>
        <v>427.40000000000003</v>
      </c>
      <c r="I38" s="16">
        <f t="shared" si="4"/>
        <v>12.951515151515153</v>
      </c>
      <c r="J38" s="17">
        <v>4</v>
      </c>
      <c r="K38" s="68" t="s">
        <v>361</v>
      </c>
      <c r="L38" s="184">
        <f t="shared" si="9"/>
        <v>4.9000000000000341</v>
      </c>
      <c r="M38" s="184">
        <v>257.60000000000002</v>
      </c>
      <c r="N38" s="184" t="s">
        <v>68</v>
      </c>
    </row>
    <row r="39" spans="2:14" x14ac:dyDescent="0.2">
      <c r="B39">
        <f t="shared" si="6"/>
        <v>34</v>
      </c>
      <c r="C39" s="14">
        <f t="shared" si="7"/>
        <v>46501</v>
      </c>
      <c r="D39" s="15"/>
      <c r="E39" s="16">
        <v>409.3</v>
      </c>
      <c r="F39" s="16">
        <f t="shared" si="2"/>
        <v>0</v>
      </c>
      <c r="G39" s="16"/>
      <c r="H39" s="16">
        <f t="shared" si="8"/>
        <v>427.40000000000003</v>
      </c>
      <c r="I39" s="16">
        <f t="shared" si="4"/>
        <v>12.570588235294119</v>
      </c>
      <c r="L39" s="184">
        <f t="shared" si="9"/>
        <v>9.8999999999999773</v>
      </c>
      <c r="M39" s="184">
        <v>267.5</v>
      </c>
      <c r="N39" s="184" t="s">
        <v>69</v>
      </c>
    </row>
    <row r="40" spans="2:14" x14ac:dyDescent="0.2">
      <c r="B40">
        <f t="shared" si="6"/>
        <v>35</v>
      </c>
      <c r="C40" s="14">
        <f t="shared" si="7"/>
        <v>46502</v>
      </c>
      <c r="D40" s="15"/>
      <c r="E40" s="16">
        <v>409.3</v>
      </c>
      <c r="F40" s="16">
        <f t="shared" si="2"/>
        <v>0</v>
      </c>
      <c r="G40" s="16"/>
      <c r="H40" s="16">
        <f t="shared" si="8"/>
        <v>427.40000000000003</v>
      </c>
      <c r="I40" s="16">
        <f t="shared" si="4"/>
        <v>12.211428571428572</v>
      </c>
      <c r="L40" s="184"/>
      <c r="M40" s="184"/>
      <c r="N40" s="184"/>
    </row>
    <row r="41" spans="2:14" x14ac:dyDescent="0.2">
      <c r="B41">
        <f t="shared" si="6"/>
        <v>36</v>
      </c>
      <c r="C41" s="14">
        <f t="shared" si="7"/>
        <v>46503</v>
      </c>
      <c r="D41" s="15"/>
      <c r="E41" s="16">
        <v>409.3</v>
      </c>
      <c r="F41" s="16">
        <f t="shared" si="2"/>
        <v>0</v>
      </c>
      <c r="G41" s="16"/>
      <c r="H41" s="16">
        <f t="shared" si="8"/>
        <v>427.40000000000003</v>
      </c>
      <c r="I41" s="16">
        <f t="shared" si="4"/>
        <v>11.872222222222224</v>
      </c>
      <c r="L41" s="184">
        <f>SUM(L21:L39)</f>
        <v>104.6</v>
      </c>
      <c r="M41" s="188">
        <f>M39-M20</f>
        <v>104.6</v>
      </c>
      <c r="N41" s="184"/>
    </row>
    <row r="42" spans="2:14" x14ac:dyDescent="0.2">
      <c r="B42">
        <f t="shared" si="6"/>
        <v>37</v>
      </c>
      <c r="C42" s="14">
        <f t="shared" si="7"/>
        <v>46504</v>
      </c>
      <c r="D42" s="58" t="s">
        <v>254</v>
      </c>
      <c r="E42" s="16">
        <v>459</v>
      </c>
      <c r="F42" s="16">
        <f t="shared" si="2"/>
        <v>49.699999999999989</v>
      </c>
      <c r="G42" s="16">
        <v>0</v>
      </c>
      <c r="H42" s="16">
        <f t="shared" si="8"/>
        <v>477.1</v>
      </c>
      <c r="I42" s="16">
        <f t="shared" si="4"/>
        <v>12.894594594594595</v>
      </c>
      <c r="J42" s="23">
        <v>6</v>
      </c>
      <c r="K42" s="34" t="s">
        <v>254</v>
      </c>
      <c r="L42" s="68" t="s">
        <v>254</v>
      </c>
    </row>
    <row r="43" spans="2:14" x14ac:dyDescent="0.2">
      <c r="B43">
        <f t="shared" si="6"/>
        <v>38</v>
      </c>
      <c r="C43" s="14">
        <f t="shared" si="7"/>
        <v>46505</v>
      </c>
      <c r="D43" s="15"/>
      <c r="E43" s="16">
        <v>459</v>
      </c>
      <c r="F43" s="16">
        <f t="shared" si="2"/>
        <v>0</v>
      </c>
      <c r="G43" s="16"/>
      <c r="H43" s="16">
        <f t="shared" si="8"/>
        <v>477.1</v>
      </c>
      <c r="I43" s="16">
        <f t="shared" si="4"/>
        <v>12.555263157894737</v>
      </c>
      <c r="K43" s="31" t="s">
        <v>329</v>
      </c>
    </row>
    <row r="44" spans="2:14" x14ac:dyDescent="0.2">
      <c r="B44">
        <f t="shared" si="6"/>
        <v>39</v>
      </c>
      <c r="C44" s="14">
        <f t="shared" si="7"/>
        <v>46506</v>
      </c>
      <c r="D44" s="15"/>
      <c r="E44" s="16">
        <v>459</v>
      </c>
      <c r="F44" s="16">
        <f t="shared" si="2"/>
        <v>0</v>
      </c>
      <c r="G44" s="16"/>
      <c r="H44" s="16">
        <f t="shared" si="8"/>
        <v>477.1</v>
      </c>
      <c r="I44" s="16">
        <f t="shared" si="4"/>
        <v>12.233333333333334</v>
      </c>
      <c r="K44" s="11" t="s">
        <v>330</v>
      </c>
      <c r="L44" s="34"/>
    </row>
    <row r="45" spans="2:14" x14ac:dyDescent="0.2">
      <c r="B45">
        <f t="shared" si="6"/>
        <v>40</v>
      </c>
      <c r="C45" s="14">
        <f t="shared" si="7"/>
        <v>46507</v>
      </c>
      <c r="D45" s="15"/>
      <c r="E45" s="16">
        <v>459</v>
      </c>
      <c r="F45" s="16">
        <f t="shared" si="2"/>
        <v>0</v>
      </c>
      <c r="G45" s="16"/>
      <c r="H45" s="16">
        <f t="shared" si="8"/>
        <v>477.1</v>
      </c>
      <c r="I45" s="16">
        <f t="shared" si="4"/>
        <v>11.9275</v>
      </c>
      <c r="K45" s="67" t="s">
        <v>394</v>
      </c>
    </row>
    <row r="46" spans="2:14" x14ac:dyDescent="0.2">
      <c r="B46">
        <f t="shared" si="6"/>
        <v>41</v>
      </c>
      <c r="C46" s="14">
        <f t="shared" si="7"/>
        <v>46508</v>
      </c>
      <c r="D46" s="15"/>
      <c r="E46" s="16">
        <v>459</v>
      </c>
      <c r="F46" s="16">
        <f t="shared" si="2"/>
        <v>0</v>
      </c>
      <c r="G46" s="16"/>
      <c r="H46" s="16">
        <f t="shared" si="8"/>
        <v>477.1</v>
      </c>
      <c r="I46" s="16">
        <f t="shared" si="4"/>
        <v>11.636585365853659</v>
      </c>
    </row>
    <row r="47" spans="2:14" ht="12" customHeight="1" x14ac:dyDescent="0.2">
      <c r="B47">
        <f t="shared" si="6"/>
        <v>42</v>
      </c>
      <c r="C47" s="14">
        <f t="shared" si="7"/>
        <v>46509</v>
      </c>
      <c r="D47" s="15"/>
      <c r="E47" s="16">
        <v>459</v>
      </c>
      <c r="F47" s="16">
        <f t="shared" si="2"/>
        <v>0</v>
      </c>
      <c r="G47" s="16"/>
      <c r="H47" s="16">
        <f t="shared" si="8"/>
        <v>477.1</v>
      </c>
      <c r="I47" s="16">
        <f t="shared" si="4"/>
        <v>11.359523809523811</v>
      </c>
    </row>
    <row r="48" spans="2:14" x14ac:dyDescent="0.2">
      <c r="B48">
        <f t="shared" si="6"/>
        <v>43</v>
      </c>
      <c r="C48" s="14">
        <f t="shared" si="7"/>
        <v>46510</v>
      </c>
      <c r="D48" s="58" t="s">
        <v>255</v>
      </c>
      <c r="E48" s="16">
        <v>534.79999999999995</v>
      </c>
      <c r="F48" s="16">
        <f t="shared" si="2"/>
        <v>75.799999999999955</v>
      </c>
      <c r="G48" s="16">
        <v>3.8</v>
      </c>
      <c r="H48" s="16">
        <f t="shared" si="8"/>
        <v>556.69999999999993</v>
      </c>
      <c r="I48" s="16">
        <f t="shared" si="4"/>
        <v>12.946511627906975</v>
      </c>
      <c r="J48" s="17">
        <v>6</v>
      </c>
      <c r="K48" s="20" t="s">
        <v>362</v>
      </c>
    </row>
    <row r="49" spans="2:13" x14ac:dyDescent="0.2">
      <c r="B49">
        <f t="shared" si="6"/>
        <v>44</v>
      </c>
      <c r="C49" s="14">
        <f t="shared" si="7"/>
        <v>46511</v>
      </c>
      <c r="D49" s="15"/>
      <c r="E49" s="16">
        <v>534.79999999999995</v>
      </c>
      <c r="F49" s="16">
        <f t="shared" si="2"/>
        <v>0</v>
      </c>
      <c r="G49" s="16"/>
      <c r="H49" s="16">
        <f t="shared" si="8"/>
        <v>556.69999999999993</v>
      </c>
      <c r="I49" s="16">
        <f t="shared" si="4"/>
        <v>12.652272727272726</v>
      </c>
    </row>
    <row r="50" spans="2:13" x14ac:dyDescent="0.2">
      <c r="B50">
        <f t="shared" si="6"/>
        <v>45</v>
      </c>
      <c r="C50" s="14">
        <f t="shared" si="7"/>
        <v>46512</v>
      </c>
      <c r="D50" s="15"/>
      <c r="E50" s="16">
        <v>534.79999999999995</v>
      </c>
      <c r="F50" s="16">
        <f t="shared" si="2"/>
        <v>0</v>
      </c>
      <c r="G50" s="16"/>
      <c r="H50" s="16">
        <f t="shared" si="8"/>
        <v>556.69999999999993</v>
      </c>
      <c r="I50" s="16">
        <f t="shared" si="4"/>
        <v>12.371111111111109</v>
      </c>
    </row>
    <row r="51" spans="2:13" x14ac:dyDescent="0.2">
      <c r="B51">
        <f t="shared" si="6"/>
        <v>46</v>
      </c>
      <c r="C51" s="14">
        <f t="shared" si="7"/>
        <v>46513</v>
      </c>
      <c r="D51" s="15"/>
      <c r="E51" s="16">
        <v>534.79999999999995</v>
      </c>
      <c r="F51" s="16">
        <f t="shared" si="2"/>
        <v>0</v>
      </c>
      <c r="G51" s="16"/>
      <c r="H51" s="16">
        <f t="shared" si="8"/>
        <v>556.69999999999993</v>
      </c>
      <c r="I51" s="16">
        <f t="shared" si="4"/>
        <v>12.102173913043476</v>
      </c>
      <c r="J51" s="17"/>
      <c r="K51" s="68" t="s">
        <v>383</v>
      </c>
    </row>
    <row r="52" spans="2:13" x14ac:dyDescent="0.2">
      <c r="B52">
        <f t="shared" si="6"/>
        <v>47</v>
      </c>
      <c r="C52" s="14">
        <f t="shared" si="7"/>
        <v>46514</v>
      </c>
      <c r="D52" s="15"/>
      <c r="E52" s="16">
        <v>534.79999999999995</v>
      </c>
      <c r="F52" s="16">
        <f t="shared" si="2"/>
        <v>0</v>
      </c>
      <c r="G52" s="16"/>
      <c r="H52" s="16">
        <f t="shared" si="8"/>
        <v>556.69999999999993</v>
      </c>
      <c r="I52" s="16">
        <f t="shared" si="4"/>
        <v>11.844680851063828</v>
      </c>
      <c r="K52" s="67" t="s">
        <v>384</v>
      </c>
    </row>
    <row r="53" spans="2:13" x14ac:dyDescent="0.2">
      <c r="B53">
        <f t="shared" si="6"/>
        <v>48</v>
      </c>
      <c r="C53" s="14">
        <f t="shared" si="7"/>
        <v>46515</v>
      </c>
      <c r="D53" s="15"/>
      <c r="E53" s="16">
        <v>534.79999999999995</v>
      </c>
      <c r="F53" s="16">
        <f t="shared" si="2"/>
        <v>0</v>
      </c>
      <c r="G53" s="16"/>
      <c r="H53" s="16">
        <f t="shared" si="8"/>
        <v>556.69999999999993</v>
      </c>
      <c r="I53" s="16">
        <f t="shared" si="4"/>
        <v>11.597916666666665</v>
      </c>
      <c r="L53" s="34"/>
      <c r="M53" s="34"/>
    </row>
    <row r="54" spans="2:13" x14ac:dyDescent="0.2">
      <c r="B54">
        <f t="shared" si="6"/>
        <v>49</v>
      </c>
      <c r="C54" s="14">
        <f t="shared" si="7"/>
        <v>46516</v>
      </c>
      <c r="D54" s="58" t="s">
        <v>256</v>
      </c>
      <c r="E54" s="16">
        <v>622.1</v>
      </c>
      <c r="F54" s="16">
        <f t="shared" si="2"/>
        <v>87.300000000000068</v>
      </c>
      <c r="G54" s="16">
        <v>0</v>
      </c>
      <c r="H54" s="16">
        <f t="shared" si="8"/>
        <v>644</v>
      </c>
      <c r="I54" s="16">
        <f t="shared" si="4"/>
        <v>13.142857142857142</v>
      </c>
      <c r="J54" s="17">
        <v>6</v>
      </c>
      <c r="K54" s="68" t="s">
        <v>393</v>
      </c>
      <c r="L54" s="34"/>
      <c r="M54" s="34"/>
    </row>
    <row r="55" spans="2:13" x14ac:dyDescent="0.2">
      <c r="B55">
        <f t="shared" si="6"/>
        <v>50</v>
      </c>
      <c r="C55" s="14">
        <f t="shared" si="7"/>
        <v>46517</v>
      </c>
      <c r="D55" s="15"/>
      <c r="E55" s="16">
        <v>622.1</v>
      </c>
      <c r="F55" s="16">
        <f t="shared" si="2"/>
        <v>0</v>
      </c>
      <c r="G55" s="16"/>
      <c r="H55" s="16">
        <f t="shared" si="8"/>
        <v>644</v>
      </c>
      <c r="I55" s="16">
        <f t="shared" si="4"/>
        <v>12.88</v>
      </c>
      <c r="L55" s="34"/>
      <c r="M55" s="34"/>
    </row>
    <row r="56" spans="2:13" x14ac:dyDescent="0.2">
      <c r="B56">
        <f t="shared" si="6"/>
        <v>51</v>
      </c>
      <c r="C56" s="14">
        <f t="shared" si="7"/>
        <v>46518</v>
      </c>
      <c r="D56" s="15"/>
      <c r="E56" s="16">
        <v>622.1</v>
      </c>
      <c r="F56" s="16">
        <f t="shared" si="2"/>
        <v>0</v>
      </c>
      <c r="G56" s="16"/>
      <c r="H56" s="16">
        <f t="shared" si="8"/>
        <v>644</v>
      </c>
      <c r="I56" s="16">
        <f t="shared" si="4"/>
        <v>12.627450980392156</v>
      </c>
      <c r="L56" s="34"/>
      <c r="M56" s="34"/>
    </row>
    <row r="57" spans="2:13" x14ac:dyDescent="0.2">
      <c r="B57">
        <f t="shared" si="6"/>
        <v>52</v>
      </c>
      <c r="C57" s="14">
        <f t="shared" si="7"/>
        <v>46519</v>
      </c>
      <c r="D57" s="15"/>
      <c r="E57" s="16">
        <v>622.1</v>
      </c>
      <c r="F57" s="16">
        <f t="shared" si="2"/>
        <v>0</v>
      </c>
      <c r="G57" s="16"/>
      <c r="H57" s="16">
        <f t="shared" si="8"/>
        <v>644</v>
      </c>
      <c r="I57" s="16">
        <f t="shared" si="4"/>
        <v>12.384615384615385</v>
      </c>
      <c r="L57" s="34"/>
      <c r="M57" s="34"/>
    </row>
    <row r="58" spans="2:13" x14ac:dyDescent="0.2">
      <c r="B58">
        <f t="shared" si="6"/>
        <v>53</v>
      </c>
      <c r="C58" s="14">
        <f t="shared" si="7"/>
        <v>46520</v>
      </c>
      <c r="D58" s="15"/>
      <c r="E58" s="16">
        <v>622.1</v>
      </c>
      <c r="F58" s="16">
        <f t="shared" si="2"/>
        <v>0</v>
      </c>
      <c r="G58" s="16"/>
      <c r="H58" s="16">
        <f t="shared" si="8"/>
        <v>644</v>
      </c>
      <c r="I58" s="16">
        <f t="shared" si="4"/>
        <v>12.150943396226415</v>
      </c>
      <c r="K58" s="67" t="s">
        <v>385</v>
      </c>
      <c r="L58" s="34"/>
      <c r="M58" s="34"/>
    </row>
    <row r="59" spans="2:13" x14ac:dyDescent="0.2">
      <c r="B59">
        <f t="shared" si="6"/>
        <v>54</v>
      </c>
      <c r="C59" s="14">
        <f t="shared" si="7"/>
        <v>46521</v>
      </c>
      <c r="D59" s="15"/>
      <c r="E59" s="16">
        <v>622.1</v>
      </c>
      <c r="F59" s="16">
        <f t="shared" si="2"/>
        <v>0</v>
      </c>
      <c r="G59" s="16"/>
      <c r="H59" s="16">
        <f t="shared" si="8"/>
        <v>644</v>
      </c>
      <c r="I59" s="16">
        <f t="shared" si="4"/>
        <v>11.925925925925926</v>
      </c>
      <c r="L59" s="34"/>
      <c r="M59" s="34"/>
    </row>
    <row r="60" spans="2:13" x14ac:dyDescent="0.2">
      <c r="B60">
        <f t="shared" si="6"/>
        <v>55</v>
      </c>
      <c r="C60" s="14">
        <f t="shared" si="7"/>
        <v>46522</v>
      </c>
      <c r="D60" s="58" t="s">
        <v>257</v>
      </c>
      <c r="E60" s="16">
        <v>715.8</v>
      </c>
      <c r="F60" s="16">
        <f t="shared" si="2"/>
        <v>93.699999999999932</v>
      </c>
      <c r="G60" s="16">
        <v>0</v>
      </c>
      <c r="H60" s="16">
        <f t="shared" si="8"/>
        <v>737.69999999999993</v>
      </c>
      <c r="I60" s="16">
        <f t="shared" si="4"/>
        <v>13.412727272727272</v>
      </c>
      <c r="J60" s="17">
        <v>8</v>
      </c>
      <c r="K60" s="34" t="s">
        <v>363</v>
      </c>
      <c r="L60" s="68" t="s">
        <v>388</v>
      </c>
    </row>
    <row r="61" spans="2:13" x14ac:dyDescent="0.2">
      <c r="B61">
        <f t="shared" si="6"/>
        <v>56</v>
      </c>
      <c r="C61" s="14">
        <f t="shared" si="7"/>
        <v>46523</v>
      </c>
      <c r="D61" s="15"/>
      <c r="E61" s="16">
        <v>715.8</v>
      </c>
      <c r="F61" s="16">
        <f t="shared" si="2"/>
        <v>0</v>
      </c>
      <c r="G61" s="16"/>
      <c r="H61" s="16">
        <f t="shared" si="8"/>
        <v>737.69999999999993</v>
      </c>
      <c r="I61" s="16">
        <f t="shared" si="4"/>
        <v>13.173214285714284</v>
      </c>
    </row>
    <row r="62" spans="2:13" x14ac:dyDescent="0.2">
      <c r="B62">
        <f t="shared" si="6"/>
        <v>57</v>
      </c>
      <c r="C62" s="14">
        <f t="shared" si="7"/>
        <v>46524</v>
      </c>
      <c r="D62" s="15"/>
      <c r="E62" s="16">
        <v>715.8</v>
      </c>
      <c r="F62" s="16">
        <f t="shared" si="2"/>
        <v>0</v>
      </c>
      <c r="G62" s="16"/>
      <c r="H62" s="16">
        <f t="shared" si="8"/>
        <v>737.69999999999993</v>
      </c>
      <c r="I62" s="16">
        <f t="shared" si="4"/>
        <v>12.942105263157893</v>
      </c>
    </row>
    <row r="63" spans="2:13" x14ac:dyDescent="0.2">
      <c r="B63">
        <f t="shared" si="6"/>
        <v>58</v>
      </c>
      <c r="C63" s="14">
        <f t="shared" si="7"/>
        <v>46525</v>
      </c>
      <c r="D63" s="15"/>
      <c r="E63" s="16">
        <v>715.8</v>
      </c>
      <c r="F63" s="16">
        <f t="shared" si="2"/>
        <v>0</v>
      </c>
      <c r="G63" s="16"/>
      <c r="H63" s="16">
        <f t="shared" si="8"/>
        <v>737.69999999999993</v>
      </c>
      <c r="I63" s="16">
        <f t="shared" si="4"/>
        <v>12.718965517241378</v>
      </c>
    </row>
    <row r="64" spans="2:13" x14ac:dyDescent="0.2">
      <c r="B64">
        <f t="shared" si="6"/>
        <v>59</v>
      </c>
      <c r="C64" s="14">
        <f t="shared" si="7"/>
        <v>46526</v>
      </c>
      <c r="D64" s="15"/>
      <c r="E64" s="16">
        <v>715.8</v>
      </c>
      <c r="F64" s="16">
        <f t="shared" si="2"/>
        <v>0</v>
      </c>
      <c r="G64" s="16"/>
      <c r="H64" s="16">
        <f t="shared" si="8"/>
        <v>737.69999999999993</v>
      </c>
      <c r="I64" s="16">
        <f t="shared" si="4"/>
        <v>12.503389830508473</v>
      </c>
      <c r="K64" s="34" t="s">
        <v>303</v>
      </c>
      <c r="L64" s="68" t="s">
        <v>389</v>
      </c>
    </row>
    <row r="65" spans="2:12" x14ac:dyDescent="0.2">
      <c r="B65">
        <f t="shared" si="6"/>
        <v>60</v>
      </c>
      <c r="C65" s="14">
        <f t="shared" si="7"/>
        <v>46527</v>
      </c>
      <c r="D65" s="15"/>
      <c r="E65" s="16">
        <v>715.8</v>
      </c>
      <c r="F65" s="16">
        <f t="shared" si="2"/>
        <v>0</v>
      </c>
      <c r="G65" s="16"/>
      <c r="H65" s="16">
        <f t="shared" si="8"/>
        <v>737.69999999999993</v>
      </c>
      <c r="I65" s="16">
        <f t="shared" si="4"/>
        <v>12.294999999999998</v>
      </c>
    </row>
    <row r="66" spans="2:12" x14ac:dyDescent="0.2">
      <c r="B66">
        <f t="shared" si="6"/>
        <v>61</v>
      </c>
      <c r="C66" s="14">
        <f t="shared" si="7"/>
        <v>46528</v>
      </c>
      <c r="D66" s="15"/>
      <c r="E66" s="16">
        <v>715.8</v>
      </c>
      <c r="F66" s="16">
        <f t="shared" si="2"/>
        <v>0</v>
      </c>
      <c r="G66" s="16"/>
      <c r="H66" s="16">
        <f t="shared" si="8"/>
        <v>737.69999999999993</v>
      </c>
      <c r="I66" s="16">
        <f t="shared" si="4"/>
        <v>12.093442622950819</v>
      </c>
    </row>
    <row r="67" spans="2:12" x14ac:dyDescent="0.2">
      <c r="B67">
        <f t="shared" si="6"/>
        <v>62</v>
      </c>
      <c r="C67" s="14">
        <f t="shared" si="7"/>
        <v>46529</v>
      </c>
      <c r="D67" s="15"/>
      <c r="E67" s="16">
        <v>715.8</v>
      </c>
      <c r="F67" s="16">
        <f t="shared" si="2"/>
        <v>0</v>
      </c>
      <c r="G67" s="16"/>
      <c r="H67" s="16">
        <f t="shared" si="8"/>
        <v>737.69999999999993</v>
      </c>
      <c r="I67" s="16">
        <f t="shared" si="4"/>
        <v>11.898387096774192</v>
      </c>
    </row>
    <row r="68" spans="2:12" x14ac:dyDescent="0.2">
      <c r="B68">
        <f t="shared" si="6"/>
        <v>63</v>
      </c>
      <c r="C68" s="14">
        <f t="shared" si="7"/>
        <v>46530</v>
      </c>
      <c r="D68" s="58" t="s">
        <v>258</v>
      </c>
      <c r="E68" s="16">
        <v>848.4</v>
      </c>
      <c r="F68" s="16">
        <f t="shared" si="2"/>
        <v>132.60000000000002</v>
      </c>
      <c r="G68" s="16">
        <v>4.5</v>
      </c>
      <c r="H68" s="16">
        <f t="shared" si="8"/>
        <v>874.8</v>
      </c>
      <c r="I68" s="16">
        <f t="shared" si="4"/>
        <v>13.885714285714284</v>
      </c>
      <c r="J68" s="17">
        <v>5</v>
      </c>
      <c r="K68" s="34" t="s">
        <v>364</v>
      </c>
      <c r="L68" s="68" t="s">
        <v>395</v>
      </c>
    </row>
    <row r="69" spans="2:12" x14ac:dyDescent="0.2">
      <c r="B69">
        <f t="shared" si="6"/>
        <v>64</v>
      </c>
      <c r="C69" s="14">
        <f t="shared" si="7"/>
        <v>46531</v>
      </c>
      <c r="D69" s="15"/>
      <c r="E69" s="16">
        <v>848.4</v>
      </c>
      <c r="F69" s="16">
        <f t="shared" si="2"/>
        <v>0</v>
      </c>
      <c r="G69" s="16"/>
      <c r="H69" s="16">
        <f t="shared" si="8"/>
        <v>874.8</v>
      </c>
      <c r="I69" s="16">
        <f t="shared" si="4"/>
        <v>13.668749999999999</v>
      </c>
    </row>
    <row r="70" spans="2:12" x14ac:dyDescent="0.2">
      <c r="B70">
        <f t="shared" si="6"/>
        <v>65</v>
      </c>
      <c r="C70" s="14">
        <f t="shared" si="7"/>
        <v>46532</v>
      </c>
      <c r="D70" s="15"/>
      <c r="E70" s="16">
        <v>848.4</v>
      </c>
      <c r="F70" s="16">
        <f t="shared" si="2"/>
        <v>0</v>
      </c>
      <c r="G70" s="16"/>
      <c r="H70" s="16">
        <f t="shared" si="8"/>
        <v>874.8</v>
      </c>
      <c r="I70" s="16">
        <f t="shared" si="4"/>
        <v>13.458461538461538</v>
      </c>
    </row>
    <row r="71" spans="2:12" x14ac:dyDescent="0.2">
      <c r="B71">
        <f t="shared" si="6"/>
        <v>66</v>
      </c>
      <c r="C71" s="14">
        <f t="shared" si="7"/>
        <v>46533</v>
      </c>
      <c r="D71" s="15"/>
      <c r="E71" s="16">
        <v>848.4</v>
      </c>
      <c r="F71" s="16">
        <f t="shared" si="2"/>
        <v>0</v>
      </c>
      <c r="G71" s="16"/>
      <c r="H71" s="16">
        <f t="shared" si="8"/>
        <v>874.8</v>
      </c>
      <c r="I71" s="16">
        <f t="shared" si="4"/>
        <v>13.254545454545454</v>
      </c>
    </row>
    <row r="72" spans="2:12" x14ac:dyDescent="0.2">
      <c r="B72">
        <f t="shared" si="6"/>
        <v>67</v>
      </c>
      <c r="C72" s="14">
        <f t="shared" si="7"/>
        <v>46534</v>
      </c>
      <c r="D72" s="15"/>
      <c r="E72" s="16">
        <v>848.4</v>
      </c>
      <c r="F72" s="16">
        <f t="shared" ref="F72:F79" si="10">E72-E71</f>
        <v>0</v>
      </c>
      <c r="G72" s="16"/>
      <c r="H72" s="16">
        <f t="shared" si="8"/>
        <v>874.8</v>
      </c>
      <c r="I72" s="16">
        <f t="shared" si="4"/>
        <v>13.056716417910447</v>
      </c>
      <c r="J72" s="17"/>
      <c r="K72" s="13"/>
    </row>
    <row r="73" spans="2:12" x14ac:dyDescent="0.2">
      <c r="B73">
        <f t="shared" si="6"/>
        <v>68</v>
      </c>
      <c r="C73" s="14">
        <f t="shared" si="7"/>
        <v>46535</v>
      </c>
      <c r="D73" s="58" t="s">
        <v>331</v>
      </c>
      <c r="E73" s="16">
        <v>961.8</v>
      </c>
      <c r="F73" s="16">
        <f t="shared" si="10"/>
        <v>113.39999999999998</v>
      </c>
      <c r="G73" s="16">
        <v>0</v>
      </c>
      <c r="H73" s="16">
        <f t="shared" si="8"/>
        <v>988.19999999999993</v>
      </c>
      <c r="I73" s="16">
        <f t="shared" ref="I73:I79" si="11">H73/B73</f>
        <v>14.53235294117647</v>
      </c>
      <c r="J73" s="23">
        <v>4</v>
      </c>
      <c r="K73" s="20" t="s">
        <v>259</v>
      </c>
      <c r="L73" s="68" t="s">
        <v>390</v>
      </c>
    </row>
    <row r="74" spans="2:12" x14ac:dyDescent="0.2">
      <c r="B74">
        <f t="shared" si="6"/>
        <v>69</v>
      </c>
      <c r="C74" s="14">
        <f t="shared" si="7"/>
        <v>46536</v>
      </c>
      <c r="D74" s="15"/>
      <c r="E74" s="16">
        <v>961.8</v>
      </c>
      <c r="F74" s="16">
        <f t="shared" si="10"/>
        <v>0</v>
      </c>
      <c r="G74" s="16"/>
      <c r="H74" s="16">
        <f t="shared" si="8"/>
        <v>988.19999999999993</v>
      </c>
      <c r="I74" s="16">
        <f t="shared" si="11"/>
        <v>14.321739130434782</v>
      </c>
      <c r="J74" s="17"/>
      <c r="K74" s="13"/>
    </row>
    <row r="75" spans="2:12" x14ac:dyDescent="0.2">
      <c r="B75">
        <f t="shared" si="6"/>
        <v>70</v>
      </c>
      <c r="C75" s="14">
        <f t="shared" si="7"/>
        <v>46537</v>
      </c>
      <c r="D75" s="15"/>
      <c r="E75" s="16">
        <v>961.8</v>
      </c>
      <c r="F75" s="16">
        <f t="shared" si="10"/>
        <v>0</v>
      </c>
      <c r="G75" s="16"/>
      <c r="H75" s="16">
        <f t="shared" si="8"/>
        <v>988.19999999999993</v>
      </c>
      <c r="I75" s="16">
        <f t="shared" si="11"/>
        <v>14.117142857142856</v>
      </c>
      <c r="J75" s="17"/>
      <c r="K75" s="13"/>
    </row>
    <row r="76" spans="2:12" x14ac:dyDescent="0.2">
      <c r="B76">
        <f t="shared" si="6"/>
        <v>71</v>
      </c>
      <c r="C76" s="14">
        <f t="shared" si="7"/>
        <v>46538</v>
      </c>
      <c r="D76" s="15"/>
      <c r="E76" s="16">
        <v>961.8</v>
      </c>
      <c r="F76" s="16">
        <f t="shared" si="10"/>
        <v>0</v>
      </c>
      <c r="G76" s="16"/>
      <c r="H76" s="16">
        <f t="shared" si="8"/>
        <v>988.19999999999993</v>
      </c>
      <c r="I76" s="16">
        <f t="shared" si="11"/>
        <v>13.918309859154929</v>
      </c>
      <c r="J76" s="17"/>
      <c r="K76" s="13"/>
    </row>
    <row r="77" spans="2:12" x14ac:dyDescent="0.2">
      <c r="B77">
        <f t="shared" si="6"/>
        <v>72</v>
      </c>
      <c r="C77" s="14">
        <f t="shared" si="7"/>
        <v>46539</v>
      </c>
      <c r="D77" s="58" t="s">
        <v>260</v>
      </c>
      <c r="E77" s="16">
        <v>1008.8</v>
      </c>
      <c r="F77" s="16">
        <f t="shared" si="10"/>
        <v>47</v>
      </c>
      <c r="G77" s="16">
        <v>0</v>
      </c>
      <c r="H77" s="16">
        <f t="shared" si="8"/>
        <v>1035.1999999999998</v>
      </c>
      <c r="I77" s="16">
        <f t="shared" si="11"/>
        <v>14.377777777777775</v>
      </c>
      <c r="J77" s="17">
        <v>5</v>
      </c>
      <c r="K77" s="34" t="s">
        <v>365</v>
      </c>
      <c r="L77" s="68" t="s">
        <v>260</v>
      </c>
    </row>
    <row r="78" spans="2:12" x14ac:dyDescent="0.2">
      <c r="B78">
        <f t="shared" si="6"/>
        <v>73</v>
      </c>
      <c r="C78" s="14">
        <f t="shared" si="7"/>
        <v>46540</v>
      </c>
      <c r="D78" s="15"/>
      <c r="E78" s="16">
        <v>1008.8</v>
      </c>
      <c r="F78" s="16">
        <f t="shared" si="10"/>
        <v>0</v>
      </c>
      <c r="G78" s="16"/>
      <c r="H78" s="16">
        <f t="shared" si="8"/>
        <v>1035.1999999999998</v>
      </c>
      <c r="I78" s="16">
        <f t="shared" si="11"/>
        <v>14.180821917808217</v>
      </c>
      <c r="J78" s="17"/>
      <c r="K78" s="13"/>
    </row>
    <row r="79" spans="2:12" x14ac:dyDescent="0.2">
      <c r="B79">
        <f t="shared" si="6"/>
        <v>74</v>
      </c>
      <c r="C79" s="14">
        <f t="shared" si="7"/>
        <v>46541</v>
      </c>
      <c r="D79" s="15"/>
      <c r="E79" s="16">
        <v>1008.8</v>
      </c>
      <c r="F79" s="16">
        <f t="shared" si="10"/>
        <v>0</v>
      </c>
      <c r="G79" s="16"/>
      <c r="H79" s="16">
        <f t="shared" si="8"/>
        <v>1035.1999999999998</v>
      </c>
      <c r="I79" s="16">
        <f t="shared" si="11"/>
        <v>13.989189189189187</v>
      </c>
      <c r="J79" s="17"/>
    </row>
    <row r="80" spans="2:12" x14ac:dyDescent="0.2">
      <c r="B80">
        <f t="shared" si="6"/>
        <v>75</v>
      </c>
      <c r="C80" s="14">
        <f t="shared" si="7"/>
        <v>46542</v>
      </c>
      <c r="D80" s="15"/>
      <c r="E80" s="16">
        <v>1008.8</v>
      </c>
      <c r="F80" s="16">
        <f>E80-E79</f>
        <v>0</v>
      </c>
      <c r="G80" s="16"/>
      <c r="H80" s="16">
        <f>H79+F80+G80</f>
        <v>1035.1999999999998</v>
      </c>
      <c r="I80" s="16">
        <f>H80/B80</f>
        <v>13.802666666666664</v>
      </c>
      <c r="J80" s="17"/>
    </row>
    <row r="81" spans="2:12" x14ac:dyDescent="0.2">
      <c r="B81">
        <f t="shared" ref="B81:C96" si="12">B80+1</f>
        <v>76</v>
      </c>
      <c r="C81" s="14">
        <f t="shared" si="12"/>
        <v>46543</v>
      </c>
      <c r="D81" s="18" t="s">
        <v>332</v>
      </c>
      <c r="E81" s="16">
        <v>1088.2</v>
      </c>
      <c r="F81" s="16">
        <f t="shared" ref="F81:F145" si="13">E81-E80</f>
        <v>79.400000000000091</v>
      </c>
      <c r="G81" s="16"/>
      <c r="H81" s="16">
        <f t="shared" ref="H81:H145" si="14">H80+F81+G81</f>
        <v>1114.5999999999999</v>
      </c>
      <c r="I81" s="16">
        <f t="shared" ref="I81:I145" si="15">H81/B81</f>
        <v>14.665789473684208</v>
      </c>
      <c r="K81" s="31" t="s">
        <v>333</v>
      </c>
    </row>
    <row r="82" spans="2:12" x14ac:dyDescent="0.2">
      <c r="B82">
        <f t="shared" si="12"/>
        <v>77</v>
      </c>
      <c r="C82" s="14">
        <f t="shared" si="12"/>
        <v>46544</v>
      </c>
      <c r="D82" s="18" t="s">
        <v>332</v>
      </c>
      <c r="E82" s="16">
        <v>1088.2</v>
      </c>
      <c r="F82" s="16">
        <f t="shared" si="13"/>
        <v>0</v>
      </c>
      <c r="G82" s="16">
        <v>0</v>
      </c>
      <c r="H82" s="16">
        <f t="shared" si="14"/>
        <v>1114.5999999999999</v>
      </c>
      <c r="I82" s="16">
        <f t="shared" si="15"/>
        <v>14.475324675324675</v>
      </c>
      <c r="J82" s="17">
        <v>3</v>
      </c>
      <c r="K82" s="31" t="s">
        <v>333</v>
      </c>
    </row>
    <row r="83" spans="2:12" x14ac:dyDescent="0.2">
      <c r="B83">
        <f t="shared" si="12"/>
        <v>78</v>
      </c>
      <c r="C83" s="14">
        <f t="shared" si="12"/>
        <v>46545</v>
      </c>
      <c r="D83" s="18" t="s">
        <v>334</v>
      </c>
      <c r="E83" s="16">
        <v>1103.7</v>
      </c>
      <c r="F83" s="16">
        <f t="shared" si="13"/>
        <v>15.5</v>
      </c>
      <c r="G83" s="16"/>
      <c r="H83" s="16">
        <f t="shared" si="14"/>
        <v>1130.0999999999999</v>
      </c>
      <c r="I83" s="16">
        <f t="shared" si="15"/>
        <v>14.488461538461538</v>
      </c>
      <c r="J83" s="17"/>
      <c r="K83" s="20"/>
    </row>
    <row r="84" spans="2:12" x14ac:dyDescent="0.2">
      <c r="B84">
        <f t="shared" si="12"/>
        <v>79</v>
      </c>
      <c r="C84" s="14">
        <f t="shared" si="12"/>
        <v>46546</v>
      </c>
      <c r="D84" s="18" t="s">
        <v>146</v>
      </c>
      <c r="E84" s="16">
        <v>1121.9000000000001</v>
      </c>
      <c r="F84" s="16">
        <f t="shared" si="13"/>
        <v>18.200000000000045</v>
      </c>
      <c r="G84" s="16"/>
      <c r="H84" s="16">
        <f t="shared" si="14"/>
        <v>1148.3</v>
      </c>
      <c r="I84" s="16">
        <f t="shared" si="15"/>
        <v>14.535443037974684</v>
      </c>
      <c r="K84" s="59" t="s">
        <v>366</v>
      </c>
    </row>
    <row r="85" spans="2:12" x14ac:dyDescent="0.2">
      <c r="B85">
        <f t="shared" si="12"/>
        <v>80</v>
      </c>
      <c r="C85" s="14">
        <f t="shared" si="12"/>
        <v>46547</v>
      </c>
      <c r="D85" s="58" t="s">
        <v>261</v>
      </c>
      <c r="E85" s="16">
        <v>1133.2</v>
      </c>
      <c r="F85" s="16">
        <f t="shared" si="13"/>
        <v>11.299999999999955</v>
      </c>
      <c r="G85" s="16">
        <v>0</v>
      </c>
      <c r="H85" s="16">
        <f t="shared" si="14"/>
        <v>1159.5999999999999</v>
      </c>
      <c r="I85" s="16">
        <f t="shared" si="15"/>
        <v>14.494999999999999</v>
      </c>
      <c r="J85" s="17">
        <v>5</v>
      </c>
      <c r="K85" s="34" t="s">
        <v>367</v>
      </c>
      <c r="L85" s="68" t="s">
        <v>396</v>
      </c>
    </row>
    <row r="86" spans="2:12" x14ac:dyDescent="0.2">
      <c r="B86">
        <f t="shared" si="12"/>
        <v>81</v>
      </c>
      <c r="C86" s="14">
        <f t="shared" si="12"/>
        <v>46548</v>
      </c>
      <c r="D86" s="15"/>
      <c r="E86" s="16">
        <v>1133.2</v>
      </c>
      <c r="F86" s="16">
        <f t="shared" si="13"/>
        <v>0</v>
      </c>
      <c r="G86" s="16"/>
      <c r="H86" s="16">
        <f t="shared" si="14"/>
        <v>1159.5999999999999</v>
      </c>
      <c r="I86" s="16">
        <f t="shared" si="15"/>
        <v>14.316049382716049</v>
      </c>
      <c r="J86" s="17"/>
      <c r="K86" s="34"/>
    </row>
    <row r="87" spans="2:12" x14ac:dyDescent="0.2">
      <c r="B87">
        <f t="shared" si="12"/>
        <v>82</v>
      </c>
      <c r="C87" s="14">
        <f t="shared" si="12"/>
        <v>46549</v>
      </c>
      <c r="D87" s="15"/>
      <c r="E87" s="16">
        <v>1133.2</v>
      </c>
      <c r="F87" s="16">
        <f t="shared" si="13"/>
        <v>0</v>
      </c>
      <c r="G87" s="16"/>
      <c r="H87" s="16">
        <f t="shared" si="14"/>
        <v>1159.5999999999999</v>
      </c>
      <c r="I87" s="16">
        <f t="shared" si="15"/>
        <v>14.141463414634146</v>
      </c>
    </row>
    <row r="88" spans="2:12" x14ac:dyDescent="0.2">
      <c r="B88">
        <f t="shared" si="12"/>
        <v>83</v>
      </c>
      <c r="C88" s="14">
        <f t="shared" si="12"/>
        <v>46550</v>
      </c>
      <c r="D88" s="15"/>
      <c r="E88" s="16">
        <v>1133.2</v>
      </c>
      <c r="F88" s="16">
        <f t="shared" si="13"/>
        <v>0</v>
      </c>
      <c r="G88" s="16"/>
      <c r="H88" s="16">
        <f t="shared" si="14"/>
        <v>1159.5999999999999</v>
      </c>
      <c r="I88" s="16">
        <f t="shared" si="15"/>
        <v>13.971084337349396</v>
      </c>
      <c r="K88" s="19" t="s">
        <v>282</v>
      </c>
    </row>
    <row r="89" spans="2:12" x14ac:dyDescent="0.2">
      <c r="B89">
        <f t="shared" si="12"/>
        <v>84</v>
      </c>
      <c r="C89" s="14">
        <f t="shared" si="12"/>
        <v>46551</v>
      </c>
      <c r="D89" s="15"/>
      <c r="E89" s="16">
        <v>1133.2</v>
      </c>
      <c r="F89" s="16">
        <f t="shared" si="13"/>
        <v>0</v>
      </c>
      <c r="G89" s="16"/>
      <c r="H89" s="16">
        <f t="shared" si="14"/>
        <v>1159.5999999999999</v>
      </c>
      <c r="I89" s="16">
        <f t="shared" si="15"/>
        <v>13.804761904761904</v>
      </c>
    </row>
    <row r="90" spans="2:12" x14ac:dyDescent="0.2">
      <c r="B90">
        <f t="shared" si="12"/>
        <v>85</v>
      </c>
      <c r="C90" s="14">
        <f t="shared" si="12"/>
        <v>46552</v>
      </c>
      <c r="D90" s="58" t="s">
        <v>262</v>
      </c>
      <c r="E90" s="16">
        <v>1203.2</v>
      </c>
      <c r="F90" s="16">
        <f t="shared" si="13"/>
        <v>70</v>
      </c>
      <c r="G90" s="16">
        <v>0</v>
      </c>
      <c r="H90" s="16">
        <f t="shared" si="14"/>
        <v>1229.5999999999999</v>
      </c>
      <c r="I90" s="16">
        <f t="shared" si="15"/>
        <v>14.465882352941176</v>
      </c>
      <c r="J90" s="17">
        <v>5</v>
      </c>
      <c r="K90" s="34" t="s">
        <v>368</v>
      </c>
      <c r="L90" s="68" t="s">
        <v>391</v>
      </c>
    </row>
    <row r="91" spans="2:12" x14ac:dyDescent="0.2">
      <c r="B91">
        <f t="shared" si="12"/>
        <v>86</v>
      </c>
      <c r="C91" s="14">
        <f t="shared" si="12"/>
        <v>46553</v>
      </c>
      <c r="D91" s="15"/>
      <c r="E91" s="16">
        <v>1203.2</v>
      </c>
      <c r="F91" s="16">
        <f t="shared" si="13"/>
        <v>0</v>
      </c>
      <c r="G91" s="16"/>
      <c r="H91" s="16">
        <f t="shared" si="14"/>
        <v>1229.5999999999999</v>
      </c>
      <c r="I91" s="16">
        <f t="shared" si="15"/>
        <v>14.29767441860465</v>
      </c>
    </row>
    <row r="92" spans="2:12" x14ac:dyDescent="0.2">
      <c r="B92">
        <f t="shared" si="12"/>
        <v>87</v>
      </c>
      <c r="C92" s="14">
        <f t="shared" si="12"/>
        <v>46554</v>
      </c>
      <c r="D92" s="15"/>
      <c r="E92" s="16">
        <v>1203.2</v>
      </c>
      <c r="F92" s="16">
        <f t="shared" si="13"/>
        <v>0</v>
      </c>
      <c r="G92" s="16"/>
      <c r="H92" s="16">
        <f t="shared" si="14"/>
        <v>1229.5999999999999</v>
      </c>
      <c r="I92" s="16">
        <f t="shared" si="15"/>
        <v>14.133333333333333</v>
      </c>
    </row>
    <row r="93" spans="2:12" x14ac:dyDescent="0.2">
      <c r="B93">
        <f t="shared" si="12"/>
        <v>88</v>
      </c>
      <c r="C93" s="14">
        <f t="shared" si="12"/>
        <v>46555</v>
      </c>
      <c r="D93" s="15"/>
      <c r="E93" s="16">
        <v>1203.2</v>
      </c>
      <c r="F93" s="16">
        <f t="shared" si="13"/>
        <v>0</v>
      </c>
      <c r="G93" s="16"/>
      <c r="H93" s="16">
        <f t="shared" si="14"/>
        <v>1229.5999999999999</v>
      </c>
      <c r="I93" s="16">
        <f t="shared" si="15"/>
        <v>13.972727272727271</v>
      </c>
    </row>
    <row r="94" spans="2:12" x14ac:dyDescent="0.2">
      <c r="B94">
        <f t="shared" si="12"/>
        <v>89</v>
      </c>
      <c r="C94" s="14">
        <f t="shared" si="12"/>
        <v>46556</v>
      </c>
      <c r="D94" s="15"/>
      <c r="E94" s="16">
        <v>1203.2</v>
      </c>
      <c r="F94" s="16">
        <f t="shared" si="13"/>
        <v>0</v>
      </c>
      <c r="G94" s="16"/>
      <c r="H94" s="16">
        <f t="shared" si="14"/>
        <v>1229.5999999999999</v>
      </c>
      <c r="I94" s="16">
        <f t="shared" si="15"/>
        <v>13.815730337078652</v>
      </c>
    </row>
    <row r="95" spans="2:12" x14ac:dyDescent="0.2">
      <c r="B95">
        <f t="shared" si="12"/>
        <v>90</v>
      </c>
      <c r="C95" s="14">
        <f t="shared" si="12"/>
        <v>46557</v>
      </c>
      <c r="D95" s="58" t="s">
        <v>335</v>
      </c>
      <c r="E95" s="16">
        <v>1279.5</v>
      </c>
      <c r="F95" s="16">
        <f t="shared" si="13"/>
        <v>76.299999999999955</v>
      </c>
      <c r="G95" s="16">
        <v>0</v>
      </c>
      <c r="H95" s="16">
        <f t="shared" si="14"/>
        <v>1305.8999999999999</v>
      </c>
      <c r="I95" s="16">
        <f t="shared" si="15"/>
        <v>14.509999999999998</v>
      </c>
      <c r="J95" s="17">
        <v>4</v>
      </c>
      <c r="K95" s="34" t="s">
        <v>369</v>
      </c>
      <c r="L95" s="68" t="s">
        <v>392</v>
      </c>
    </row>
    <row r="96" spans="2:12" x14ac:dyDescent="0.2">
      <c r="B96">
        <f t="shared" si="12"/>
        <v>91</v>
      </c>
      <c r="C96" s="14">
        <f t="shared" si="12"/>
        <v>46558</v>
      </c>
      <c r="D96" s="15"/>
      <c r="E96" s="16">
        <v>1279.5</v>
      </c>
      <c r="F96" s="16">
        <f t="shared" si="13"/>
        <v>0</v>
      </c>
      <c r="G96" s="16"/>
      <c r="H96" s="16">
        <f t="shared" si="14"/>
        <v>1305.8999999999999</v>
      </c>
      <c r="I96" s="16">
        <f t="shared" si="15"/>
        <v>14.350549450549449</v>
      </c>
    </row>
    <row r="97" spans="2:12" x14ac:dyDescent="0.2">
      <c r="B97">
        <f t="shared" ref="B97:C112" si="16">B96+1</f>
        <v>92</v>
      </c>
      <c r="C97" s="14">
        <f t="shared" si="16"/>
        <v>46559</v>
      </c>
      <c r="D97" s="15"/>
      <c r="E97" s="16">
        <v>1279.5</v>
      </c>
      <c r="F97" s="16">
        <f t="shared" si="13"/>
        <v>0</v>
      </c>
      <c r="G97" s="16"/>
      <c r="H97" s="16">
        <f t="shared" si="14"/>
        <v>1305.8999999999999</v>
      </c>
      <c r="I97" s="16">
        <f t="shared" si="15"/>
        <v>14.194565217391302</v>
      </c>
    </row>
    <row r="98" spans="2:12" x14ac:dyDescent="0.2">
      <c r="B98">
        <f t="shared" si="16"/>
        <v>93</v>
      </c>
      <c r="C98" s="14">
        <f t="shared" si="16"/>
        <v>46560</v>
      </c>
      <c r="D98" s="15" t="s">
        <v>337</v>
      </c>
      <c r="E98" s="16">
        <v>1331</v>
      </c>
      <c r="F98" s="16">
        <f t="shared" si="13"/>
        <v>51.5</v>
      </c>
      <c r="G98" s="16"/>
      <c r="H98" s="16">
        <f t="shared" si="14"/>
        <v>1357.3999999999999</v>
      </c>
      <c r="I98" s="16">
        <f t="shared" si="15"/>
        <v>14.595698924731181</v>
      </c>
      <c r="K98" s="34" t="s">
        <v>327</v>
      </c>
      <c r="L98" s="68" t="s">
        <v>397</v>
      </c>
    </row>
    <row r="99" spans="2:12" x14ac:dyDescent="0.2">
      <c r="B99">
        <f t="shared" si="16"/>
        <v>94</v>
      </c>
      <c r="C99" s="14">
        <f t="shared" si="16"/>
        <v>46561</v>
      </c>
      <c r="D99" s="58" t="s">
        <v>336</v>
      </c>
      <c r="E99" s="16">
        <v>1342.8</v>
      </c>
      <c r="F99" s="16">
        <f t="shared" si="13"/>
        <v>11.799999999999955</v>
      </c>
      <c r="G99" s="16">
        <v>2.4</v>
      </c>
      <c r="H99" s="16">
        <f t="shared" si="14"/>
        <v>1371.6</v>
      </c>
      <c r="I99" s="16">
        <f t="shared" si="15"/>
        <v>14.591489361702127</v>
      </c>
      <c r="J99" s="17">
        <v>4</v>
      </c>
      <c r="K99" s="66" t="s">
        <v>370</v>
      </c>
      <c r="L99" s="68" t="s">
        <v>398</v>
      </c>
    </row>
    <row r="100" spans="2:12" x14ac:dyDescent="0.2">
      <c r="B100">
        <f t="shared" si="16"/>
        <v>95</v>
      </c>
      <c r="C100" s="14">
        <f t="shared" si="16"/>
        <v>46562</v>
      </c>
      <c r="D100" s="15"/>
      <c r="E100" s="16">
        <v>1342.8</v>
      </c>
      <c r="F100" s="16">
        <f t="shared" si="13"/>
        <v>0</v>
      </c>
      <c r="G100" s="16"/>
      <c r="H100" s="16">
        <f t="shared" si="14"/>
        <v>1371.6</v>
      </c>
      <c r="I100" s="16">
        <f t="shared" si="15"/>
        <v>14.437894736842104</v>
      </c>
    </row>
    <row r="101" spans="2:12" x14ac:dyDescent="0.2">
      <c r="B101">
        <f t="shared" si="16"/>
        <v>96</v>
      </c>
      <c r="C101" s="14">
        <f t="shared" si="16"/>
        <v>46563</v>
      </c>
      <c r="D101" s="15"/>
      <c r="E101" s="16">
        <v>1342.8</v>
      </c>
      <c r="F101" s="16">
        <f t="shared" si="13"/>
        <v>0</v>
      </c>
      <c r="G101" s="16"/>
      <c r="H101" s="16">
        <f t="shared" si="14"/>
        <v>1371.6</v>
      </c>
      <c r="I101" s="16">
        <f t="shared" si="15"/>
        <v>14.2875</v>
      </c>
    </row>
    <row r="102" spans="2:12" x14ac:dyDescent="0.2">
      <c r="B102">
        <f t="shared" si="16"/>
        <v>97</v>
      </c>
      <c r="C102" s="14">
        <f t="shared" si="16"/>
        <v>46564</v>
      </c>
      <c r="D102" s="15"/>
      <c r="E102" s="16">
        <v>1342.8</v>
      </c>
      <c r="F102" s="16">
        <f t="shared" si="13"/>
        <v>0</v>
      </c>
      <c r="G102" s="16"/>
      <c r="H102" s="16">
        <f t="shared" si="14"/>
        <v>1371.6</v>
      </c>
      <c r="I102" s="16">
        <f t="shared" si="15"/>
        <v>14.14020618556701</v>
      </c>
    </row>
    <row r="103" spans="2:12" x14ac:dyDescent="0.2">
      <c r="B103">
        <f t="shared" si="16"/>
        <v>98</v>
      </c>
      <c r="C103" s="14">
        <f t="shared" si="16"/>
        <v>46565</v>
      </c>
      <c r="D103" s="58" t="s">
        <v>263</v>
      </c>
      <c r="E103" s="16">
        <v>1387.8</v>
      </c>
      <c r="F103" s="16">
        <f t="shared" si="13"/>
        <v>45</v>
      </c>
      <c r="G103" s="16">
        <v>0</v>
      </c>
      <c r="H103" s="16">
        <f t="shared" si="14"/>
        <v>1416.6</v>
      </c>
      <c r="I103" s="16">
        <f t="shared" si="15"/>
        <v>14.455102040816326</v>
      </c>
      <c r="J103" s="17">
        <v>5</v>
      </c>
      <c r="K103" s="19" t="s">
        <v>371</v>
      </c>
      <c r="L103" s="68" t="s">
        <v>400</v>
      </c>
    </row>
    <row r="104" spans="2:12" x14ac:dyDescent="0.2">
      <c r="B104">
        <f t="shared" si="16"/>
        <v>99</v>
      </c>
      <c r="C104" s="14">
        <f t="shared" si="16"/>
        <v>46566</v>
      </c>
      <c r="D104" s="15"/>
      <c r="E104" s="16">
        <v>1387.8</v>
      </c>
      <c r="F104" s="16">
        <f t="shared" si="13"/>
        <v>0</v>
      </c>
      <c r="G104" s="16"/>
      <c r="H104" s="16">
        <f t="shared" si="14"/>
        <v>1416.6</v>
      </c>
      <c r="I104" s="16">
        <f t="shared" si="15"/>
        <v>14.309090909090909</v>
      </c>
    </row>
    <row r="105" spans="2:12" x14ac:dyDescent="0.2">
      <c r="B105">
        <f t="shared" si="16"/>
        <v>100</v>
      </c>
      <c r="C105" s="14">
        <f t="shared" si="16"/>
        <v>46567</v>
      </c>
      <c r="D105" s="15"/>
      <c r="E105" s="16">
        <v>1387.8</v>
      </c>
      <c r="F105" s="16">
        <f t="shared" si="13"/>
        <v>0</v>
      </c>
      <c r="G105" s="16"/>
      <c r="H105" s="16">
        <f t="shared" si="14"/>
        <v>1416.6</v>
      </c>
      <c r="I105" s="16">
        <f t="shared" si="15"/>
        <v>14.165999999999999</v>
      </c>
    </row>
    <row r="106" spans="2:12" x14ac:dyDescent="0.2">
      <c r="B106">
        <f t="shared" si="16"/>
        <v>101</v>
      </c>
      <c r="C106" s="14">
        <f t="shared" si="16"/>
        <v>46568</v>
      </c>
      <c r="D106" s="15"/>
      <c r="E106" s="16">
        <v>1387.8</v>
      </c>
      <c r="F106" s="16">
        <f t="shared" si="13"/>
        <v>0</v>
      </c>
      <c r="G106" s="16"/>
      <c r="H106" s="16">
        <f t="shared" si="14"/>
        <v>1416.6</v>
      </c>
      <c r="I106" s="16">
        <f t="shared" si="15"/>
        <v>14.025742574257425</v>
      </c>
    </row>
    <row r="107" spans="2:12" x14ac:dyDescent="0.2">
      <c r="B107">
        <f t="shared" si="16"/>
        <v>102</v>
      </c>
      <c r="C107" s="14">
        <f t="shared" si="16"/>
        <v>46569</v>
      </c>
      <c r="D107" s="58" t="s">
        <v>339</v>
      </c>
      <c r="E107" s="16">
        <v>1452.1</v>
      </c>
      <c r="F107" s="16">
        <f t="shared" si="13"/>
        <v>64.299999999999955</v>
      </c>
      <c r="G107" s="16"/>
      <c r="H107" s="16">
        <f t="shared" si="14"/>
        <v>1480.8999999999999</v>
      </c>
      <c r="I107" s="16">
        <f t="shared" si="15"/>
        <v>14.518627450980391</v>
      </c>
      <c r="J107" s="17"/>
      <c r="K107" s="19" t="s">
        <v>338</v>
      </c>
      <c r="L107" s="68" t="s">
        <v>339</v>
      </c>
    </row>
    <row r="108" spans="2:12" x14ac:dyDescent="0.2">
      <c r="B108">
        <f t="shared" si="16"/>
        <v>103</v>
      </c>
      <c r="C108" s="14">
        <f t="shared" si="16"/>
        <v>46570</v>
      </c>
      <c r="D108" s="15"/>
      <c r="E108" s="16">
        <v>1477.3</v>
      </c>
      <c r="F108" s="16">
        <f t="shared" si="13"/>
        <v>25.200000000000045</v>
      </c>
      <c r="G108" s="16">
        <v>0</v>
      </c>
      <c r="H108" s="16">
        <f t="shared" si="14"/>
        <v>1506.1</v>
      </c>
      <c r="I108" s="16">
        <f t="shared" si="15"/>
        <v>14.622330097087378</v>
      </c>
      <c r="J108" s="10">
        <v>7</v>
      </c>
      <c r="K108" s="34" t="s">
        <v>328</v>
      </c>
    </row>
    <row r="109" spans="2:12" x14ac:dyDescent="0.2">
      <c r="B109">
        <f t="shared" si="16"/>
        <v>104</v>
      </c>
      <c r="C109" s="14">
        <f t="shared" si="16"/>
        <v>46571</v>
      </c>
      <c r="D109" s="58" t="s">
        <v>264</v>
      </c>
      <c r="E109" s="16">
        <v>1484.7</v>
      </c>
      <c r="F109" s="16">
        <f t="shared" si="13"/>
        <v>7.4000000000000909</v>
      </c>
      <c r="G109" s="16"/>
      <c r="H109" s="16">
        <f t="shared" si="14"/>
        <v>1513.5</v>
      </c>
      <c r="I109" s="16">
        <f t="shared" si="15"/>
        <v>14.552884615384615</v>
      </c>
      <c r="J109" s="17"/>
      <c r="K109" s="19" t="s">
        <v>461</v>
      </c>
      <c r="L109" s="68" t="s">
        <v>264</v>
      </c>
    </row>
    <row r="110" spans="2:12" x14ac:dyDescent="0.2">
      <c r="B110">
        <f t="shared" si="16"/>
        <v>105</v>
      </c>
      <c r="C110" s="14">
        <f t="shared" si="16"/>
        <v>46572</v>
      </c>
      <c r="D110" s="15"/>
      <c r="E110" s="16">
        <v>1484.7</v>
      </c>
      <c r="F110" s="16">
        <f t="shared" si="13"/>
        <v>0</v>
      </c>
      <c r="G110" s="16"/>
      <c r="H110" s="16">
        <f t="shared" si="14"/>
        <v>1513.5</v>
      </c>
      <c r="I110" s="16">
        <f t="shared" si="15"/>
        <v>14.414285714285715</v>
      </c>
    </row>
    <row r="111" spans="2:12" x14ac:dyDescent="0.2">
      <c r="B111">
        <f t="shared" si="16"/>
        <v>106</v>
      </c>
      <c r="C111" s="14">
        <f t="shared" si="16"/>
        <v>46573</v>
      </c>
      <c r="D111" s="15"/>
      <c r="E111" s="16">
        <v>1484.7</v>
      </c>
      <c r="F111" s="16">
        <f t="shared" si="13"/>
        <v>0</v>
      </c>
      <c r="G111" s="16"/>
      <c r="H111" s="16">
        <f t="shared" si="14"/>
        <v>1513.5</v>
      </c>
      <c r="I111" s="16">
        <f t="shared" si="15"/>
        <v>14.278301886792454</v>
      </c>
    </row>
    <row r="112" spans="2:12" x14ac:dyDescent="0.2">
      <c r="B112">
        <f t="shared" si="16"/>
        <v>107</v>
      </c>
      <c r="C112" s="14">
        <f t="shared" si="16"/>
        <v>46574</v>
      </c>
      <c r="D112" s="15"/>
      <c r="E112" s="16">
        <v>1484.7</v>
      </c>
      <c r="F112" s="16">
        <f t="shared" si="13"/>
        <v>0</v>
      </c>
      <c r="G112" s="16"/>
      <c r="H112" s="16">
        <f t="shared" si="14"/>
        <v>1513.5</v>
      </c>
      <c r="I112" s="16">
        <f t="shared" si="15"/>
        <v>14.144859813084112</v>
      </c>
    </row>
    <row r="113" spans="2:12" x14ac:dyDescent="0.2">
      <c r="B113">
        <f t="shared" ref="B113:C128" si="17">B112+1</f>
        <v>108</v>
      </c>
      <c r="C113" s="14">
        <f t="shared" si="17"/>
        <v>46575</v>
      </c>
      <c r="D113" s="15"/>
      <c r="E113" s="16">
        <v>1484.7</v>
      </c>
      <c r="F113" s="16">
        <f t="shared" si="13"/>
        <v>0</v>
      </c>
      <c r="G113" s="16"/>
      <c r="H113" s="16">
        <f t="shared" si="14"/>
        <v>1513.5</v>
      </c>
      <c r="I113" s="16">
        <f t="shared" si="15"/>
        <v>14.013888888888889</v>
      </c>
    </row>
    <row r="114" spans="2:12" x14ac:dyDescent="0.2">
      <c r="B114">
        <f t="shared" si="17"/>
        <v>109</v>
      </c>
      <c r="C114" s="14">
        <f t="shared" si="17"/>
        <v>46576</v>
      </c>
      <c r="D114" s="58" t="s">
        <v>265</v>
      </c>
      <c r="E114" s="16">
        <v>1555</v>
      </c>
      <c r="F114" s="16">
        <f t="shared" si="13"/>
        <v>70.299999999999955</v>
      </c>
      <c r="G114" s="16"/>
      <c r="H114" s="16">
        <f t="shared" si="14"/>
        <v>1583.8</v>
      </c>
      <c r="I114" s="16">
        <f t="shared" si="15"/>
        <v>14.530275229357798</v>
      </c>
      <c r="J114" s="17"/>
      <c r="K114" s="19" t="s">
        <v>460</v>
      </c>
      <c r="L114" s="68" t="s">
        <v>265</v>
      </c>
    </row>
    <row r="115" spans="2:12" x14ac:dyDescent="0.2">
      <c r="B115">
        <f t="shared" si="17"/>
        <v>110</v>
      </c>
      <c r="C115" s="14">
        <f t="shared" si="17"/>
        <v>46577</v>
      </c>
      <c r="D115" s="58" t="s">
        <v>266</v>
      </c>
      <c r="E115" s="16">
        <v>1563.6</v>
      </c>
      <c r="F115" s="16">
        <f t="shared" si="13"/>
        <v>8.5999999999999091</v>
      </c>
      <c r="G115" s="16">
        <v>0</v>
      </c>
      <c r="H115" s="16">
        <f t="shared" si="14"/>
        <v>1592.3999999999999</v>
      </c>
      <c r="I115" s="16">
        <f t="shared" si="15"/>
        <v>14.476363636363635</v>
      </c>
      <c r="J115" s="10">
        <v>6</v>
      </c>
      <c r="K115" s="34" t="s">
        <v>458</v>
      </c>
      <c r="L115" s="68" t="s">
        <v>401</v>
      </c>
    </row>
    <row r="116" spans="2:12" x14ac:dyDescent="0.2">
      <c r="B116">
        <f t="shared" si="17"/>
        <v>111</v>
      </c>
      <c r="C116" s="14">
        <f t="shared" si="17"/>
        <v>46578</v>
      </c>
      <c r="D116" s="58" t="s">
        <v>340</v>
      </c>
      <c r="E116" s="16">
        <v>1578.3</v>
      </c>
      <c r="F116" s="16">
        <f t="shared" si="13"/>
        <v>14.700000000000045</v>
      </c>
      <c r="G116" s="16"/>
      <c r="H116" s="16">
        <f t="shared" si="14"/>
        <v>1607.1</v>
      </c>
      <c r="I116" s="16">
        <f t="shared" si="15"/>
        <v>14.478378378378377</v>
      </c>
      <c r="J116" s="17"/>
      <c r="K116" s="19" t="s">
        <v>459</v>
      </c>
      <c r="L116" s="68" t="s">
        <v>340</v>
      </c>
    </row>
    <row r="117" spans="2:12" x14ac:dyDescent="0.2">
      <c r="B117">
        <f t="shared" si="17"/>
        <v>112</v>
      </c>
      <c r="C117" s="14">
        <f t="shared" si="17"/>
        <v>46579</v>
      </c>
      <c r="D117" s="15"/>
      <c r="E117" s="16">
        <v>1578.3</v>
      </c>
      <c r="F117" s="16">
        <f t="shared" si="13"/>
        <v>0</v>
      </c>
      <c r="G117" s="16"/>
      <c r="H117" s="16">
        <f t="shared" si="14"/>
        <v>1607.1</v>
      </c>
      <c r="I117" s="16">
        <f t="shared" si="15"/>
        <v>14.349107142857141</v>
      </c>
      <c r="J117" s="17"/>
      <c r="K117" s="13"/>
    </row>
    <row r="118" spans="2:12" x14ac:dyDescent="0.2">
      <c r="B118">
        <f t="shared" si="17"/>
        <v>113</v>
      </c>
      <c r="C118" s="14">
        <f t="shared" si="17"/>
        <v>46580</v>
      </c>
      <c r="D118" s="15"/>
      <c r="E118" s="16">
        <v>1578.3</v>
      </c>
      <c r="F118" s="16">
        <f t="shared" si="13"/>
        <v>0</v>
      </c>
      <c r="G118" s="16"/>
      <c r="H118" s="16">
        <f t="shared" si="14"/>
        <v>1607.1</v>
      </c>
      <c r="I118" s="16">
        <f t="shared" si="15"/>
        <v>14.222123893805309</v>
      </c>
      <c r="J118" s="17"/>
      <c r="K118" s="13"/>
    </row>
    <row r="119" spans="2:12" x14ac:dyDescent="0.2">
      <c r="B119">
        <f t="shared" si="17"/>
        <v>114</v>
      </c>
      <c r="C119" s="14">
        <f t="shared" si="17"/>
        <v>46581</v>
      </c>
      <c r="D119" s="15"/>
      <c r="E119" s="16">
        <v>1578.3</v>
      </c>
      <c r="F119" s="16">
        <f t="shared" si="13"/>
        <v>0</v>
      </c>
      <c r="G119" s="16"/>
      <c r="H119" s="16">
        <f t="shared" si="14"/>
        <v>1607.1</v>
      </c>
      <c r="I119" s="16">
        <f t="shared" si="15"/>
        <v>14.09736842105263</v>
      </c>
      <c r="J119" s="17"/>
      <c r="K119" s="13"/>
    </row>
    <row r="120" spans="2:12" x14ac:dyDescent="0.2">
      <c r="B120">
        <f t="shared" si="17"/>
        <v>115</v>
      </c>
      <c r="C120" s="14">
        <f t="shared" si="17"/>
        <v>46582</v>
      </c>
      <c r="D120" s="15"/>
      <c r="E120" s="16">
        <v>1578.3</v>
      </c>
      <c r="F120" s="16">
        <f t="shared" si="13"/>
        <v>0</v>
      </c>
      <c r="G120" s="16"/>
      <c r="H120" s="16">
        <f t="shared" si="14"/>
        <v>1607.1</v>
      </c>
      <c r="I120" s="16">
        <f t="shared" si="15"/>
        <v>13.974782608695651</v>
      </c>
      <c r="J120" s="17"/>
      <c r="K120" s="13"/>
    </row>
    <row r="121" spans="2:12" x14ac:dyDescent="0.2">
      <c r="B121">
        <f t="shared" si="17"/>
        <v>116</v>
      </c>
      <c r="C121" s="14">
        <f t="shared" si="17"/>
        <v>46583</v>
      </c>
      <c r="D121" s="58" t="s">
        <v>267</v>
      </c>
      <c r="E121" s="16">
        <v>1636.8</v>
      </c>
      <c r="F121" s="16">
        <f t="shared" si="13"/>
        <v>58.5</v>
      </c>
      <c r="G121" s="16">
        <v>5.5</v>
      </c>
      <c r="H121" s="16">
        <f t="shared" si="14"/>
        <v>1671.1</v>
      </c>
      <c r="I121" s="16">
        <f t="shared" si="15"/>
        <v>14.406034482758621</v>
      </c>
      <c r="J121" s="17">
        <v>6</v>
      </c>
      <c r="K121" s="32" t="s">
        <v>462</v>
      </c>
      <c r="L121" s="68" t="s">
        <v>267</v>
      </c>
    </row>
    <row r="122" spans="2:12" x14ac:dyDescent="0.2">
      <c r="B122">
        <f t="shared" si="17"/>
        <v>117</v>
      </c>
      <c r="C122" s="14">
        <f t="shared" si="17"/>
        <v>46584</v>
      </c>
      <c r="D122" s="15"/>
      <c r="E122" s="16">
        <v>1636.8</v>
      </c>
      <c r="F122" s="16">
        <f t="shared" si="13"/>
        <v>0</v>
      </c>
      <c r="G122" s="16"/>
      <c r="H122" s="16">
        <f t="shared" si="14"/>
        <v>1671.1</v>
      </c>
      <c r="I122" s="16">
        <f t="shared" si="15"/>
        <v>14.282905982905982</v>
      </c>
      <c r="J122" s="17"/>
      <c r="K122" s="13"/>
    </row>
    <row r="123" spans="2:12" x14ac:dyDescent="0.2">
      <c r="B123">
        <f t="shared" si="17"/>
        <v>118</v>
      </c>
      <c r="C123" s="14">
        <f t="shared" si="17"/>
        <v>46585</v>
      </c>
      <c r="D123" s="15"/>
      <c r="E123" s="16">
        <v>1636.8</v>
      </c>
      <c r="F123" s="16">
        <f t="shared" si="13"/>
        <v>0</v>
      </c>
      <c r="G123" s="16"/>
      <c r="H123" s="16">
        <f t="shared" si="14"/>
        <v>1671.1</v>
      </c>
      <c r="I123" s="16">
        <f t="shared" si="15"/>
        <v>14.16186440677966</v>
      </c>
      <c r="J123" s="17"/>
      <c r="K123" s="13"/>
    </row>
    <row r="124" spans="2:12" x14ac:dyDescent="0.2">
      <c r="B124">
        <f t="shared" si="17"/>
        <v>119</v>
      </c>
      <c r="C124" s="14">
        <f t="shared" si="17"/>
        <v>46586</v>
      </c>
      <c r="D124" s="15"/>
      <c r="E124" s="16">
        <v>1636.8</v>
      </c>
      <c r="F124" s="16">
        <f t="shared" si="13"/>
        <v>0</v>
      </c>
      <c r="G124" s="16"/>
      <c r="H124" s="16">
        <f t="shared" si="14"/>
        <v>1671.1</v>
      </c>
      <c r="I124" s="16">
        <f t="shared" si="15"/>
        <v>14.042857142857143</v>
      </c>
      <c r="J124" s="17"/>
      <c r="K124" s="13"/>
    </row>
    <row r="125" spans="2:12" x14ac:dyDescent="0.2">
      <c r="B125">
        <f t="shared" si="17"/>
        <v>120</v>
      </c>
      <c r="C125" s="14">
        <f t="shared" si="17"/>
        <v>46587</v>
      </c>
      <c r="D125" s="15"/>
      <c r="E125" s="16">
        <v>1636.8</v>
      </c>
      <c r="F125" s="16">
        <f t="shared" si="13"/>
        <v>0</v>
      </c>
      <c r="G125" s="16"/>
      <c r="H125" s="16">
        <f t="shared" si="14"/>
        <v>1671.1</v>
      </c>
      <c r="I125" s="16">
        <f t="shared" si="15"/>
        <v>13.925833333333333</v>
      </c>
      <c r="J125" s="17"/>
      <c r="K125" s="13"/>
    </row>
    <row r="126" spans="2:12" x14ac:dyDescent="0.2">
      <c r="B126">
        <f t="shared" si="17"/>
        <v>121</v>
      </c>
      <c r="C126" s="14">
        <f t="shared" si="17"/>
        <v>46588</v>
      </c>
      <c r="D126" s="15"/>
      <c r="E126" s="16">
        <v>1636.8</v>
      </c>
      <c r="F126" s="16">
        <f t="shared" si="13"/>
        <v>0</v>
      </c>
      <c r="G126" s="16"/>
      <c r="H126" s="16">
        <f t="shared" si="14"/>
        <v>1671.1</v>
      </c>
      <c r="I126" s="16">
        <f t="shared" si="15"/>
        <v>13.810743801652892</v>
      </c>
      <c r="J126" s="17"/>
      <c r="K126" s="66" t="s">
        <v>399</v>
      </c>
    </row>
    <row r="127" spans="2:12" x14ac:dyDescent="0.2">
      <c r="B127">
        <f t="shared" si="17"/>
        <v>122</v>
      </c>
      <c r="C127" s="14">
        <f t="shared" si="17"/>
        <v>46589</v>
      </c>
      <c r="D127" s="58" t="s">
        <v>268</v>
      </c>
      <c r="E127" s="16">
        <v>1732.7</v>
      </c>
      <c r="F127" s="16">
        <f t="shared" si="13"/>
        <v>95.900000000000091</v>
      </c>
      <c r="G127" s="16">
        <v>0</v>
      </c>
      <c r="H127" s="16">
        <f t="shared" si="14"/>
        <v>1767</v>
      </c>
      <c r="I127" s="16">
        <f t="shared" si="15"/>
        <v>14.483606557377049</v>
      </c>
      <c r="J127" s="17">
        <v>5</v>
      </c>
      <c r="K127" s="32" t="s">
        <v>452</v>
      </c>
      <c r="L127" s="68" t="s">
        <v>268</v>
      </c>
    </row>
    <row r="128" spans="2:12" x14ac:dyDescent="0.2">
      <c r="B128">
        <f t="shared" si="17"/>
        <v>123</v>
      </c>
      <c r="C128" s="14">
        <f t="shared" si="17"/>
        <v>46590</v>
      </c>
      <c r="D128" s="15"/>
      <c r="E128" s="16">
        <v>1732.7</v>
      </c>
      <c r="F128" s="16">
        <f t="shared" si="13"/>
        <v>0</v>
      </c>
      <c r="G128" s="16"/>
      <c r="H128" s="16">
        <f t="shared" si="14"/>
        <v>1767</v>
      </c>
      <c r="I128" s="16">
        <f t="shared" si="15"/>
        <v>14.365853658536585</v>
      </c>
      <c r="J128" s="17"/>
      <c r="K128" s="13"/>
    </row>
    <row r="129" spans="2:12" x14ac:dyDescent="0.2">
      <c r="B129">
        <f t="shared" ref="B129:C142" si="18">B128+1</f>
        <v>124</v>
      </c>
      <c r="C129" s="14">
        <f t="shared" si="18"/>
        <v>46591</v>
      </c>
      <c r="D129" s="15"/>
      <c r="E129" s="16">
        <v>1732.7</v>
      </c>
      <c r="F129" s="16">
        <f t="shared" si="13"/>
        <v>0</v>
      </c>
      <c r="G129" s="16"/>
      <c r="H129" s="16">
        <f t="shared" si="14"/>
        <v>1767</v>
      </c>
      <c r="I129" s="16">
        <f t="shared" si="15"/>
        <v>14.25</v>
      </c>
      <c r="J129" s="17"/>
      <c r="K129" s="13"/>
    </row>
    <row r="130" spans="2:12" x14ac:dyDescent="0.2">
      <c r="B130">
        <f t="shared" si="18"/>
        <v>125</v>
      </c>
      <c r="C130" s="14">
        <f t="shared" si="18"/>
        <v>46592</v>
      </c>
      <c r="D130" s="15"/>
      <c r="E130" s="16">
        <v>1732.7</v>
      </c>
      <c r="F130" s="16">
        <f t="shared" si="13"/>
        <v>0</v>
      </c>
      <c r="G130" s="16"/>
      <c r="H130" s="16">
        <f t="shared" si="14"/>
        <v>1767</v>
      </c>
      <c r="I130" s="16">
        <f t="shared" si="15"/>
        <v>14.135999999999999</v>
      </c>
      <c r="J130" s="17"/>
      <c r="K130" s="13"/>
    </row>
    <row r="131" spans="2:12" x14ac:dyDescent="0.2">
      <c r="B131">
        <f t="shared" si="18"/>
        <v>126</v>
      </c>
      <c r="C131" s="14">
        <f t="shared" si="18"/>
        <v>46593</v>
      </c>
      <c r="D131" s="15"/>
      <c r="E131" s="16">
        <v>1732.7</v>
      </c>
      <c r="F131" s="16">
        <f t="shared" si="13"/>
        <v>0</v>
      </c>
      <c r="G131" s="16"/>
      <c r="H131" s="16">
        <f t="shared" si="14"/>
        <v>1767</v>
      </c>
      <c r="I131" s="16">
        <f t="shared" si="15"/>
        <v>14.023809523809524</v>
      </c>
      <c r="J131" s="17"/>
      <c r="K131" s="13"/>
    </row>
    <row r="132" spans="2:12" x14ac:dyDescent="0.2">
      <c r="B132">
        <f t="shared" si="18"/>
        <v>127</v>
      </c>
      <c r="C132" s="14">
        <f t="shared" si="18"/>
        <v>46594</v>
      </c>
      <c r="D132" s="58" t="s">
        <v>269</v>
      </c>
      <c r="E132" s="16">
        <v>1776.1</v>
      </c>
      <c r="F132" s="16">
        <f t="shared" si="13"/>
        <v>43.399999999999864</v>
      </c>
      <c r="G132" s="16">
        <v>0</v>
      </c>
      <c r="H132" s="16">
        <f t="shared" si="14"/>
        <v>1810.3999999999999</v>
      </c>
      <c r="I132" s="16">
        <f t="shared" si="15"/>
        <v>14.25511811023622</v>
      </c>
      <c r="J132" s="17">
        <v>3</v>
      </c>
      <c r="K132" s="19" t="s">
        <v>463</v>
      </c>
      <c r="L132" s="68" t="s">
        <v>269</v>
      </c>
    </row>
    <row r="133" spans="2:12" x14ac:dyDescent="0.2">
      <c r="B133">
        <f t="shared" si="18"/>
        <v>128</v>
      </c>
      <c r="C133" s="14">
        <f t="shared" si="18"/>
        <v>46595</v>
      </c>
      <c r="D133" s="15"/>
      <c r="E133" s="16">
        <v>1776.1</v>
      </c>
      <c r="F133" s="16">
        <f t="shared" si="13"/>
        <v>0</v>
      </c>
      <c r="G133" s="16"/>
      <c r="H133" s="16">
        <f t="shared" si="14"/>
        <v>1810.3999999999999</v>
      </c>
      <c r="I133" s="16">
        <f t="shared" si="15"/>
        <v>14.143749999999999</v>
      </c>
      <c r="J133" s="17"/>
      <c r="K133" s="13"/>
    </row>
    <row r="134" spans="2:12" x14ac:dyDescent="0.2">
      <c r="B134">
        <f t="shared" si="18"/>
        <v>129</v>
      </c>
      <c r="C134" s="14">
        <f t="shared" si="18"/>
        <v>46596</v>
      </c>
      <c r="D134" s="15"/>
      <c r="E134" s="16">
        <v>1776.1</v>
      </c>
      <c r="F134" s="16">
        <f t="shared" si="13"/>
        <v>0</v>
      </c>
      <c r="G134" s="16"/>
      <c r="H134" s="16">
        <f t="shared" si="14"/>
        <v>1810.3999999999999</v>
      </c>
      <c r="I134" s="16">
        <f t="shared" si="15"/>
        <v>14.034108527131782</v>
      </c>
      <c r="J134" s="17"/>
      <c r="K134" s="13"/>
    </row>
    <row r="135" spans="2:12" x14ac:dyDescent="0.2">
      <c r="B135">
        <f t="shared" si="18"/>
        <v>130</v>
      </c>
      <c r="C135" s="14">
        <f t="shared" si="18"/>
        <v>46597</v>
      </c>
      <c r="D135" s="58" t="s">
        <v>341</v>
      </c>
      <c r="E135" s="16">
        <v>1801.9</v>
      </c>
      <c r="F135" s="16">
        <f t="shared" si="13"/>
        <v>25.800000000000182</v>
      </c>
      <c r="G135" s="16">
        <v>5.8</v>
      </c>
      <c r="H135" s="16">
        <f t="shared" si="14"/>
        <v>1842</v>
      </c>
      <c r="I135" s="16">
        <f t="shared" si="15"/>
        <v>14.169230769230769</v>
      </c>
      <c r="J135" s="17">
        <v>5</v>
      </c>
      <c r="K135" s="19" t="s">
        <v>320</v>
      </c>
      <c r="L135" s="68" t="s">
        <v>402</v>
      </c>
    </row>
    <row r="136" spans="2:12" x14ac:dyDescent="0.2">
      <c r="B136">
        <f t="shared" si="18"/>
        <v>131</v>
      </c>
      <c r="C136" s="14">
        <f t="shared" si="18"/>
        <v>46598</v>
      </c>
      <c r="D136" s="15"/>
      <c r="E136" s="16">
        <v>1801.9</v>
      </c>
      <c r="F136" s="16">
        <f t="shared" si="13"/>
        <v>0</v>
      </c>
      <c r="G136" s="16"/>
      <c r="H136" s="16">
        <f t="shared" si="14"/>
        <v>1842</v>
      </c>
      <c r="I136" s="16">
        <f t="shared" si="15"/>
        <v>14.061068702290076</v>
      </c>
      <c r="J136" s="17"/>
      <c r="K136" s="13"/>
    </row>
    <row r="137" spans="2:12" x14ac:dyDescent="0.2">
      <c r="B137">
        <f t="shared" si="18"/>
        <v>132</v>
      </c>
      <c r="C137" s="14">
        <f t="shared" si="18"/>
        <v>46599</v>
      </c>
      <c r="D137" s="15"/>
      <c r="E137" s="16">
        <v>1801.9</v>
      </c>
      <c r="F137" s="16">
        <f t="shared" si="13"/>
        <v>0</v>
      </c>
      <c r="G137" s="16"/>
      <c r="H137" s="16">
        <f t="shared" si="14"/>
        <v>1842</v>
      </c>
      <c r="I137" s="16">
        <f t="shared" si="15"/>
        <v>13.954545454545455</v>
      </c>
      <c r="J137" s="17"/>
      <c r="K137" s="13"/>
    </row>
    <row r="138" spans="2:12" x14ac:dyDescent="0.2">
      <c r="B138">
        <f t="shared" si="18"/>
        <v>133</v>
      </c>
      <c r="C138" s="14">
        <f t="shared" si="18"/>
        <v>46600</v>
      </c>
      <c r="D138" s="15"/>
      <c r="E138" s="16">
        <v>1801.9</v>
      </c>
      <c r="F138" s="16">
        <f t="shared" si="13"/>
        <v>0</v>
      </c>
      <c r="G138" s="16"/>
      <c r="H138" s="16">
        <f t="shared" si="14"/>
        <v>1842</v>
      </c>
      <c r="I138" s="16">
        <f t="shared" si="15"/>
        <v>13.849624060150376</v>
      </c>
      <c r="J138" s="17"/>
      <c r="K138" s="13"/>
    </row>
    <row r="139" spans="2:12" x14ac:dyDescent="0.2">
      <c r="B139">
        <f t="shared" si="18"/>
        <v>134</v>
      </c>
      <c r="C139" s="14">
        <f t="shared" si="18"/>
        <v>46601</v>
      </c>
      <c r="D139" s="15"/>
      <c r="E139" s="16">
        <v>1801.9</v>
      </c>
      <c r="F139" s="16">
        <f t="shared" si="13"/>
        <v>0</v>
      </c>
      <c r="G139" s="16"/>
      <c r="H139" s="16">
        <f t="shared" si="14"/>
        <v>1842</v>
      </c>
      <c r="I139" s="16">
        <f t="shared" si="15"/>
        <v>13.746268656716419</v>
      </c>
    </row>
    <row r="140" spans="2:12" x14ac:dyDescent="0.2">
      <c r="B140">
        <f t="shared" si="18"/>
        <v>135</v>
      </c>
      <c r="C140" s="14">
        <f t="shared" si="18"/>
        <v>46602</v>
      </c>
      <c r="D140" s="58" t="s">
        <v>270</v>
      </c>
      <c r="E140" s="16">
        <v>1855.6</v>
      </c>
      <c r="F140" s="16">
        <f t="shared" si="13"/>
        <v>53.699999999999818</v>
      </c>
      <c r="G140" s="16">
        <v>3.6</v>
      </c>
      <c r="H140" s="16">
        <f t="shared" si="14"/>
        <v>1899.2999999999997</v>
      </c>
      <c r="I140" s="16">
        <f t="shared" si="15"/>
        <v>14.068888888888887</v>
      </c>
      <c r="J140" s="17">
        <v>5</v>
      </c>
      <c r="K140" s="32" t="s">
        <v>464</v>
      </c>
      <c r="L140" s="68" t="s">
        <v>270</v>
      </c>
    </row>
    <row r="141" spans="2:12" x14ac:dyDescent="0.2">
      <c r="B141">
        <f t="shared" si="18"/>
        <v>136</v>
      </c>
      <c r="C141" s="14">
        <f t="shared" si="18"/>
        <v>46603</v>
      </c>
      <c r="D141" s="15"/>
      <c r="E141" s="16">
        <v>1855.6</v>
      </c>
      <c r="F141" s="16">
        <f t="shared" si="13"/>
        <v>0</v>
      </c>
      <c r="G141" s="16"/>
      <c r="H141" s="16">
        <f t="shared" si="14"/>
        <v>1899.2999999999997</v>
      </c>
      <c r="I141" s="16">
        <f t="shared" si="15"/>
        <v>13.965441176470586</v>
      </c>
    </row>
    <row r="142" spans="2:12" x14ac:dyDescent="0.2">
      <c r="B142">
        <f t="shared" si="18"/>
        <v>137</v>
      </c>
      <c r="C142" s="14">
        <f t="shared" si="18"/>
        <v>46604</v>
      </c>
      <c r="D142" s="15"/>
      <c r="E142" s="16">
        <v>1855.6</v>
      </c>
      <c r="F142" s="16">
        <v>0</v>
      </c>
      <c r="G142" s="16"/>
      <c r="H142" s="16">
        <f t="shared" si="14"/>
        <v>1899.2999999999997</v>
      </c>
      <c r="I142" s="16">
        <f t="shared" si="15"/>
        <v>13.863503649635035</v>
      </c>
    </row>
    <row r="143" spans="2:12" x14ac:dyDescent="0.2">
      <c r="B143">
        <f t="shared" ref="B143:B174" si="19">B142+1</f>
        <v>138</v>
      </c>
      <c r="C143" s="14">
        <f t="shared" ref="C143:C174" si="20">C142+1</f>
        <v>46605</v>
      </c>
      <c r="D143" s="15"/>
      <c r="E143" s="16">
        <v>1855.6</v>
      </c>
      <c r="F143" s="16">
        <f>E143-E141</f>
        <v>0</v>
      </c>
      <c r="G143" s="16"/>
      <c r="H143" s="16">
        <f t="shared" si="14"/>
        <v>1899.2999999999997</v>
      </c>
      <c r="I143" s="16">
        <f t="shared" si="15"/>
        <v>13.763043478260867</v>
      </c>
    </row>
    <row r="144" spans="2:12" x14ac:dyDescent="0.2">
      <c r="B144">
        <f t="shared" si="19"/>
        <v>139</v>
      </c>
      <c r="C144" s="14">
        <f t="shared" si="20"/>
        <v>46606</v>
      </c>
      <c r="D144" s="15"/>
      <c r="E144" s="16">
        <v>1855.6</v>
      </c>
      <c r="F144" s="16">
        <f t="shared" si="13"/>
        <v>0</v>
      </c>
      <c r="G144" s="16"/>
      <c r="H144" s="16">
        <f t="shared" si="14"/>
        <v>1899.2999999999997</v>
      </c>
      <c r="I144" s="16">
        <f t="shared" si="15"/>
        <v>13.664028776978416</v>
      </c>
    </row>
    <row r="145" spans="2:12" x14ac:dyDescent="0.2">
      <c r="B145">
        <f t="shared" si="19"/>
        <v>140</v>
      </c>
      <c r="C145" s="14">
        <f t="shared" si="20"/>
        <v>46607</v>
      </c>
      <c r="D145" s="58" t="s">
        <v>271</v>
      </c>
      <c r="E145" s="16">
        <v>1918.1</v>
      </c>
      <c r="F145" s="16">
        <f t="shared" si="13"/>
        <v>62.5</v>
      </c>
      <c r="G145" s="16">
        <v>8</v>
      </c>
      <c r="H145" s="16">
        <f t="shared" si="14"/>
        <v>1969.7999999999997</v>
      </c>
      <c r="I145" s="16">
        <f t="shared" si="15"/>
        <v>14.069999999999999</v>
      </c>
      <c r="J145" s="17">
        <v>6</v>
      </c>
      <c r="K145" s="19" t="s">
        <v>372</v>
      </c>
      <c r="L145" s="68" t="s">
        <v>271</v>
      </c>
    </row>
    <row r="146" spans="2:12" x14ac:dyDescent="0.2">
      <c r="B146">
        <f t="shared" si="19"/>
        <v>141</v>
      </c>
      <c r="C146" s="14">
        <f t="shared" si="20"/>
        <v>46608</v>
      </c>
      <c r="D146" s="15"/>
      <c r="E146" s="16">
        <v>1918.1</v>
      </c>
      <c r="F146" s="16">
        <f t="shared" ref="F146:F209" si="21">E146-E145</f>
        <v>0</v>
      </c>
      <c r="G146" s="16"/>
      <c r="H146" s="16">
        <f t="shared" ref="H146:H209" si="22">H145+F146+G146</f>
        <v>1969.7999999999997</v>
      </c>
      <c r="I146" s="16">
        <f t="shared" ref="I146:I209" si="23">H146/B146</f>
        <v>13.970212765957445</v>
      </c>
      <c r="J146" s="17"/>
      <c r="K146" s="19"/>
    </row>
    <row r="147" spans="2:12" x14ac:dyDescent="0.2">
      <c r="B147">
        <f t="shared" si="19"/>
        <v>142</v>
      </c>
      <c r="C147" s="14">
        <f t="shared" si="20"/>
        <v>46609</v>
      </c>
      <c r="D147" s="15"/>
      <c r="E147" s="16">
        <v>1918.1</v>
      </c>
      <c r="F147" s="16">
        <f t="shared" si="21"/>
        <v>0</v>
      </c>
      <c r="G147" s="16"/>
      <c r="H147" s="16">
        <f t="shared" si="22"/>
        <v>1969.7999999999997</v>
      </c>
      <c r="I147" s="16">
        <f t="shared" si="23"/>
        <v>13.871830985915491</v>
      </c>
    </row>
    <row r="148" spans="2:12" x14ac:dyDescent="0.2">
      <c r="B148">
        <f t="shared" si="19"/>
        <v>143</v>
      </c>
      <c r="C148" s="14">
        <f t="shared" si="20"/>
        <v>46610</v>
      </c>
      <c r="D148" s="15"/>
      <c r="E148" s="16">
        <v>1918.1</v>
      </c>
      <c r="F148" s="16">
        <f t="shared" si="21"/>
        <v>0</v>
      </c>
      <c r="G148" s="16"/>
      <c r="H148" s="16">
        <f t="shared" si="22"/>
        <v>1969.7999999999997</v>
      </c>
      <c r="I148" s="16">
        <f t="shared" si="23"/>
        <v>13.774825174825173</v>
      </c>
      <c r="L148" s="68" t="s">
        <v>403</v>
      </c>
    </row>
    <row r="149" spans="2:12" x14ac:dyDescent="0.2">
      <c r="B149">
        <f t="shared" si="19"/>
        <v>144</v>
      </c>
      <c r="C149" s="14">
        <f t="shared" si="20"/>
        <v>46611</v>
      </c>
      <c r="D149" s="15"/>
      <c r="E149" s="16">
        <v>1918.1</v>
      </c>
      <c r="F149" s="16">
        <f t="shared" si="21"/>
        <v>0</v>
      </c>
      <c r="G149" s="16"/>
      <c r="H149" s="16">
        <f t="shared" si="22"/>
        <v>1969.7999999999997</v>
      </c>
      <c r="I149" s="16">
        <f t="shared" si="23"/>
        <v>13.679166666666665</v>
      </c>
    </row>
    <row r="150" spans="2:12" x14ac:dyDescent="0.2">
      <c r="B150">
        <f t="shared" si="19"/>
        <v>145</v>
      </c>
      <c r="C150" s="14">
        <f t="shared" si="20"/>
        <v>46612</v>
      </c>
      <c r="D150" s="15"/>
      <c r="E150" s="16">
        <v>1918.1</v>
      </c>
      <c r="F150" s="16">
        <f t="shared" si="21"/>
        <v>0</v>
      </c>
      <c r="G150" s="16"/>
      <c r="H150" s="16">
        <f t="shared" si="22"/>
        <v>1969.7999999999997</v>
      </c>
      <c r="I150" s="16">
        <f t="shared" si="23"/>
        <v>13.584827586206895</v>
      </c>
    </row>
    <row r="151" spans="2:12" x14ac:dyDescent="0.2">
      <c r="B151">
        <f t="shared" si="19"/>
        <v>146</v>
      </c>
      <c r="C151" s="14">
        <f t="shared" si="20"/>
        <v>46613</v>
      </c>
      <c r="D151" s="58" t="s">
        <v>272</v>
      </c>
      <c r="E151" s="16">
        <v>1986.8</v>
      </c>
      <c r="F151" s="16">
        <f t="shared" si="21"/>
        <v>68.700000000000045</v>
      </c>
      <c r="G151" s="16"/>
      <c r="H151" s="16">
        <f t="shared" si="22"/>
        <v>2038.4999999999998</v>
      </c>
      <c r="I151" s="16">
        <f t="shared" si="23"/>
        <v>13.962328767123287</v>
      </c>
      <c r="J151" s="17">
        <v>6</v>
      </c>
      <c r="K151" s="32" t="s">
        <v>465</v>
      </c>
      <c r="L151" s="68" t="s">
        <v>404</v>
      </c>
    </row>
    <row r="152" spans="2:12" x14ac:dyDescent="0.2">
      <c r="B152">
        <f t="shared" si="19"/>
        <v>147</v>
      </c>
      <c r="C152" s="14">
        <f t="shared" si="20"/>
        <v>46614</v>
      </c>
      <c r="D152" s="15"/>
      <c r="E152" s="16">
        <v>1986.8</v>
      </c>
      <c r="F152" s="16">
        <f t="shared" si="21"/>
        <v>0</v>
      </c>
      <c r="G152" s="16"/>
      <c r="H152" s="16">
        <f t="shared" si="22"/>
        <v>2038.4999999999998</v>
      </c>
      <c r="I152" s="16">
        <f t="shared" si="23"/>
        <v>13.867346938775508</v>
      </c>
    </row>
    <row r="153" spans="2:12" x14ac:dyDescent="0.2">
      <c r="B153">
        <f t="shared" si="19"/>
        <v>148</v>
      </c>
      <c r="C153" s="14">
        <f t="shared" si="20"/>
        <v>46615</v>
      </c>
      <c r="D153" s="15"/>
      <c r="E153" s="16">
        <v>1986.8</v>
      </c>
      <c r="F153" s="16">
        <f t="shared" si="21"/>
        <v>0</v>
      </c>
      <c r="G153" s="16"/>
      <c r="H153" s="16">
        <f t="shared" si="22"/>
        <v>2038.4999999999998</v>
      </c>
      <c r="I153" s="16">
        <f t="shared" si="23"/>
        <v>13.773648648648647</v>
      </c>
    </row>
    <row r="154" spans="2:12" x14ac:dyDescent="0.2">
      <c r="B154">
        <f t="shared" si="19"/>
        <v>149</v>
      </c>
      <c r="C154" s="14">
        <f t="shared" si="20"/>
        <v>46616</v>
      </c>
      <c r="E154" s="16">
        <v>2023.4</v>
      </c>
      <c r="F154" s="16">
        <f t="shared" si="21"/>
        <v>36.600000000000136</v>
      </c>
      <c r="G154" s="16"/>
      <c r="H154" s="16">
        <f t="shared" si="22"/>
        <v>2075.1</v>
      </c>
      <c r="I154" s="16">
        <f t="shared" si="23"/>
        <v>13.926845637583892</v>
      </c>
      <c r="J154" s="17"/>
      <c r="K154" s="32" t="s">
        <v>373</v>
      </c>
      <c r="L154" s="68" t="s">
        <v>405</v>
      </c>
    </row>
    <row r="155" spans="2:12" x14ac:dyDescent="0.2">
      <c r="B155">
        <f t="shared" si="19"/>
        <v>150</v>
      </c>
      <c r="C155" s="14">
        <f t="shared" si="20"/>
        <v>46617</v>
      </c>
      <c r="D155" s="15"/>
      <c r="E155" s="16">
        <v>2023.4</v>
      </c>
      <c r="F155" s="16">
        <f t="shared" si="21"/>
        <v>0</v>
      </c>
      <c r="G155" s="16"/>
      <c r="H155" s="16">
        <f t="shared" si="22"/>
        <v>2075.1</v>
      </c>
      <c r="I155" s="16">
        <f t="shared" si="23"/>
        <v>13.834</v>
      </c>
      <c r="J155" s="22"/>
      <c r="K155" s="19"/>
    </row>
    <row r="156" spans="2:12" ht="25.5" x14ac:dyDescent="0.2">
      <c r="B156">
        <f t="shared" si="19"/>
        <v>151</v>
      </c>
      <c r="C156" s="14">
        <f t="shared" si="20"/>
        <v>46618</v>
      </c>
      <c r="D156" s="58" t="s">
        <v>345</v>
      </c>
      <c r="E156" s="16">
        <v>2060.1</v>
      </c>
      <c r="F156" s="16">
        <f t="shared" si="21"/>
        <v>36.699999999999818</v>
      </c>
      <c r="G156" s="16"/>
      <c r="H156" s="16">
        <f t="shared" si="22"/>
        <v>2111.7999999999997</v>
      </c>
      <c r="I156" s="16">
        <f t="shared" si="23"/>
        <v>13.985430463576158</v>
      </c>
      <c r="J156" s="10">
        <v>7</v>
      </c>
      <c r="K156" s="54" t="s">
        <v>467</v>
      </c>
      <c r="L156" s="68" t="s">
        <v>406</v>
      </c>
    </row>
    <row r="157" spans="2:12" x14ac:dyDescent="0.2">
      <c r="B157">
        <f t="shared" si="19"/>
        <v>152</v>
      </c>
      <c r="C157" s="14">
        <f t="shared" si="20"/>
        <v>46619</v>
      </c>
      <c r="D157" s="15"/>
      <c r="E157" s="16">
        <v>2060.1</v>
      </c>
      <c r="F157" s="16">
        <f t="shared" si="21"/>
        <v>0</v>
      </c>
      <c r="G157" s="16"/>
      <c r="H157" s="16">
        <f t="shared" si="22"/>
        <v>2111.7999999999997</v>
      </c>
      <c r="I157" s="16">
        <f t="shared" si="23"/>
        <v>13.893421052631577</v>
      </c>
    </row>
    <row r="158" spans="2:12" x14ac:dyDescent="0.2">
      <c r="B158">
        <f t="shared" si="19"/>
        <v>153</v>
      </c>
      <c r="C158" s="14">
        <f t="shared" si="20"/>
        <v>46620</v>
      </c>
      <c r="D158" s="15"/>
      <c r="E158" s="16">
        <v>2060.1</v>
      </c>
      <c r="F158" s="16">
        <f t="shared" si="21"/>
        <v>0</v>
      </c>
      <c r="G158" s="16"/>
      <c r="H158" s="16">
        <f t="shared" si="22"/>
        <v>2111.7999999999997</v>
      </c>
      <c r="I158" s="16">
        <f t="shared" si="23"/>
        <v>13.802614379084966</v>
      </c>
    </row>
    <row r="159" spans="2:12" x14ac:dyDescent="0.2">
      <c r="B159">
        <f t="shared" si="19"/>
        <v>154</v>
      </c>
      <c r="C159" s="14">
        <f t="shared" si="20"/>
        <v>46621</v>
      </c>
      <c r="D159" s="15"/>
      <c r="E159" s="16">
        <v>2060.1</v>
      </c>
      <c r="F159" s="16">
        <f t="shared" si="21"/>
        <v>0</v>
      </c>
      <c r="G159" s="16"/>
      <c r="H159" s="16">
        <f t="shared" si="22"/>
        <v>2111.7999999999997</v>
      </c>
      <c r="I159" s="16">
        <f t="shared" si="23"/>
        <v>13.712987012987011</v>
      </c>
    </row>
    <row r="160" spans="2:12" x14ac:dyDescent="0.2">
      <c r="B160">
        <f t="shared" si="19"/>
        <v>155</v>
      </c>
      <c r="C160" s="14">
        <f t="shared" si="20"/>
        <v>46622</v>
      </c>
      <c r="D160" s="15"/>
      <c r="E160" s="16">
        <v>2060.1</v>
      </c>
      <c r="F160" s="16">
        <f t="shared" si="21"/>
        <v>0</v>
      </c>
      <c r="G160" s="16"/>
      <c r="H160" s="16">
        <f t="shared" si="22"/>
        <v>2111.7999999999997</v>
      </c>
      <c r="I160" s="16">
        <f t="shared" si="23"/>
        <v>13.624516129032257</v>
      </c>
    </row>
    <row r="161" spans="2:11" x14ac:dyDescent="0.2">
      <c r="B161">
        <f t="shared" si="19"/>
        <v>156</v>
      </c>
      <c r="C161" s="14">
        <f t="shared" si="20"/>
        <v>46623</v>
      </c>
      <c r="D161" s="15"/>
      <c r="E161" s="16">
        <v>2060.1</v>
      </c>
      <c r="F161" s="16">
        <f t="shared" si="21"/>
        <v>0</v>
      </c>
      <c r="G161" s="16"/>
      <c r="H161" s="16">
        <f t="shared" si="22"/>
        <v>2111.7999999999997</v>
      </c>
      <c r="I161" s="16">
        <f t="shared" si="23"/>
        <v>13.537179487179486</v>
      </c>
      <c r="J161" s="17"/>
      <c r="K161" s="32"/>
    </row>
    <row r="162" spans="2:11" x14ac:dyDescent="0.2">
      <c r="B162">
        <f t="shared" si="19"/>
        <v>157</v>
      </c>
      <c r="C162" s="14">
        <f t="shared" si="20"/>
        <v>46624</v>
      </c>
      <c r="D162" s="58" t="s">
        <v>273</v>
      </c>
      <c r="E162" s="16">
        <v>2159.5</v>
      </c>
      <c r="F162" s="16">
        <f t="shared" si="21"/>
        <v>99.400000000000091</v>
      </c>
      <c r="G162" s="16"/>
      <c r="H162" s="16">
        <f t="shared" si="22"/>
        <v>2211.1999999999998</v>
      </c>
      <c r="I162" s="16">
        <f t="shared" si="23"/>
        <v>14.084076433121018</v>
      </c>
      <c r="J162" s="17">
        <v>4</v>
      </c>
      <c r="K162" s="19" t="s">
        <v>466</v>
      </c>
    </row>
    <row r="163" spans="2:11" x14ac:dyDescent="0.2">
      <c r="B163">
        <f t="shared" si="19"/>
        <v>158</v>
      </c>
      <c r="C163" s="14">
        <f t="shared" si="20"/>
        <v>46625</v>
      </c>
      <c r="D163" s="58"/>
      <c r="E163" s="16">
        <v>2160.1999999999998</v>
      </c>
      <c r="F163" s="16">
        <f t="shared" si="21"/>
        <v>0.6999999999998181</v>
      </c>
      <c r="G163" s="16"/>
      <c r="H163" s="16">
        <f t="shared" si="22"/>
        <v>2211.8999999999996</v>
      </c>
      <c r="I163" s="16">
        <f t="shared" si="23"/>
        <v>13.999367088607592</v>
      </c>
      <c r="J163" s="17"/>
      <c r="K163" s="19" t="s">
        <v>274</v>
      </c>
    </row>
    <row r="164" spans="2:11" x14ac:dyDescent="0.2">
      <c r="B164">
        <f t="shared" si="19"/>
        <v>159</v>
      </c>
      <c r="C164" s="14">
        <f t="shared" si="20"/>
        <v>46626</v>
      </c>
      <c r="D164" s="15"/>
      <c r="E164" s="16">
        <v>2169.4</v>
      </c>
      <c r="F164" s="16">
        <f t="shared" si="21"/>
        <v>9.2000000000002728</v>
      </c>
      <c r="G164" s="16"/>
      <c r="H164" s="16">
        <f t="shared" si="22"/>
        <v>2221.1</v>
      </c>
      <c r="I164" s="16">
        <f t="shared" si="23"/>
        <v>13.969182389937107</v>
      </c>
      <c r="J164" s="17"/>
      <c r="K164" s="31" t="s">
        <v>407</v>
      </c>
    </row>
    <row r="165" spans="2:11" x14ac:dyDescent="0.2">
      <c r="B165">
        <f t="shared" si="19"/>
        <v>160</v>
      </c>
      <c r="C165" s="14">
        <f t="shared" si="20"/>
        <v>46627</v>
      </c>
      <c r="D165" s="15"/>
      <c r="E165" s="16">
        <v>2174.6</v>
      </c>
      <c r="F165" s="16">
        <f t="shared" si="21"/>
        <v>5.1999999999998181</v>
      </c>
      <c r="G165" s="16"/>
      <c r="H165" s="16">
        <f t="shared" si="22"/>
        <v>2226.2999999999997</v>
      </c>
      <c r="I165" s="16">
        <f t="shared" si="23"/>
        <v>13.914374999999998</v>
      </c>
      <c r="J165" s="17"/>
      <c r="K165" s="11" t="s">
        <v>342</v>
      </c>
    </row>
    <row r="166" spans="2:11" x14ac:dyDescent="0.2">
      <c r="B166">
        <f t="shared" si="19"/>
        <v>161</v>
      </c>
      <c r="C166" s="14">
        <f t="shared" si="20"/>
        <v>46628</v>
      </c>
      <c r="D166" s="15"/>
      <c r="E166" s="16">
        <v>2174.6</v>
      </c>
      <c r="F166" s="16">
        <f t="shared" si="21"/>
        <v>0</v>
      </c>
      <c r="G166" s="16"/>
      <c r="H166" s="16">
        <f t="shared" si="22"/>
        <v>2226.2999999999997</v>
      </c>
      <c r="I166" s="16">
        <f t="shared" si="23"/>
        <v>13.827950310559004</v>
      </c>
      <c r="J166" s="17"/>
    </row>
    <row r="167" spans="2:11" ht="25.5" x14ac:dyDescent="0.2">
      <c r="B167">
        <f t="shared" si="19"/>
        <v>162</v>
      </c>
      <c r="C167" s="14">
        <f t="shared" si="20"/>
        <v>46629</v>
      </c>
      <c r="D167" s="15"/>
      <c r="E167" s="16"/>
      <c r="F167" s="16"/>
      <c r="G167" s="16">
        <f>SUM(G2:G166)</f>
        <v>42.9</v>
      </c>
      <c r="H167" s="16"/>
      <c r="I167" s="16">
        <f t="shared" si="23"/>
        <v>0</v>
      </c>
      <c r="J167" s="17"/>
      <c r="K167" s="13" t="s">
        <v>283</v>
      </c>
    </row>
    <row r="168" spans="2:11" x14ac:dyDescent="0.2">
      <c r="B168">
        <f t="shared" si="19"/>
        <v>163</v>
      </c>
      <c r="C168" s="14">
        <f t="shared" si="20"/>
        <v>46630</v>
      </c>
      <c r="D168" s="76" t="str">
        <f>("Year: "&amp;YEAR(C168))</f>
        <v>Year: 2027</v>
      </c>
      <c r="E168" s="16"/>
      <c r="F168" s="16">
        <f t="shared" si="21"/>
        <v>0</v>
      </c>
      <c r="G168" s="16"/>
      <c r="H168" s="16">
        <f t="shared" si="22"/>
        <v>0</v>
      </c>
      <c r="I168" s="16">
        <f t="shared" si="23"/>
        <v>0</v>
      </c>
      <c r="J168" s="17">
        <f>SUM(J2:J167)</f>
        <v>165</v>
      </c>
      <c r="K168" s="19" t="s">
        <v>275</v>
      </c>
    </row>
    <row r="169" spans="2:11" x14ac:dyDescent="0.2">
      <c r="B169">
        <f t="shared" si="19"/>
        <v>164</v>
      </c>
      <c r="C169" s="14">
        <f t="shared" si="20"/>
        <v>46631</v>
      </c>
      <c r="D169" s="15"/>
      <c r="E169" s="16"/>
      <c r="F169" s="16">
        <f t="shared" si="21"/>
        <v>0</v>
      </c>
      <c r="G169" s="16"/>
      <c r="H169" s="16">
        <f t="shared" si="22"/>
        <v>0</v>
      </c>
      <c r="I169" s="16">
        <f t="shared" si="23"/>
        <v>0</v>
      </c>
      <c r="J169" s="17">
        <v>31</v>
      </c>
      <c r="K169" s="13" t="s">
        <v>374</v>
      </c>
    </row>
    <row r="170" spans="2:11" x14ac:dyDescent="0.2">
      <c r="B170">
        <f t="shared" si="19"/>
        <v>165</v>
      </c>
      <c r="C170" s="14">
        <f t="shared" si="20"/>
        <v>46632</v>
      </c>
      <c r="D170" s="15"/>
      <c r="E170" s="16"/>
      <c r="F170" s="16">
        <f t="shared" si="21"/>
        <v>0</v>
      </c>
      <c r="G170" s="16"/>
      <c r="H170" s="16">
        <f t="shared" si="22"/>
        <v>0</v>
      </c>
      <c r="I170" s="16">
        <f t="shared" si="23"/>
        <v>0</v>
      </c>
      <c r="J170" s="17"/>
      <c r="K170" s="55" t="s">
        <v>344</v>
      </c>
    </row>
    <row r="171" spans="2:11" x14ac:dyDescent="0.2">
      <c r="B171">
        <f t="shared" si="19"/>
        <v>166</v>
      </c>
      <c r="C171" s="14">
        <f t="shared" si="20"/>
        <v>46633</v>
      </c>
      <c r="D171" s="15"/>
      <c r="E171" s="16"/>
      <c r="F171" s="16">
        <f t="shared" si="21"/>
        <v>0</v>
      </c>
      <c r="G171" s="16"/>
      <c r="H171" s="16">
        <f t="shared" si="22"/>
        <v>0</v>
      </c>
      <c r="I171" s="16">
        <f t="shared" si="23"/>
        <v>0</v>
      </c>
      <c r="J171" s="17"/>
      <c r="K171" s="32" t="s">
        <v>349</v>
      </c>
    </row>
    <row r="172" spans="2:11" x14ac:dyDescent="0.2">
      <c r="B172">
        <f t="shared" si="19"/>
        <v>167</v>
      </c>
      <c r="C172" s="14">
        <f t="shared" si="20"/>
        <v>46634</v>
      </c>
      <c r="D172" s="15"/>
      <c r="E172" s="16"/>
      <c r="F172" s="16">
        <f t="shared" si="21"/>
        <v>0</v>
      </c>
      <c r="G172" s="16"/>
      <c r="H172" s="16">
        <f t="shared" si="22"/>
        <v>0</v>
      </c>
      <c r="I172" s="16">
        <f t="shared" si="23"/>
        <v>0</v>
      </c>
      <c r="J172" s="17"/>
      <c r="K172" s="60" t="s">
        <v>348</v>
      </c>
    </row>
    <row r="173" spans="2:11" x14ac:dyDescent="0.2">
      <c r="B173">
        <f t="shared" si="19"/>
        <v>168</v>
      </c>
      <c r="C173" s="14">
        <f t="shared" si="20"/>
        <v>46635</v>
      </c>
      <c r="D173" s="15"/>
      <c r="E173" s="16"/>
      <c r="F173" s="16">
        <f t="shared" si="21"/>
        <v>0</v>
      </c>
      <c r="G173" s="16"/>
      <c r="H173" s="16">
        <f t="shared" si="22"/>
        <v>0</v>
      </c>
      <c r="I173" s="16">
        <f t="shared" si="23"/>
        <v>0</v>
      </c>
      <c r="J173" s="17"/>
      <c r="K173" s="66" t="s">
        <v>346</v>
      </c>
    </row>
    <row r="174" spans="2:11" x14ac:dyDescent="0.2">
      <c r="B174">
        <f t="shared" si="19"/>
        <v>169</v>
      </c>
      <c r="C174" s="14">
        <f t="shared" si="20"/>
        <v>46636</v>
      </c>
      <c r="D174" s="15"/>
      <c r="E174" s="16"/>
      <c r="F174" s="16">
        <f t="shared" si="21"/>
        <v>0</v>
      </c>
      <c r="G174" s="16"/>
      <c r="H174" s="16">
        <f t="shared" si="22"/>
        <v>0</v>
      </c>
      <c r="I174" s="16">
        <f t="shared" si="23"/>
        <v>0</v>
      </c>
      <c r="J174" s="17"/>
      <c r="K174" s="19" t="s">
        <v>427</v>
      </c>
    </row>
    <row r="175" spans="2:11" x14ac:dyDescent="0.2">
      <c r="B175">
        <f t="shared" ref="B175:B211" si="24">B174+1</f>
        <v>170</v>
      </c>
      <c r="C175" s="14">
        <f t="shared" ref="C175:C211" si="25">C174+1</f>
        <v>46637</v>
      </c>
      <c r="D175" s="15"/>
      <c r="E175" s="16"/>
      <c r="F175" s="16">
        <f t="shared" si="21"/>
        <v>0</v>
      </c>
      <c r="G175" s="16"/>
      <c r="H175" s="16">
        <f t="shared" si="22"/>
        <v>0</v>
      </c>
      <c r="I175" s="16">
        <f t="shared" si="23"/>
        <v>0</v>
      </c>
      <c r="J175" s="17"/>
      <c r="K175" s="19" t="s">
        <v>377</v>
      </c>
    </row>
    <row r="176" spans="2:11" x14ac:dyDescent="0.2">
      <c r="B176">
        <f t="shared" si="24"/>
        <v>171</v>
      </c>
      <c r="C176" s="14">
        <f t="shared" si="25"/>
        <v>46638</v>
      </c>
      <c r="D176" s="15"/>
      <c r="E176" s="16"/>
      <c r="F176" s="16">
        <f t="shared" si="21"/>
        <v>0</v>
      </c>
      <c r="G176" s="16"/>
      <c r="H176" s="16">
        <f t="shared" si="22"/>
        <v>0</v>
      </c>
      <c r="I176" s="16">
        <f t="shared" si="23"/>
        <v>0</v>
      </c>
      <c r="J176" s="17"/>
      <c r="K176" s="19" t="s">
        <v>347</v>
      </c>
    </row>
    <row r="177" spans="2:11" x14ac:dyDescent="0.2">
      <c r="B177">
        <f t="shared" si="24"/>
        <v>172</v>
      </c>
      <c r="C177" s="14">
        <f t="shared" si="25"/>
        <v>46639</v>
      </c>
      <c r="D177" s="15"/>
      <c r="E177" s="16"/>
      <c r="F177" s="16">
        <f t="shared" si="21"/>
        <v>0</v>
      </c>
      <c r="G177" s="16"/>
      <c r="H177" s="16">
        <f t="shared" si="22"/>
        <v>0</v>
      </c>
      <c r="I177" s="16">
        <f t="shared" si="23"/>
        <v>0</v>
      </c>
      <c r="J177" s="17"/>
      <c r="K177" s="13"/>
    </row>
    <row r="178" spans="2:11" x14ac:dyDescent="0.2">
      <c r="B178">
        <f t="shared" si="24"/>
        <v>173</v>
      </c>
      <c r="C178" s="14">
        <f t="shared" si="25"/>
        <v>46640</v>
      </c>
      <c r="D178" s="15"/>
      <c r="E178" s="16"/>
      <c r="F178" s="16">
        <f t="shared" si="21"/>
        <v>0</v>
      </c>
      <c r="G178" s="16"/>
      <c r="H178" s="16">
        <f t="shared" si="22"/>
        <v>0</v>
      </c>
      <c r="I178" s="16">
        <f t="shared" si="23"/>
        <v>0</v>
      </c>
      <c r="J178" s="17"/>
    </row>
    <row r="179" spans="2:11" x14ac:dyDescent="0.2">
      <c r="B179">
        <f t="shared" si="24"/>
        <v>174</v>
      </c>
      <c r="C179" s="14">
        <f t="shared" si="25"/>
        <v>46641</v>
      </c>
      <c r="D179" s="15"/>
      <c r="E179" s="16"/>
      <c r="F179" s="16">
        <f t="shared" si="21"/>
        <v>0</v>
      </c>
      <c r="G179" s="16"/>
      <c r="H179" s="16">
        <f t="shared" si="22"/>
        <v>0</v>
      </c>
      <c r="I179" s="16">
        <f t="shared" si="23"/>
        <v>0</v>
      </c>
      <c r="J179" s="17"/>
    </row>
    <row r="180" spans="2:11" x14ac:dyDescent="0.2">
      <c r="B180">
        <f t="shared" si="24"/>
        <v>175</v>
      </c>
      <c r="C180" s="14">
        <f t="shared" si="25"/>
        <v>46642</v>
      </c>
      <c r="D180" s="15"/>
      <c r="E180" s="16"/>
      <c r="F180" s="16">
        <f t="shared" si="21"/>
        <v>0</v>
      </c>
      <c r="G180" s="16"/>
      <c r="H180" s="16">
        <f t="shared" si="22"/>
        <v>0</v>
      </c>
      <c r="I180" s="16">
        <f t="shared" si="23"/>
        <v>0</v>
      </c>
      <c r="J180" s="17"/>
    </row>
    <row r="181" spans="2:11" x14ac:dyDescent="0.2">
      <c r="B181">
        <f t="shared" si="24"/>
        <v>176</v>
      </c>
      <c r="C181" s="14">
        <f t="shared" si="25"/>
        <v>46643</v>
      </c>
      <c r="D181" s="15"/>
      <c r="E181" s="16"/>
      <c r="F181" s="16">
        <f t="shared" si="21"/>
        <v>0</v>
      </c>
      <c r="G181" s="16"/>
      <c r="H181" s="16">
        <f t="shared" si="22"/>
        <v>0</v>
      </c>
      <c r="I181" s="16">
        <f t="shared" si="23"/>
        <v>0</v>
      </c>
      <c r="J181" s="17"/>
      <c r="K181" s="63" t="s">
        <v>360</v>
      </c>
    </row>
    <row r="182" spans="2:11" x14ac:dyDescent="0.2">
      <c r="B182">
        <f t="shared" si="24"/>
        <v>177</v>
      </c>
      <c r="C182" s="14">
        <f t="shared" si="25"/>
        <v>46644</v>
      </c>
      <c r="D182" s="15"/>
      <c r="E182" s="16"/>
      <c r="F182" s="16">
        <f t="shared" si="21"/>
        <v>0</v>
      </c>
      <c r="G182" s="16"/>
      <c r="H182" s="16">
        <f t="shared" si="22"/>
        <v>0</v>
      </c>
      <c r="I182" s="16">
        <f t="shared" si="23"/>
        <v>0</v>
      </c>
      <c r="J182" s="17"/>
      <c r="K182" s="31" t="s">
        <v>307</v>
      </c>
    </row>
    <row r="183" spans="2:11" x14ac:dyDescent="0.2">
      <c r="B183">
        <f t="shared" si="24"/>
        <v>178</v>
      </c>
      <c r="C183" s="14">
        <f t="shared" si="25"/>
        <v>46645</v>
      </c>
      <c r="D183" s="15"/>
      <c r="E183" s="16"/>
      <c r="F183" s="16">
        <f t="shared" si="21"/>
        <v>0</v>
      </c>
      <c r="G183" s="16"/>
      <c r="H183" s="16">
        <f t="shared" si="22"/>
        <v>0</v>
      </c>
      <c r="I183" s="16">
        <f t="shared" si="23"/>
        <v>0</v>
      </c>
      <c r="J183" s="17"/>
      <c r="K183" s="11" t="s">
        <v>358</v>
      </c>
    </row>
    <row r="184" spans="2:11" x14ac:dyDescent="0.2">
      <c r="B184">
        <f t="shared" si="24"/>
        <v>179</v>
      </c>
      <c r="C184" s="14">
        <f t="shared" si="25"/>
        <v>46646</v>
      </c>
      <c r="D184" s="15"/>
      <c r="E184" s="16"/>
      <c r="F184" s="16">
        <f t="shared" si="21"/>
        <v>0</v>
      </c>
      <c r="G184" s="16"/>
      <c r="H184" s="16">
        <f t="shared" si="22"/>
        <v>0</v>
      </c>
      <c r="I184" s="16">
        <f t="shared" si="23"/>
        <v>0</v>
      </c>
      <c r="J184" s="17"/>
      <c r="K184" s="11" t="s">
        <v>311</v>
      </c>
    </row>
    <row r="185" spans="2:11" x14ac:dyDescent="0.2">
      <c r="B185">
        <f t="shared" si="24"/>
        <v>180</v>
      </c>
      <c r="C185" s="14">
        <f t="shared" si="25"/>
        <v>46647</v>
      </c>
      <c r="D185" s="15"/>
      <c r="E185" s="16"/>
      <c r="F185" s="16">
        <f t="shared" si="21"/>
        <v>0</v>
      </c>
      <c r="G185" s="16"/>
      <c r="H185" s="16">
        <f t="shared" si="22"/>
        <v>0</v>
      </c>
      <c r="I185" s="16">
        <f t="shared" si="23"/>
        <v>0</v>
      </c>
      <c r="J185" s="17"/>
      <c r="K185" s="11" t="s">
        <v>357</v>
      </c>
    </row>
    <row r="186" spans="2:11" x14ac:dyDescent="0.2">
      <c r="B186">
        <f t="shared" si="24"/>
        <v>181</v>
      </c>
      <c r="C186" s="14">
        <f t="shared" si="25"/>
        <v>46648</v>
      </c>
      <c r="D186" s="15"/>
      <c r="E186" s="16"/>
      <c r="F186" s="16">
        <f t="shared" si="21"/>
        <v>0</v>
      </c>
      <c r="G186" s="16"/>
      <c r="H186" s="16">
        <f t="shared" si="22"/>
        <v>0</v>
      </c>
      <c r="I186" s="16">
        <f t="shared" si="23"/>
        <v>0</v>
      </c>
      <c r="J186" s="17"/>
      <c r="K186" s="19" t="s">
        <v>359</v>
      </c>
    </row>
    <row r="187" spans="2:11" x14ac:dyDescent="0.2">
      <c r="B187">
        <f t="shared" si="24"/>
        <v>182</v>
      </c>
      <c r="C187" s="14">
        <f t="shared" si="25"/>
        <v>46649</v>
      </c>
      <c r="D187" s="15"/>
      <c r="E187" s="16"/>
      <c r="F187" s="16">
        <f t="shared" si="21"/>
        <v>0</v>
      </c>
      <c r="G187" s="16"/>
      <c r="H187" s="16">
        <f t="shared" si="22"/>
        <v>0</v>
      </c>
      <c r="I187" s="16">
        <f t="shared" si="23"/>
        <v>0</v>
      </c>
      <c r="J187" s="17"/>
      <c r="K187" s="13" t="s">
        <v>356</v>
      </c>
    </row>
    <row r="188" spans="2:11" x14ac:dyDescent="0.2">
      <c r="B188">
        <f t="shared" si="24"/>
        <v>183</v>
      </c>
      <c r="C188" s="14">
        <f t="shared" si="25"/>
        <v>46650</v>
      </c>
      <c r="D188" s="15"/>
      <c r="E188" s="16"/>
      <c r="F188" s="16">
        <f t="shared" si="21"/>
        <v>0</v>
      </c>
      <c r="G188" s="16"/>
      <c r="H188" s="16">
        <f t="shared" si="22"/>
        <v>0</v>
      </c>
      <c r="I188" s="16">
        <f t="shared" si="23"/>
        <v>0</v>
      </c>
      <c r="J188" s="17"/>
      <c r="K188" s="13" t="s">
        <v>355</v>
      </c>
    </row>
    <row r="189" spans="2:11" x14ac:dyDescent="0.2">
      <c r="B189">
        <f t="shared" si="24"/>
        <v>184</v>
      </c>
      <c r="C189" s="14">
        <f t="shared" si="25"/>
        <v>46651</v>
      </c>
      <c r="D189" s="15"/>
      <c r="E189" s="16"/>
      <c r="F189" s="16">
        <f t="shared" si="21"/>
        <v>0</v>
      </c>
      <c r="G189" s="16"/>
      <c r="H189" s="16">
        <f t="shared" si="22"/>
        <v>0</v>
      </c>
      <c r="I189" s="16">
        <f t="shared" si="23"/>
        <v>0</v>
      </c>
      <c r="J189" s="17"/>
      <c r="K189" s="13" t="s">
        <v>354</v>
      </c>
    </row>
    <row r="190" spans="2:11" x14ac:dyDescent="0.2">
      <c r="B190">
        <f t="shared" si="24"/>
        <v>185</v>
      </c>
      <c r="C190" s="14">
        <f t="shared" si="25"/>
        <v>46652</v>
      </c>
      <c r="D190" s="15"/>
      <c r="E190" s="16"/>
      <c r="F190" s="16">
        <f t="shared" si="21"/>
        <v>0</v>
      </c>
      <c r="G190" s="16"/>
      <c r="H190" s="16">
        <f t="shared" si="22"/>
        <v>0</v>
      </c>
      <c r="I190" s="16">
        <f t="shared" si="23"/>
        <v>0</v>
      </c>
      <c r="J190" s="17"/>
      <c r="K190" s="13" t="s">
        <v>353</v>
      </c>
    </row>
    <row r="191" spans="2:11" x14ac:dyDescent="0.2">
      <c r="B191">
        <f t="shared" si="24"/>
        <v>186</v>
      </c>
      <c r="C191" s="14">
        <f t="shared" si="25"/>
        <v>46653</v>
      </c>
      <c r="D191" s="15"/>
      <c r="E191" s="16"/>
      <c r="F191" s="16">
        <f t="shared" si="21"/>
        <v>0</v>
      </c>
      <c r="G191" s="16"/>
      <c r="H191" s="16">
        <f t="shared" si="22"/>
        <v>0</v>
      </c>
      <c r="I191" s="16">
        <f t="shared" si="23"/>
        <v>0</v>
      </c>
      <c r="J191" s="17"/>
      <c r="K191" s="13" t="s">
        <v>352</v>
      </c>
    </row>
    <row r="192" spans="2:11" x14ac:dyDescent="0.2">
      <c r="B192">
        <f t="shared" si="24"/>
        <v>187</v>
      </c>
      <c r="C192" s="14">
        <f t="shared" si="25"/>
        <v>46654</v>
      </c>
      <c r="D192" s="15"/>
      <c r="E192" s="16"/>
      <c r="F192" s="16">
        <f t="shared" si="21"/>
        <v>0</v>
      </c>
      <c r="G192" s="16"/>
      <c r="H192" s="16">
        <f t="shared" si="22"/>
        <v>0</v>
      </c>
      <c r="I192" s="16">
        <f t="shared" si="23"/>
        <v>0</v>
      </c>
      <c r="J192" s="17"/>
      <c r="K192" s="13" t="s">
        <v>351</v>
      </c>
    </row>
    <row r="193" spans="2:11" x14ac:dyDescent="0.2">
      <c r="B193">
        <f t="shared" si="24"/>
        <v>188</v>
      </c>
      <c r="C193" s="14">
        <f t="shared" si="25"/>
        <v>46655</v>
      </c>
      <c r="D193" s="15"/>
      <c r="E193" s="16"/>
      <c r="F193" s="16">
        <f t="shared" si="21"/>
        <v>0</v>
      </c>
      <c r="G193" s="16"/>
      <c r="H193" s="16">
        <f t="shared" si="22"/>
        <v>0</v>
      </c>
      <c r="I193" s="16">
        <f t="shared" si="23"/>
        <v>0</v>
      </c>
      <c r="J193" s="17"/>
      <c r="K193" s="13" t="s">
        <v>319</v>
      </c>
    </row>
    <row r="194" spans="2:11" x14ac:dyDescent="0.2">
      <c r="B194">
        <f t="shared" si="24"/>
        <v>189</v>
      </c>
      <c r="C194" s="14">
        <f t="shared" si="25"/>
        <v>46656</v>
      </c>
      <c r="D194" s="15"/>
      <c r="E194" s="16"/>
      <c r="F194" s="16">
        <f t="shared" si="21"/>
        <v>0</v>
      </c>
      <c r="G194" s="16"/>
      <c r="H194" s="16">
        <f t="shared" si="22"/>
        <v>0</v>
      </c>
      <c r="I194" s="16">
        <f t="shared" si="23"/>
        <v>0</v>
      </c>
      <c r="J194" s="17"/>
      <c r="K194" s="61" t="s">
        <v>350</v>
      </c>
    </row>
    <row r="195" spans="2:11" x14ac:dyDescent="0.2">
      <c r="B195">
        <f t="shared" si="24"/>
        <v>190</v>
      </c>
      <c r="C195" s="14">
        <f t="shared" si="25"/>
        <v>46657</v>
      </c>
      <c r="D195" s="15"/>
      <c r="E195" s="16"/>
      <c r="F195" s="16">
        <f t="shared" si="21"/>
        <v>0</v>
      </c>
      <c r="G195" s="16"/>
      <c r="H195" s="16">
        <f t="shared" si="22"/>
        <v>0</v>
      </c>
      <c r="I195" s="16">
        <f t="shared" si="23"/>
        <v>0</v>
      </c>
      <c r="J195" s="17"/>
      <c r="K195" s="62"/>
    </row>
    <row r="196" spans="2:11" x14ac:dyDescent="0.2">
      <c r="B196">
        <f t="shared" si="24"/>
        <v>191</v>
      </c>
      <c r="C196" s="14">
        <f t="shared" si="25"/>
        <v>46658</v>
      </c>
      <c r="D196" s="15"/>
      <c r="E196" s="16"/>
      <c r="F196" s="16">
        <f t="shared" si="21"/>
        <v>0</v>
      </c>
      <c r="G196" s="16"/>
      <c r="H196" s="16">
        <f t="shared" si="22"/>
        <v>0</v>
      </c>
      <c r="I196" s="16">
        <f t="shared" si="23"/>
        <v>0</v>
      </c>
      <c r="J196" s="17"/>
      <c r="K196" s="62"/>
    </row>
    <row r="197" spans="2:11" x14ac:dyDescent="0.2">
      <c r="B197">
        <f t="shared" si="24"/>
        <v>192</v>
      </c>
      <c r="C197" s="14">
        <f t="shared" si="25"/>
        <v>46659</v>
      </c>
      <c r="D197" s="15"/>
      <c r="E197" s="16"/>
      <c r="F197" s="16">
        <f t="shared" si="21"/>
        <v>0</v>
      </c>
      <c r="G197" s="16"/>
      <c r="H197" s="16">
        <f t="shared" si="22"/>
        <v>0</v>
      </c>
      <c r="I197" s="16">
        <f t="shared" si="23"/>
        <v>0</v>
      </c>
      <c r="J197" s="17"/>
      <c r="K197" s="62"/>
    </row>
    <row r="198" spans="2:11" x14ac:dyDescent="0.2">
      <c r="B198">
        <f t="shared" si="24"/>
        <v>193</v>
      </c>
      <c r="C198" s="14">
        <f t="shared" si="25"/>
        <v>46660</v>
      </c>
      <c r="D198" s="15"/>
      <c r="E198" s="16"/>
      <c r="F198" s="16">
        <f t="shared" si="21"/>
        <v>0</v>
      </c>
      <c r="G198" s="16"/>
      <c r="H198" s="16">
        <f t="shared" si="22"/>
        <v>0</v>
      </c>
      <c r="I198" s="16">
        <f t="shared" si="23"/>
        <v>0</v>
      </c>
      <c r="J198" s="17"/>
      <c r="K198" s="61"/>
    </row>
    <row r="199" spans="2:11" x14ac:dyDescent="0.2">
      <c r="B199">
        <f t="shared" si="24"/>
        <v>194</v>
      </c>
      <c r="C199" s="14">
        <f t="shared" si="25"/>
        <v>46661</v>
      </c>
      <c r="D199" s="15"/>
      <c r="E199" s="16"/>
      <c r="F199" s="16">
        <f t="shared" si="21"/>
        <v>0</v>
      </c>
      <c r="G199" s="16"/>
      <c r="H199" s="16">
        <f t="shared" si="22"/>
        <v>0</v>
      </c>
      <c r="I199" s="16">
        <f t="shared" si="23"/>
        <v>0</v>
      </c>
      <c r="J199" s="17"/>
      <c r="K199" s="13"/>
    </row>
    <row r="200" spans="2:11" x14ac:dyDescent="0.2">
      <c r="B200">
        <f t="shared" si="24"/>
        <v>195</v>
      </c>
      <c r="C200" s="14">
        <f t="shared" si="25"/>
        <v>46662</v>
      </c>
      <c r="D200" s="15"/>
      <c r="E200" s="16"/>
      <c r="F200" s="16">
        <f t="shared" si="21"/>
        <v>0</v>
      </c>
      <c r="G200" s="16"/>
      <c r="H200" s="16">
        <f t="shared" si="22"/>
        <v>0</v>
      </c>
      <c r="I200" s="16">
        <f t="shared" si="23"/>
        <v>0</v>
      </c>
      <c r="J200" s="17"/>
      <c r="K200" s="13"/>
    </row>
    <row r="201" spans="2:11" x14ac:dyDescent="0.2">
      <c r="B201">
        <f t="shared" si="24"/>
        <v>196</v>
      </c>
      <c r="C201" s="14">
        <f t="shared" si="25"/>
        <v>46663</v>
      </c>
      <c r="D201" s="15"/>
      <c r="E201" s="16"/>
      <c r="F201" s="16">
        <f t="shared" si="21"/>
        <v>0</v>
      </c>
      <c r="G201" s="16"/>
      <c r="H201" s="16">
        <f t="shared" si="22"/>
        <v>0</v>
      </c>
      <c r="I201" s="16">
        <f t="shared" si="23"/>
        <v>0</v>
      </c>
      <c r="J201" s="17"/>
      <c r="K201" s="13"/>
    </row>
    <row r="202" spans="2:11" x14ac:dyDescent="0.2">
      <c r="B202">
        <f t="shared" si="24"/>
        <v>197</v>
      </c>
      <c r="C202" s="14">
        <f t="shared" si="25"/>
        <v>46664</v>
      </c>
      <c r="D202" s="15"/>
      <c r="E202" s="16"/>
      <c r="F202" s="16">
        <f t="shared" si="21"/>
        <v>0</v>
      </c>
      <c r="G202" s="16"/>
      <c r="H202" s="16">
        <f t="shared" si="22"/>
        <v>0</v>
      </c>
      <c r="I202" s="16">
        <f t="shared" si="23"/>
        <v>0</v>
      </c>
      <c r="J202" s="17"/>
      <c r="K202" s="13"/>
    </row>
    <row r="203" spans="2:11" x14ac:dyDescent="0.2">
      <c r="B203">
        <f t="shared" si="24"/>
        <v>198</v>
      </c>
      <c r="C203" s="14">
        <f t="shared" si="25"/>
        <v>46665</v>
      </c>
      <c r="D203" s="15"/>
      <c r="E203" s="16"/>
      <c r="F203" s="16">
        <f t="shared" si="21"/>
        <v>0</v>
      </c>
      <c r="G203" s="16"/>
      <c r="H203" s="16">
        <f t="shared" si="22"/>
        <v>0</v>
      </c>
      <c r="I203" s="16">
        <f t="shared" si="23"/>
        <v>0</v>
      </c>
      <c r="J203" s="17"/>
      <c r="K203" s="13"/>
    </row>
    <row r="204" spans="2:11" x14ac:dyDescent="0.2">
      <c r="B204">
        <f t="shared" si="24"/>
        <v>199</v>
      </c>
      <c r="C204" s="14">
        <f t="shared" si="25"/>
        <v>46666</v>
      </c>
      <c r="D204" s="15"/>
      <c r="E204" s="16"/>
      <c r="F204" s="16">
        <f t="shared" si="21"/>
        <v>0</v>
      </c>
      <c r="G204" s="16"/>
      <c r="H204" s="16">
        <f t="shared" si="22"/>
        <v>0</v>
      </c>
      <c r="I204" s="16">
        <f t="shared" si="23"/>
        <v>0</v>
      </c>
      <c r="J204" s="17"/>
      <c r="K204" s="13"/>
    </row>
    <row r="205" spans="2:11" x14ac:dyDescent="0.2">
      <c r="B205">
        <f t="shared" si="24"/>
        <v>200</v>
      </c>
      <c r="C205" s="14">
        <f t="shared" si="25"/>
        <v>46667</v>
      </c>
      <c r="D205" s="15"/>
      <c r="E205" s="16"/>
      <c r="F205" s="16">
        <f t="shared" si="21"/>
        <v>0</v>
      </c>
      <c r="G205" s="16"/>
      <c r="H205" s="16">
        <f t="shared" si="22"/>
        <v>0</v>
      </c>
      <c r="I205" s="16">
        <f t="shared" si="23"/>
        <v>0</v>
      </c>
      <c r="J205" s="17"/>
      <c r="K205" s="13"/>
    </row>
    <row r="206" spans="2:11" x14ac:dyDescent="0.2">
      <c r="B206">
        <f t="shared" si="24"/>
        <v>201</v>
      </c>
      <c r="C206" s="14">
        <f t="shared" si="25"/>
        <v>46668</v>
      </c>
      <c r="D206" s="15"/>
      <c r="E206" s="16"/>
      <c r="F206" s="16">
        <f t="shared" si="21"/>
        <v>0</v>
      </c>
      <c r="G206" s="16"/>
      <c r="H206" s="16">
        <f t="shared" si="22"/>
        <v>0</v>
      </c>
      <c r="I206" s="16">
        <f t="shared" si="23"/>
        <v>0</v>
      </c>
      <c r="J206" s="17"/>
      <c r="K206" s="13"/>
    </row>
    <row r="207" spans="2:11" x14ac:dyDescent="0.2">
      <c r="B207">
        <f t="shared" si="24"/>
        <v>202</v>
      </c>
      <c r="C207" s="14">
        <f t="shared" si="25"/>
        <v>46669</v>
      </c>
      <c r="D207" s="15"/>
      <c r="E207" s="16"/>
      <c r="F207" s="16">
        <f t="shared" si="21"/>
        <v>0</v>
      </c>
      <c r="G207" s="16"/>
      <c r="H207" s="16">
        <f t="shared" si="22"/>
        <v>0</v>
      </c>
      <c r="I207" s="16">
        <f t="shared" si="23"/>
        <v>0</v>
      </c>
      <c r="J207" s="17"/>
      <c r="K207" s="13"/>
    </row>
    <row r="208" spans="2:11" x14ac:dyDescent="0.2">
      <c r="B208">
        <f t="shared" si="24"/>
        <v>203</v>
      </c>
      <c r="C208" s="14">
        <f t="shared" si="25"/>
        <v>46670</v>
      </c>
      <c r="D208" s="15"/>
      <c r="E208" s="16"/>
      <c r="F208" s="16">
        <f t="shared" si="21"/>
        <v>0</v>
      </c>
      <c r="G208" s="16"/>
      <c r="H208" s="16">
        <f t="shared" si="22"/>
        <v>0</v>
      </c>
      <c r="I208" s="16">
        <f t="shared" si="23"/>
        <v>0</v>
      </c>
      <c r="J208" s="17"/>
      <c r="K208" s="13"/>
    </row>
    <row r="209" spans="2:11" x14ac:dyDescent="0.2">
      <c r="B209">
        <f t="shared" si="24"/>
        <v>204</v>
      </c>
      <c r="C209" s="14">
        <f t="shared" si="25"/>
        <v>46671</v>
      </c>
      <c r="D209" s="15"/>
      <c r="E209" s="16"/>
      <c r="F209" s="16">
        <f t="shared" si="21"/>
        <v>0</v>
      </c>
      <c r="G209" s="16"/>
      <c r="H209" s="16">
        <f t="shared" si="22"/>
        <v>0</v>
      </c>
      <c r="I209" s="16">
        <f t="shared" si="23"/>
        <v>0</v>
      </c>
      <c r="J209" s="17"/>
      <c r="K209" s="13"/>
    </row>
    <row r="210" spans="2:11" x14ac:dyDescent="0.2">
      <c r="B210">
        <f t="shared" si="24"/>
        <v>205</v>
      </c>
      <c r="C210" s="14">
        <f t="shared" si="25"/>
        <v>46672</v>
      </c>
      <c r="D210" s="15"/>
      <c r="E210" s="16"/>
      <c r="F210" s="16">
        <f>E210-E209</f>
        <v>0</v>
      </c>
      <c r="G210" s="16"/>
      <c r="H210" s="16">
        <f>H209+F210+G210</f>
        <v>0</v>
      </c>
      <c r="I210" s="16">
        <f>H210/B210</f>
        <v>0</v>
      </c>
      <c r="J210" s="17"/>
      <c r="K210" s="13"/>
    </row>
    <row r="211" spans="2:11" x14ac:dyDescent="0.2">
      <c r="B211">
        <f t="shared" si="24"/>
        <v>206</v>
      </c>
      <c r="C211" s="14">
        <f t="shared" si="25"/>
        <v>46673</v>
      </c>
      <c r="D211" s="15"/>
      <c r="E211" s="16"/>
      <c r="F211" s="16">
        <f>E211-E210</f>
        <v>0</v>
      </c>
      <c r="G211" s="16"/>
      <c r="H211" s="16">
        <f>H210+F211+G211</f>
        <v>0</v>
      </c>
      <c r="I211" s="16">
        <f>H211/B211</f>
        <v>0</v>
      </c>
      <c r="J211" s="17"/>
      <c r="K211" s="13"/>
    </row>
    <row r="212" spans="2:11" x14ac:dyDescent="0.2">
      <c r="C212" s="15"/>
      <c r="D212" s="15"/>
      <c r="E212" s="16"/>
      <c r="F212" s="16"/>
      <c r="G212" s="16"/>
      <c r="H212" s="16"/>
      <c r="I212" s="16"/>
      <c r="J212" s="17"/>
      <c r="K212" s="13"/>
    </row>
    <row r="213" spans="2:11" x14ac:dyDescent="0.2">
      <c r="C213" s="15"/>
      <c r="D213" s="15"/>
      <c r="E213" s="16"/>
      <c r="F213" s="16"/>
      <c r="G213" s="16"/>
      <c r="H213" s="16"/>
      <c r="I213" s="16"/>
      <c r="J213" s="17"/>
      <c r="K213" s="13"/>
    </row>
    <row r="214" spans="2:11" x14ac:dyDescent="0.2">
      <c r="C214" s="15"/>
      <c r="D214" s="15"/>
      <c r="E214" s="16"/>
      <c r="F214" s="16"/>
      <c r="G214" s="16"/>
      <c r="H214" s="16"/>
      <c r="I214" s="16"/>
      <c r="J214" s="17"/>
      <c r="K214" s="13"/>
    </row>
    <row r="215" spans="2:11" x14ac:dyDescent="0.2">
      <c r="C215" s="15"/>
      <c r="D215" s="15"/>
      <c r="E215" s="16"/>
      <c r="F215" s="16"/>
      <c r="G215" s="16"/>
      <c r="H215" s="16"/>
      <c r="I215" s="16"/>
      <c r="J215" s="17"/>
      <c r="K215" s="13"/>
    </row>
    <row r="216" spans="2:11" x14ac:dyDescent="0.2">
      <c r="C216" s="15"/>
      <c r="D216" s="15"/>
      <c r="E216" s="16"/>
      <c r="F216" s="16"/>
      <c r="G216" s="16"/>
      <c r="H216" s="16"/>
      <c r="I216" s="16"/>
      <c r="J216" s="17"/>
      <c r="K216" s="13"/>
    </row>
    <row r="217" spans="2:11" x14ac:dyDescent="0.2">
      <c r="C217" s="15"/>
      <c r="D217" s="15"/>
      <c r="E217" s="16"/>
      <c r="F217" s="16"/>
      <c r="G217" s="16"/>
      <c r="H217" s="16"/>
      <c r="I217" s="16"/>
      <c r="J217" s="17"/>
      <c r="K217" s="13"/>
    </row>
    <row r="218" spans="2:11" x14ac:dyDescent="0.2">
      <c r="C218" s="15"/>
      <c r="D218" s="15"/>
      <c r="E218" s="16"/>
      <c r="F218" s="16"/>
      <c r="G218" s="16"/>
      <c r="H218" s="16"/>
      <c r="I218" s="16"/>
      <c r="J218" s="17"/>
      <c r="K218" s="13"/>
    </row>
    <row r="219" spans="2:11" x14ac:dyDescent="0.2">
      <c r="C219" s="15"/>
      <c r="D219" s="15"/>
      <c r="E219" s="16"/>
      <c r="F219" s="16"/>
      <c r="G219" s="16"/>
      <c r="H219" s="16"/>
      <c r="I219" s="16"/>
      <c r="J219" s="17"/>
      <c r="K219" s="13"/>
    </row>
    <row r="220" spans="2:11" x14ac:dyDescent="0.2">
      <c r="C220" s="15"/>
      <c r="D220" s="15"/>
      <c r="E220" s="16"/>
      <c r="F220" s="16"/>
      <c r="G220" s="16"/>
      <c r="H220" s="16"/>
      <c r="I220" s="16"/>
      <c r="J220" s="17"/>
      <c r="K220" s="13"/>
    </row>
    <row r="221" spans="2:11" x14ac:dyDescent="0.2">
      <c r="C221" s="15"/>
      <c r="D221" s="15"/>
      <c r="E221" s="16"/>
      <c r="F221" s="16"/>
      <c r="G221" s="16"/>
      <c r="H221" s="16"/>
      <c r="I221" s="16"/>
      <c r="J221" s="17"/>
      <c r="K221" s="13"/>
    </row>
    <row r="222" spans="2:11" x14ac:dyDescent="0.2">
      <c r="C222" s="15"/>
      <c r="D222" s="15"/>
      <c r="E222" s="16"/>
      <c r="F222" s="16"/>
      <c r="G222" s="16"/>
      <c r="H222" s="16"/>
      <c r="I222" s="16"/>
      <c r="J222" s="17"/>
      <c r="K222" s="13"/>
    </row>
    <row r="223" spans="2:11" x14ac:dyDescent="0.2">
      <c r="C223" s="15"/>
      <c r="D223" s="15"/>
      <c r="E223" s="16"/>
      <c r="F223" s="16"/>
      <c r="G223" s="16"/>
      <c r="H223" s="16"/>
      <c r="I223" s="16"/>
      <c r="J223" s="17"/>
      <c r="K223" s="13"/>
    </row>
    <row r="224" spans="2:11" x14ac:dyDescent="0.2">
      <c r="C224" s="15"/>
      <c r="D224" s="15"/>
      <c r="E224" s="16"/>
      <c r="F224" s="16"/>
      <c r="G224" s="16"/>
      <c r="H224" s="16"/>
      <c r="I224" s="16"/>
      <c r="J224" s="17"/>
      <c r="K224" s="13"/>
    </row>
  </sheetData>
  <phoneticPr fontId="2" type="noConversion"/>
  <printOptions gridLines="1"/>
  <pageMargins left="0.5" right="0.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26"/>
  <sheetViews>
    <sheetView tabSelected="1" workbookViewId="0">
      <pane ySplit="1" topLeftCell="A18" activePane="bottomLeft" state="frozen"/>
      <selection pane="bottomLeft" activeCell="E31" sqref="E31"/>
    </sheetView>
  </sheetViews>
  <sheetFormatPr defaultRowHeight="12.75" x14ac:dyDescent="0.2"/>
  <cols>
    <col min="1" max="1" width="2.85546875" customWidth="1"/>
    <col min="2" max="2" width="5" customWidth="1"/>
    <col min="3" max="3" width="13.28515625" customWidth="1"/>
    <col min="4" max="4" width="22.28515625" customWidth="1"/>
    <col min="5" max="5" width="7.85546875" style="6" customWidth="1"/>
    <col min="6" max="6" width="7.5703125" style="6" customWidth="1"/>
    <col min="7" max="7" width="7.140625" style="6" customWidth="1"/>
    <col min="8" max="8" width="8" style="6" customWidth="1"/>
    <col min="9" max="9" width="6.85546875" style="6" customWidth="1"/>
    <col min="10" max="10" width="5.85546875" style="10" customWidth="1"/>
    <col min="11" max="11" width="43" style="11" customWidth="1"/>
    <col min="12" max="12" width="9.28515625" customWidth="1"/>
    <col min="13" max="13" width="7.7109375" customWidth="1"/>
    <col min="14" max="14" width="29.7109375" customWidth="1"/>
    <col min="15" max="15" width="2" customWidth="1"/>
  </cols>
  <sheetData>
    <row r="1" spans="2:15" ht="62.25" customHeight="1" thickBot="1" x14ac:dyDescent="0.25">
      <c r="B1" s="1" t="s">
        <v>0</v>
      </c>
      <c r="C1" s="2" t="s">
        <v>6</v>
      </c>
      <c r="D1" s="3" t="s">
        <v>1</v>
      </c>
      <c r="E1" s="4" t="s">
        <v>2</v>
      </c>
      <c r="F1" s="4" t="s">
        <v>3</v>
      </c>
      <c r="G1" s="5" t="s">
        <v>4</v>
      </c>
      <c r="H1" s="4" t="s">
        <v>10</v>
      </c>
      <c r="I1" s="4" t="s">
        <v>5</v>
      </c>
      <c r="J1" s="9" t="s">
        <v>28</v>
      </c>
      <c r="K1" s="12" t="s">
        <v>8</v>
      </c>
      <c r="L1" s="35">
        <f>YEAR(C2)</f>
        <v>2027</v>
      </c>
      <c r="M1" s="64" t="s">
        <v>1007</v>
      </c>
    </row>
    <row r="2" spans="2:15" x14ac:dyDescent="0.2">
      <c r="B2">
        <v>1</v>
      </c>
      <c r="C2" s="14">
        <v>46460</v>
      </c>
      <c r="D2" s="15" t="s">
        <v>7</v>
      </c>
      <c r="E2" s="16">
        <v>-8.8000000000000007</v>
      </c>
      <c r="F2" s="16">
        <v>0</v>
      </c>
      <c r="G2" s="16">
        <v>0</v>
      </c>
      <c r="H2" s="16">
        <v>0</v>
      </c>
      <c r="I2" s="16">
        <f>H2/B2</f>
        <v>0</v>
      </c>
      <c r="J2" s="17">
        <v>5</v>
      </c>
      <c r="K2" s="13"/>
      <c r="M2" s="64" t="s">
        <v>1008</v>
      </c>
      <c r="N2" s="11"/>
      <c r="O2" t="s">
        <v>824</v>
      </c>
    </row>
    <row r="3" spans="2:15" x14ac:dyDescent="0.2">
      <c r="B3">
        <f>B2+1</f>
        <v>2</v>
      </c>
      <c r="C3" s="14">
        <f>C2+1</f>
        <v>46461</v>
      </c>
      <c r="D3" s="201" t="s">
        <v>35</v>
      </c>
      <c r="E3" s="16">
        <v>-1.5</v>
      </c>
      <c r="F3" s="16">
        <f>E3-E2</f>
        <v>7.3000000000000007</v>
      </c>
      <c r="G3" s="16"/>
      <c r="H3" s="16">
        <f>H2+F3+G3</f>
        <v>7.3000000000000007</v>
      </c>
      <c r="I3" s="16">
        <f>H3/B3</f>
        <v>3.6500000000000004</v>
      </c>
      <c r="J3" s="17"/>
      <c r="K3" s="13"/>
    </row>
    <row r="4" spans="2:15" x14ac:dyDescent="0.2">
      <c r="B4">
        <f>B3+1</f>
        <v>3</v>
      </c>
      <c r="C4" s="14">
        <f>C3</f>
        <v>46461</v>
      </c>
      <c r="D4" s="15" t="s">
        <v>9</v>
      </c>
      <c r="E4" s="16">
        <v>0.2</v>
      </c>
      <c r="F4" s="16">
        <f>E4-E3</f>
        <v>1.7</v>
      </c>
      <c r="G4" s="16"/>
      <c r="H4" s="16">
        <f>H3+F4+G4</f>
        <v>9</v>
      </c>
      <c r="I4" s="16">
        <f>H4/B4</f>
        <v>3</v>
      </c>
      <c r="J4" s="17"/>
      <c r="K4" s="13"/>
    </row>
    <row r="5" spans="2:15" x14ac:dyDescent="0.2">
      <c r="B5">
        <f>B4+1</f>
        <v>4</v>
      </c>
      <c r="C5" s="14">
        <f t="shared" ref="C5:C12" si="0">C4+1</f>
        <v>46462</v>
      </c>
      <c r="D5" s="15" t="s">
        <v>1003</v>
      </c>
      <c r="E5" s="16">
        <v>2.8</v>
      </c>
      <c r="F5" s="16">
        <f t="shared" ref="F5:F6" si="1">E5-E4</f>
        <v>2.5999999999999996</v>
      </c>
      <c r="G5" s="16"/>
      <c r="H5" s="16">
        <f t="shared" ref="H5:H6" si="2">H4+F5+G5</f>
        <v>11.6</v>
      </c>
      <c r="I5" s="16">
        <f t="shared" ref="I5:I6" si="3">H5/B5</f>
        <v>2.9</v>
      </c>
      <c r="J5" s="17"/>
      <c r="K5" s="13"/>
    </row>
    <row r="6" spans="2:15" x14ac:dyDescent="0.2">
      <c r="B6">
        <f t="shared" ref="B6:C20" si="4">B5+1</f>
        <v>5</v>
      </c>
      <c r="C6" s="14">
        <f t="shared" si="0"/>
        <v>46463</v>
      </c>
      <c r="D6" s="18" t="s">
        <v>278</v>
      </c>
      <c r="E6" s="16">
        <v>10.7</v>
      </c>
      <c r="F6" s="16">
        <f t="shared" si="1"/>
        <v>7.8999999999999995</v>
      </c>
      <c r="G6" s="16"/>
      <c r="H6" s="16">
        <f t="shared" si="2"/>
        <v>19.5</v>
      </c>
      <c r="I6" s="16">
        <f t="shared" si="3"/>
        <v>3.9</v>
      </c>
      <c r="J6" s="17"/>
      <c r="K6" s="19" t="s">
        <v>1005</v>
      </c>
    </row>
    <row r="7" spans="2:15" x14ac:dyDescent="0.2">
      <c r="B7" s="49">
        <f t="shared" si="4"/>
        <v>6</v>
      </c>
      <c r="C7" s="14">
        <f t="shared" si="0"/>
        <v>46464</v>
      </c>
      <c r="D7" s="18" t="s">
        <v>40</v>
      </c>
      <c r="E7" s="16">
        <v>26.8</v>
      </c>
      <c r="F7" s="16">
        <f t="shared" ref="F7:F73" si="5">E7-E6</f>
        <v>16.100000000000001</v>
      </c>
      <c r="G7" s="16"/>
      <c r="H7" s="16">
        <f t="shared" ref="H7:H70" si="6">H6+F7+G7</f>
        <v>35.6</v>
      </c>
      <c r="I7" s="16">
        <f>H7/B6</f>
        <v>7.12</v>
      </c>
      <c r="J7" s="17"/>
      <c r="K7" s="19" t="s">
        <v>1006</v>
      </c>
    </row>
    <row r="8" spans="2:15" ht="25.5" x14ac:dyDescent="0.25">
      <c r="B8" s="49">
        <f>B7+0</f>
        <v>6</v>
      </c>
      <c r="C8" s="14">
        <f t="shared" si="0"/>
        <v>46465</v>
      </c>
      <c r="D8" s="56" t="s">
        <v>29</v>
      </c>
      <c r="E8" s="52">
        <v>30.5</v>
      </c>
      <c r="F8" s="52">
        <f>E8-E7</f>
        <v>3.6999999999999993</v>
      </c>
      <c r="G8" s="52"/>
      <c r="H8" s="52">
        <f>H7+F8+G8</f>
        <v>39.299999999999997</v>
      </c>
      <c r="I8" s="52"/>
      <c r="J8" s="21">
        <v>3</v>
      </c>
      <c r="K8" s="66" t="s">
        <v>382</v>
      </c>
      <c r="L8" s="189" t="s">
        <v>988</v>
      </c>
    </row>
    <row r="9" spans="2:15" s="24" customFormat="1" x14ac:dyDescent="0.2">
      <c r="B9" s="24">
        <f t="shared" ref="B9:B11" si="7">B8+1</f>
        <v>7</v>
      </c>
      <c r="C9" s="14">
        <f t="shared" si="0"/>
        <v>46466</v>
      </c>
      <c r="D9" s="51" t="s">
        <v>42</v>
      </c>
      <c r="E9" s="52">
        <v>36.700000000000003</v>
      </c>
      <c r="F9" s="52">
        <f t="shared" si="5"/>
        <v>6.2000000000000028</v>
      </c>
      <c r="G9" s="52"/>
      <c r="H9" s="52">
        <f>H8+F9+G9</f>
        <v>45.5</v>
      </c>
      <c r="I9" s="52">
        <f t="shared" ref="I9:I21" si="8">H9/B8</f>
        <v>7.583333333333333</v>
      </c>
      <c r="J9" s="17"/>
      <c r="K9" s="13"/>
      <c r="L9"/>
      <c r="M9"/>
      <c r="N9"/>
    </row>
    <row r="10" spans="2:15" s="24" customFormat="1" x14ac:dyDescent="0.2">
      <c r="B10" s="24">
        <f t="shared" si="7"/>
        <v>8</v>
      </c>
      <c r="C10" s="14">
        <f t="shared" si="0"/>
        <v>46467</v>
      </c>
      <c r="D10" s="26" t="s">
        <v>44</v>
      </c>
      <c r="E10" s="27">
        <v>48.3</v>
      </c>
      <c r="F10" s="27">
        <f>E10-E9</f>
        <v>11.599999999999994</v>
      </c>
      <c r="G10" s="27"/>
      <c r="H10" s="27">
        <f>H9+F10+G10</f>
        <v>57.099999999999994</v>
      </c>
      <c r="I10" s="27">
        <f t="shared" si="8"/>
        <v>8.1571428571428566</v>
      </c>
      <c r="J10" s="28"/>
      <c r="K10" s="29"/>
    </row>
    <row r="11" spans="2:15" s="24" customFormat="1" x14ac:dyDescent="0.2">
      <c r="B11" s="24">
        <f t="shared" si="7"/>
        <v>9</v>
      </c>
      <c r="C11" s="14">
        <f t="shared" si="0"/>
        <v>46468</v>
      </c>
      <c r="D11" s="26" t="s">
        <v>46</v>
      </c>
      <c r="E11" s="27">
        <v>63.1</v>
      </c>
      <c r="F11" s="27">
        <f>E11-E10</f>
        <v>14.800000000000004</v>
      </c>
      <c r="G11" s="27"/>
      <c r="H11" s="27">
        <f>H10+F11+G11</f>
        <v>71.900000000000006</v>
      </c>
      <c r="I11" s="27">
        <f t="shared" si="8"/>
        <v>8.9875000000000007</v>
      </c>
      <c r="J11" s="28"/>
      <c r="K11" s="29"/>
    </row>
    <row r="12" spans="2:15" ht="38.25" x14ac:dyDescent="0.2">
      <c r="B12">
        <f t="shared" si="4"/>
        <v>10</v>
      </c>
      <c r="C12" s="14">
        <f t="shared" si="0"/>
        <v>46469</v>
      </c>
      <c r="D12" s="57" t="s">
        <v>33</v>
      </c>
      <c r="E12" s="27">
        <v>66.599999999999994</v>
      </c>
      <c r="F12" s="27">
        <f>E12-E11</f>
        <v>3.4999999999999929</v>
      </c>
      <c r="G12" s="27">
        <v>3.5</v>
      </c>
      <c r="H12" s="27">
        <f>H11+F12+G12</f>
        <v>78.900000000000006</v>
      </c>
      <c r="I12" s="27">
        <f t="shared" si="8"/>
        <v>8.7666666666666675</v>
      </c>
      <c r="J12" s="28">
        <v>6</v>
      </c>
      <c r="K12" s="33" t="s">
        <v>386</v>
      </c>
      <c r="L12" s="71" t="s">
        <v>387</v>
      </c>
      <c r="M12" s="70"/>
      <c r="N12" s="24"/>
    </row>
    <row r="13" spans="2:15" x14ac:dyDescent="0.2">
      <c r="B13">
        <f t="shared" si="4"/>
        <v>11</v>
      </c>
      <c r="C13" s="14">
        <f t="shared" si="4"/>
        <v>46470</v>
      </c>
      <c r="D13" s="18" t="s">
        <v>47</v>
      </c>
      <c r="E13" s="16">
        <v>78.2</v>
      </c>
      <c r="F13" s="16">
        <f t="shared" si="5"/>
        <v>11.600000000000009</v>
      </c>
      <c r="G13" s="16"/>
      <c r="H13" s="16">
        <f t="shared" si="6"/>
        <v>90.500000000000014</v>
      </c>
      <c r="I13" s="16">
        <f t="shared" si="8"/>
        <v>9.0500000000000007</v>
      </c>
      <c r="J13" s="17"/>
    </row>
    <row r="14" spans="2:15" x14ac:dyDescent="0.2">
      <c r="B14">
        <f t="shared" si="4"/>
        <v>12</v>
      </c>
      <c r="C14" s="14">
        <f t="shared" si="4"/>
        <v>46471</v>
      </c>
      <c r="D14" s="18" t="s">
        <v>276</v>
      </c>
      <c r="E14" s="16">
        <v>90.7</v>
      </c>
      <c r="F14" s="16">
        <f t="shared" si="5"/>
        <v>12.5</v>
      </c>
      <c r="G14" s="16"/>
      <c r="H14" s="16">
        <f t="shared" si="6"/>
        <v>103.00000000000001</v>
      </c>
      <c r="I14" s="16">
        <f t="shared" si="8"/>
        <v>9.3636363636363651</v>
      </c>
      <c r="J14" s="17"/>
      <c r="K14" s="13"/>
    </row>
    <row r="15" spans="2:15" x14ac:dyDescent="0.2">
      <c r="B15">
        <f t="shared" si="4"/>
        <v>13</v>
      </c>
      <c r="C15" s="14">
        <f t="shared" si="4"/>
        <v>46472</v>
      </c>
      <c r="D15" s="18" t="s">
        <v>49</v>
      </c>
      <c r="E15" s="16">
        <v>102.8</v>
      </c>
      <c r="F15" s="16">
        <f t="shared" si="5"/>
        <v>12.099999999999994</v>
      </c>
      <c r="G15" s="16"/>
      <c r="H15" s="16">
        <f t="shared" si="6"/>
        <v>115.10000000000001</v>
      </c>
      <c r="I15" s="16">
        <f t="shared" si="8"/>
        <v>9.5916666666666668</v>
      </c>
      <c r="J15" s="17"/>
      <c r="K15" s="13"/>
    </row>
    <row r="16" spans="2:15" x14ac:dyDescent="0.2">
      <c r="B16">
        <f t="shared" si="4"/>
        <v>14</v>
      </c>
      <c r="C16" s="14">
        <f t="shared" si="4"/>
        <v>46473</v>
      </c>
      <c r="D16" s="18" t="s">
        <v>279</v>
      </c>
      <c r="E16" s="16">
        <v>114.8</v>
      </c>
      <c r="F16" s="16">
        <f t="shared" si="5"/>
        <v>12</v>
      </c>
      <c r="G16" s="16"/>
      <c r="H16" s="16">
        <f t="shared" si="6"/>
        <v>127.10000000000001</v>
      </c>
      <c r="I16" s="16">
        <f t="shared" si="8"/>
        <v>9.7769230769230777</v>
      </c>
      <c r="J16" s="17"/>
      <c r="K16" s="13"/>
    </row>
    <row r="17" spans="2:14" s="24" customFormat="1" x14ac:dyDescent="0.2">
      <c r="B17" s="24">
        <f t="shared" si="4"/>
        <v>15</v>
      </c>
      <c r="C17" s="14">
        <f t="shared" si="4"/>
        <v>46474</v>
      </c>
      <c r="D17" s="18" t="s">
        <v>280</v>
      </c>
      <c r="E17" s="16">
        <v>128.19999999999999</v>
      </c>
      <c r="F17" s="16">
        <f t="shared" si="5"/>
        <v>13.399999999999991</v>
      </c>
      <c r="G17" s="16"/>
      <c r="H17" s="16">
        <f t="shared" si="6"/>
        <v>140.5</v>
      </c>
      <c r="I17" s="16">
        <f t="shared" si="8"/>
        <v>10.035714285714286</v>
      </c>
      <c r="J17" s="17"/>
      <c r="K17" s="13"/>
      <c r="L17"/>
      <c r="M17"/>
      <c r="N17"/>
    </row>
    <row r="18" spans="2:14" s="24" customFormat="1" ht="38.25" x14ac:dyDescent="0.2">
      <c r="B18" s="24">
        <f t="shared" si="4"/>
        <v>16</v>
      </c>
      <c r="C18" s="25">
        <f t="shared" si="4"/>
        <v>46475</v>
      </c>
      <c r="D18" s="57" t="s">
        <v>32</v>
      </c>
      <c r="E18" s="27">
        <v>133.9</v>
      </c>
      <c r="F18" s="27">
        <f t="shared" si="5"/>
        <v>5.7000000000000171</v>
      </c>
      <c r="G18" s="27">
        <v>0</v>
      </c>
      <c r="H18" s="27">
        <f t="shared" si="6"/>
        <v>146.20000000000002</v>
      </c>
      <c r="I18" s="27">
        <f t="shared" si="8"/>
        <v>9.7466666666666679</v>
      </c>
      <c r="J18" s="28">
        <v>3</v>
      </c>
      <c r="K18" s="69" t="s">
        <v>381</v>
      </c>
    </row>
    <row r="19" spans="2:14" x14ac:dyDescent="0.2">
      <c r="B19">
        <f t="shared" si="4"/>
        <v>17</v>
      </c>
      <c r="C19" s="25">
        <f t="shared" si="4"/>
        <v>46476</v>
      </c>
      <c r="D19" s="26" t="s">
        <v>53</v>
      </c>
      <c r="E19" s="27">
        <v>149.9</v>
      </c>
      <c r="F19" s="27">
        <f t="shared" si="5"/>
        <v>16</v>
      </c>
      <c r="G19" s="27"/>
      <c r="H19" s="27">
        <f t="shared" si="6"/>
        <v>162.20000000000002</v>
      </c>
      <c r="I19" s="27">
        <f t="shared" si="8"/>
        <v>10.137500000000001</v>
      </c>
      <c r="J19" s="28"/>
      <c r="K19" s="29"/>
      <c r="L19" s="24"/>
      <c r="M19" s="24"/>
      <c r="N19" s="24"/>
    </row>
    <row r="20" spans="2:14" x14ac:dyDescent="0.2">
      <c r="B20" s="49">
        <f>B19+0</f>
        <v>17</v>
      </c>
      <c r="C20" s="14">
        <f t="shared" si="4"/>
        <v>46477</v>
      </c>
      <c r="D20" s="58" t="s">
        <v>31</v>
      </c>
      <c r="E20" s="16">
        <v>161.5</v>
      </c>
      <c r="F20" s="16">
        <f t="shared" si="5"/>
        <v>11.599999999999994</v>
      </c>
      <c r="G20" s="16">
        <v>2</v>
      </c>
      <c r="H20" s="27">
        <f t="shared" si="6"/>
        <v>175.8</v>
      </c>
      <c r="I20" s="16">
        <f t="shared" si="8"/>
        <v>10.341176470588236</v>
      </c>
      <c r="J20" s="17"/>
      <c r="K20" s="32" t="s">
        <v>379</v>
      </c>
    </row>
    <row r="21" spans="2:14" x14ac:dyDescent="0.2">
      <c r="B21" s="49">
        <f>B20</f>
        <v>17</v>
      </c>
      <c r="C21" s="50">
        <f>C20+1-1</f>
        <v>46477</v>
      </c>
      <c r="D21" s="51" t="s">
        <v>55</v>
      </c>
      <c r="E21" s="52">
        <v>162.6</v>
      </c>
      <c r="F21" s="52">
        <f t="shared" si="5"/>
        <v>1.0999999999999943</v>
      </c>
      <c r="G21" s="52"/>
      <c r="H21" s="52">
        <f t="shared" si="6"/>
        <v>176.9</v>
      </c>
      <c r="I21" s="52">
        <f t="shared" si="8"/>
        <v>10.405882352941177</v>
      </c>
      <c r="J21" s="53">
        <v>7</v>
      </c>
      <c r="K21" s="19" t="s">
        <v>281</v>
      </c>
      <c r="L21" s="184"/>
      <c r="M21" s="184"/>
      <c r="N21" s="185" t="s">
        <v>294</v>
      </c>
    </row>
    <row r="22" spans="2:14" x14ac:dyDescent="0.2">
      <c r="B22" s="49">
        <f>B21</f>
        <v>17</v>
      </c>
      <c r="C22" s="50">
        <f>C21+1</f>
        <v>46478</v>
      </c>
      <c r="D22" s="51"/>
      <c r="E22" s="52">
        <v>162.9</v>
      </c>
      <c r="F22" s="52">
        <f t="shared" si="5"/>
        <v>0.30000000000001137</v>
      </c>
      <c r="G22" s="52"/>
      <c r="H22" s="52">
        <f t="shared" si="6"/>
        <v>177.20000000000002</v>
      </c>
      <c r="I22" s="52"/>
      <c r="J22" s="53"/>
      <c r="K22" s="19" t="s">
        <v>285</v>
      </c>
      <c r="L22" s="184"/>
      <c r="M22" s="186">
        <v>162.9</v>
      </c>
      <c r="N22" s="184"/>
    </row>
    <row r="23" spans="2:14" x14ac:dyDescent="0.2">
      <c r="B23">
        <f>B20+1</f>
        <v>18</v>
      </c>
      <c r="C23" s="50">
        <f>C22</f>
        <v>46478</v>
      </c>
      <c r="D23" s="51" t="s">
        <v>297</v>
      </c>
      <c r="E23" s="52">
        <v>179.3</v>
      </c>
      <c r="F23" s="52">
        <f t="shared" si="5"/>
        <v>16.400000000000006</v>
      </c>
      <c r="G23" s="52"/>
      <c r="H23" s="52">
        <f t="shared" si="6"/>
        <v>193.60000000000002</v>
      </c>
      <c r="I23" s="52">
        <f t="shared" ref="I23:I54" si="9">H23/B22</f>
        <v>11.388235294117649</v>
      </c>
      <c r="J23" s="53"/>
      <c r="K23" s="19"/>
      <c r="L23" s="184">
        <f>M23-M22</f>
        <v>11</v>
      </c>
      <c r="M23" s="184">
        <v>173.9</v>
      </c>
      <c r="N23" s="187" t="s">
        <v>56</v>
      </c>
    </row>
    <row r="24" spans="2:14" x14ac:dyDescent="0.2">
      <c r="B24">
        <f t="shared" ref="B24:C83" si="10">B23+1</f>
        <v>19</v>
      </c>
      <c r="C24" s="14">
        <f t="shared" ref="C24:C82" si="11">C23+1</f>
        <v>46479</v>
      </c>
      <c r="D24" s="183" t="s">
        <v>295</v>
      </c>
      <c r="E24" s="16">
        <v>195.7</v>
      </c>
      <c r="F24" s="16">
        <f>E24-E23</f>
        <v>16.399999999999977</v>
      </c>
      <c r="G24" s="16"/>
      <c r="H24" s="27">
        <f t="shared" si="6"/>
        <v>210</v>
      </c>
      <c r="I24" s="16">
        <f t="shared" si="9"/>
        <v>11.666666666666666</v>
      </c>
      <c r="J24" s="17"/>
      <c r="L24" s="184">
        <f>M24-M23</f>
        <v>2.5</v>
      </c>
      <c r="M24" s="184">
        <v>176.4</v>
      </c>
      <c r="N24" s="184" t="s">
        <v>286</v>
      </c>
    </row>
    <row r="25" spans="2:14" x14ac:dyDescent="0.2">
      <c r="B25">
        <f t="shared" si="10"/>
        <v>20</v>
      </c>
      <c r="C25" s="14">
        <f t="shared" si="11"/>
        <v>46480</v>
      </c>
      <c r="D25" s="183" t="s">
        <v>296</v>
      </c>
      <c r="E25" s="16">
        <v>214</v>
      </c>
      <c r="F25" s="16">
        <f t="shared" si="5"/>
        <v>18.300000000000011</v>
      </c>
      <c r="G25" s="16"/>
      <c r="H25" s="27">
        <f t="shared" si="6"/>
        <v>228.3</v>
      </c>
      <c r="I25" s="16">
        <f t="shared" si="9"/>
        <v>12.015789473684212</v>
      </c>
      <c r="J25" s="17"/>
      <c r="K25" s="13"/>
      <c r="L25" s="184">
        <f>M25-M24</f>
        <v>2.9000000000000057</v>
      </c>
      <c r="M25" s="184">
        <v>179.3</v>
      </c>
      <c r="N25" s="184" t="s">
        <v>58</v>
      </c>
    </row>
    <row r="26" spans="2:14" ht="12.75" customHeight="1" x14ac:dyDescent="0.2">
      <c r="B26">
        <f t="shared" si="10"/>
        <v>21</v>
      </c>
      <c r="C26" s="14">
        <f t="shared" si="11"/>
        <v>46481</v>
      </c>
      <c r="D26" s="18"/>
      <c r="E26" s="16">
        <v>226.9</v>
      </c>
      <c r="F26" s="16">
        <f t="shared" si="5"/>
        <v>12.900000000000006</v>
      </c>
      <c r="G26" s="16"/>
      <c r="H26" s="16">
        <f t="shared" si="6"/>
        <v>241.20000000000002</v>
      </c>
      <c r="I26" s="16">
        <f t="shared" si="9"/>
        <v>12.06</v>
      </c>
      <c r="J26" s="17"/>
      <c r="K26" s="19" t="s">
        <v>378</v>
      </c>
      <c r="L26" s="184">
        <f t="shared" ref="L26:L41" si="12">M26-M25</f>
        <v>6.2999999999999829</v>
      </c>
      <c r="M26" s="184">
        <v>185.6</v>
      </c>
      <c r="N26" s="187" t="s">
        <v>301</v>
      </c>
    </row>
    <row r="27" spans="2:14" ht="12.75" customHeight="1" x14ac:dyDescent="0.2">
      <c r="B27">
        <f t="shared" si="10"/>
        <v>22</v>
      </c>
      <c r="C27" s="14">
        <f t="shared" si="11"/>
        <v>46482</v>
      </c>
      <c r="D27" s="15"/>
      <c r="E27" s="16">
        <v>244.5</v>
      </c>
      <c r="F27" s="16">
        <f t="shared" si="5"/>
        <v>17.599999999999994</v>
      </c>
      <c r="G27" s="16"/>
      <c r="H27" s="16">
        <f t="shared" si="6"/>
        <v>258.8</v>
      </c>
      <c r="I27" s="16">
        <f t="shared" si="9"/>
        <v>12.323809523809524</v>
      </c>
      <c r="J27" s="17"/>
      <c r="K27" s="66" t="s">
        <v>302</v>
      </c>
      <c r="L27" s="184">
        <f t="shared" si="12"/>
        <v>5.5</v>
      </c>
      <c r="M27" s="184">
        <v>191.1</v>
      </c>
      <c r="N27" s="184" t="s">
        <v>287</v>
      </c>
    </row>
    <row r="28" spans="2:14" x14ac:dyDescent="0.2">
      <c r="B28">
        <f t="shared" si="10"/>
        <v>23</v>
      </c>
      <c r="C28" s="14">
        <f t="shared" si="11"/>
        <v>46483</v>
      </c>
      <c r="D28" s="15"/>
      <c r="E28" s="16">
        <v>257.60000000000002</v>
      </c>
      <c r="F28" s="16">
        <f t="shared" si="5"/>
        <v>13.100000000000023</v>
      </c>
      <c r="G28" s="16"/>
      <c r="H28" s="16">
        <f t="shared" si="6"/>
        <v>271.90000000000003</v>
      </c>
      <c r="I28" s="16">
        <f t="shared" si="9"/>
        <v>12.359090909090911</v>
      </c>
      <c r="J28" s="17"/>
      <c r="K28" s="13"/>
      <c r="L28" s="184">
        <f t="shared" si="12"/>
        <v>1.7000000000000171</v>
      </c>
      <c r="M28" s="184">
        <v>192.8</v>
      </c>
      <c r="N28" s="184" t="s">
        <v>60</v>
      </c>
    </row>
    <row r="29" spans="2:14" x14ac:dyDescent="0.2">
      <c r="B29">
        <f>B28+1</f>
        <v>24</v>
      </c>
      <c r="C29" s="14">
        <f t="shared" si="11"/>
        <v>46484</v>
      </c>
      <c r="D29" s="58" t="s">
        <v>30</v>
      </c>
      <c r="E29" s="16">
        <v>270.7</v>
      </c>
      <c r="F29" s="16">
        <f t="shared" si="5"/>
        <v>13.099999999999966</v>
      </c>
      <c r="G29" s="16">
        <v>0</v>
      </c>
      <c r="H29" s="16">
        <f t="shared" si="6"/>
        <v>285</v>
      </c>
      <c r="I29" s="16">
        <f t="shared" si="9"/>
        <v>12.391304347826088</v>
      </c>
      <c r="J29" s="17">
        <v>6</v>
      </c>
      <c r="K29" s="32" t="s">
        <v>27</v>
      </c>
      <c r="L29" s="184">
        <f t="shared" si="12"/>
        <v>2.8999999999999773</v>
      </c>
      <c r="M29" s="184">
        <v>195.7</v>
      </c>
      <c r="N29" s="184" t="s">
        <v>288</v>
      </c>
    </row>
    <row r="30" spans="2:14" x14ac:dyDescent="0.2">
      <c r="B30">
        <f t="shared" si="10"/>
        <v>25</v>
      </c>
      <c r="C30" s="14">
        <f>C29+1</f>
        <v>46485</v>
      </c>
      <c r="D30" s="18" t="s">
        <v>299</v>
      </c>
      <c r="E30" s="16">
        <v>270.7</v>
      </c>
      <c r="F30" s="16">
        <f>E30-E29</f>
        <v>0</v>
      </c>
      <c r="G30" s="16"/>
      <c r="H30" s="16">
        <f>H29+F30+G30</f>
        <v>285</v>
      </c>
      <c r="I30" s="16">
        <f t="shared" si="9"/>
        <v>11.875</v>
      </c>
      <c r="J30" s="17"/>
      <c r="K30" s="67" t="s">
        <v>300</v>
      </c>
      <c r="L30" s="184">
        <f t="shared" si="12"/>
        <v>3.4000000000000057</v>
      </c>
      <c r="M30" s="184">
        <v>199.1</v>
      </c>
      <c r="N30" s="184" t="s">
        <v>289</v>
      </c>
    </row>
    <row r="31" spans="2:14" x14ac:dyDescent="0.2">
      <c r="B31">
        <f t="shared" si="10"/>
        <v>26</v>
      </c>
      <c r="C31" s="14">
        <f t="shared" si="11"/>
        <v>46486</v>
      </c>
      <c r="D31" s="15"/>
      <c r="E31" s="16">
        <v>270.7</v>
      </c>
      <c r="F31" s="16">
        <f t="shared" si="5"/>
        <v>0</v>
      </c>
      <c r="G31" s="16"/>
      <c r="H31" s="16">
        <f t="shared" si="6"/>
        <v>285</v>
      </c>
      <c r="I31" s="16">
        <f t="shared" si="9"/>
        <v>11.4</v>
      </c>
      <c r="J31" s="17"/>
      <c r="K31" s="30" t="s">
        <v>284</v>
      </c>
      <c r="L31" s="184">
        <f t="shared" si="12"/>
        <v>7.5</v>
      </c>
      <c r="M31" s="184">
        <v>206.6</v>
      </c>
      <c r="N31" s="184" t="s">
        <v>62</v>
      </c>
    </row>
    <row r="32" spans="2:14" x14ac:dyDescent="0.2">
      <c r="B32">
        <f t="shared" si="10"/>
        <v>27</v>
      </c>
      <c r="C32" s="14">
        <f t="shared" si="11"/>
        <v>46487</v>
      </c>
      <c r="D32" s="15"/>
      <c r="E32" s="16">
        <v>270.7</v>
      </c>
      <c r="F32" s="16">
        <f t="shared" si="5"/>
        <v>0</v>
      </c>
      <c r="G32" s="16"/>
      <c r="H32" s="16">
        <f t="shared" si="6"/>
        <v>285</v>
      </c>
      <c r="I32" s="16">
        <f t="shared" si="9"/>
        <v>10.961538461538462</v>
      </c>
      <c r="J32" s="17"/>
      <c r="K32" s="30" t="s">
        <v>298</v>
      </c>
      <c r="L32" s="184">
        <f t="shared" si="12"/>
        <v>7.4000000000000057</v>
      </c>
      <c r="M32" s="184">
        <v>214</v>
      </c>
      <c r="N32" s="184" t="s">
        <v>63</v>
      </c>
    </row>
    <row r="33" spans="2:14" x14ac:dyDescent="0.2">
      <c r="B33">
        <f t="shared" si="10"/>
        <v>28</v>
      </c>
      <c r="C33" s="14">
        <f t="shared" si="11"/>
        <v>46488</v>
      </c>
      <c r="D33" s="18"/>
      <c r="E33" s="16">
        <v>270.7</v>
      </c>
      <c r="F33" s="16">
        <f t="shared" si="5"/>
        <v>0</v>
      </c>
      <c r="G33" s="16"/>
      <c r="H33" s="16">
        <f t="shared" si="6"/>
        <v>285</v>
      </c>
      <c r="I33" s="16">
        <f t="shared" si="9"/>
        <v>10.555555555555555</v>
      </c>
      <c r="J33" s="17"/>
      <c r="K33" s="31" t="s">
        <v>428</v>
      </c>
      <c r="L33" s="184">
        <f t="shared" si="12"/>
        <v>5.1999999999999886</v>
      </c>
      <c r="M33" s="184">
        <v>219.2</v>
      </c>
      <c r="N33" s="184" t="s">
        <v>290</v>
      </c>
    </row>
    <row r="34" spans="2:14" x14ac:dyDescent="0.2">
      <c r="B34">
        <f t="shared" si="10"/>
        <v>29</v>
      </c>
      <c r="C34" s="14">
        <f t="shared" si="11"/>
        <v>46489</v>
      </c>
      <c r="D34" s="15"/>
      <c r="E34" s="16">
        <v>270.7</v>
      </c>
      <c r="F34" s="16">
        <f t="shared" si="5"/>
        <v>0</v>
      </c>
      <c r="G34" s="16"/>
      <c r="H34" s="16">
        <f t="shared" si="6"/>
        <v>285</v>
      </c>
      <c r="I34" s="16">
        <f t="shared" si="9"/>
        <v>10.178571428571429</v>
      </c>
      <c r="J34" s="17"/>
      <c r="K34" s="13"/>
      <c r="L34" s="184">
        <f t="shared" si="12"/>
        <v>7.7000000000000171</v>
      </c>
      <c r="M34" s="184">
        <v>226.9</v>
      </c>
      <c r="N34" s="184" t="s">
        <v>291</v>
      </c>
    </row>
    <row r="35" spans="2:14" x14ac:dyDescent="0.2">
      <c r="B35">
        <f t="shared" si="10"/>
        <v>30</v>
      </c>
      <c r="C35" s="14">
        <f t="shared" si="11"/>
        <v>46490</v>
      </c>
      <c r="D35" s="58" t="s">
        <v>252</v>
      </c>
      <c r="E35" s="16">
        <v>338.7</v>
      </c>
      <c r="F35" s="16">
        <f t="shared" si="5"/>
        <v>68</v>
      </c>
      <c r="G35" s="16">
        <v>3.8</v>
      </c>
      <c r="H35" s="16">
        <f t="shared" si="6"/>
        <v>356.8</v>
      </c>
      <c r="I35" s="16">
        <f t="shared" si="9"/>
        <v>12.303448275862069</v>
      </c>
      <c r="J35" s="17">
        <v>5</v>
      </c>
      <c r="K35" s="32" t="s">
        <v>380</v>
      </c>
      <c r="L35" s="184">
        <f t="shared" si="12"/>
        <v>2.7999999999999829</v>
      </c>
      <c r="M35" s="184">
        <v>229.7</v>
      </c>
      <c r="N35" s="184" t="s">
        <v>292</v>
      </c>
    </row>
    <row r="36" spans="2:14" x14ac:dyDescent="0.2">
      <c r="B36">
        <f t="shared" si="10"/>
        <v>31</v>
      </c>
      <c r="C36" s="14">
        <f t="shared" si="11"/>
        <v>46491</v>
      </c>
      <c r="D36" s="15"/>
      <c r="E36" s="16">
        <v>338.7</v>
      </c>
      <c r="F36" s="16">
        <f t="shared" si="5"/>
        <v>0</v>
      </c>
      <c r="G36" s="16"/>
      <c r="H36" s="16">
        <f t="shared" si="6"/>
        <v>356.8</v>
      </c>
      <c r="I36" s="16">
        <f t="shared" si="9"/>
        <v>11.893333333333334</v>
      </c>
      <c r="J36" s="17"/>
      <c r="K36" s="13"/>
      <c r="L36" s="184">
        <f t="shared" si="12"/>
        <v>4.3000000000000114</v>
      </c>
      <c r="M36" s="184">
        <v>234</v>
      </c>
      <c r="N36" s="184" t="s">
        <v>65</v>
      </c>
    </row>
    <row r="37" spans="2:14" x14ac:dyDescent="0.2">
      <c r="B37">
        <f t="shared" si="10"/>
        <v>32</v>
      </c>
      <c r="C37" s="14">
        <f t="shared" si="11"/>
        <v>46492</v>
      </c>
      <c r="D37" s="15"/>
      <c r="E37" s="16">
        <v>338.7</v>
      </c>
      <c r="F37" s="16">
        <f t="shared" si="5"/>
        <v>0</v>
      </c>
      <c r="G37" s="16"/>
      <c r="H37" s="16">
        <f t="shared" si="6"/>
        <v>356.8</v>
      </c>
      <c r="I37" s="16">
        <f t="shared" si="9"/>
        <v>11.509677419354839</v>
      </c>
      <c r="J37" s="17"/>
      <c r="K37" s="13"/>
      <c r="L37" s="184">
        <f t="shared" si="12"/>
        <v>0.90000000000000568</v>
      </c>
      <c r="M37" s="184">
        <v>234.9</v>
      </c>
      <c r="N37" s="184" t="s">
        <v>293</v>
      </c>
    </row>
    <row r="38" spans="2:14" x14ac:dyDescent="0.2">
      <c r="B38">
        <f t="shared" si="10"/>
        <v>33</v>
      </c>
      <c r="C38" s="14">
        <f t="shared" si="11"/>
        <v>46493</v>
      </c>
      <c r="D38" s="15"/>
      <c r="E38" s="16">
        <v>338.7</v>
      </c>
      <c r="F38" s="16">
        <f t="shared" si="5"/>
        <v>0</v>
      </c>
      <c r="G38" s="16"/>
      <c r="H38" s="16">
        <f t="shared" si="6"/>
        <v>356.8</v>
      </c>
      <c r="I38" s="16">
        <f t="shared" si="9"/>
        <v>11.15</v>
      </c>
      <c r="J38" s="17"/>
      <c r="K38" s="54" t="s">
        <v>343</v>
      </c>
      <c r="L38" s="184">
        <f t="shared" si="12"/>
        <v>9.5999999999999943</v>
      </c>
      <c r="M38" s="184">
        <v>244.5</v>
      </c>
      <c r="N38" s="184" t="s">
        <v>66</v>
      </c>
    </row>
    <row r="39" spans="2:14" x14ac:dyDescent="0.2">
      <c r="B39">
        <f t="shared" si="10"/>
        <v>34</v>
      </c>
      <c r="C39" s="14">
        <f t="shared" si="11"/>
        <v>46494</v>
      </c>
      <c r="D39" s="15"/>
      <c r="E39" s="16">
        <v>338.7</v>
      </c>
      <c r="F39" s="16">
        <f t="shared" si="5"/>
        <v>0</v>
      </c>
      <c r="G39" s="16"/>
      <c r="H39" s="16">
        <f t="shared" si="6"/>
        <v>356.8</v>
      </c>
      <c r="I39" s="16">
        <f t="shared" si="9"/>
        <v>10.812121212121212</v>
      </c>
      <c r="J39" s="17"/>
      <c r="L39" s="184">
        <f t="shared" si="12"/>
        <v>8.1999999999999886</v>
      </c>
      <c r="M39" s="184">
        <v>252.7</v>
      </c>
      <c r="N39" s="184" t="s">
        <v>67</v>
      </c>
    </row>
    <row r="40" spans="2:14" x14ac:dyDescent="0.2">
      <c r="B40">
        <f t="shared" si="10"/>
        <v>35</v>
      </c>
      <c r="C40" s="14">
        <f t="shared" si="11"/>
        <v>46495</v>
      </c>
      <c r="D40" s="58" t="s">
        <v>253</v>
      </c>
      <c r="E40" s="16">
        <v>409.3</v>
      </c>
      <c r="F40" s="16">
        <f t="shared" si="5"/>
        <v>70.600000000000023</v>
      </c>
      <c r="G40" s="16"/>
      <c r="H40" s="16">
        <f t="shared" si="6"/>
        <v>427.40000000000003</v>
      </c>
      <c r="I40" s="16">
        <f t="shared" si="9"/>
        <v>12.570588235294119</v>
      </c>
      <c r="J40" s="17">
        <v>4</v>
      </c>
      <c r="K40" s="68" t="s">
        <v>361</v>
      </c>
      <c r="L40" s="184">
        <f t="shared" si="12"/>
        <v>4.9000000000000341</v>
      </c>
      <c r="M40" s="184">
        <v>257.60000000000002</v>
      </c>
      <c r="N40" s="184" t="s">
        <v>68</v>
      </c>
    </row>
    <row r="41" spans="2:14" x14ac:dyDescent="0.2">
      <c r="B41">
        <f t="shared" si="10"/>
        <v>36</v>
      </c>
      <c r="C41" s="14">
        <f t="shared" si="11"/>
        <v>46496</v>
      </c>
      <c r="D41" s="15"/>
      <c r="E41" s="16">
        <v>409.3</v>
      </c>
      <c r="F41" s="16">
        <f t="shared" si="5"/>
        <v>0</v>
      </c>
      <c r="G41" s="16"/>
      <c r="H41" s="16">
        <f t="shared" si="6"/>
        <v>427.40000000000003</v>
      </c>
      <c r="I41" s="16">
        <f t="shared" si="9"/>
        <v>12.211428571428572</v>
      </c>
      <c r="L41" s="184">
        <f t="shared" si="12"/>
        <v>9.8999999999999773</v>
      </c>
      <c r="M41" s="184">
        <v>267.5</v>
      </c>
      <c r="N41" s="184" t="s">
        <v>69</v>
      </c>
    </row>
    <row r="42" spans="2:14" x14ac:dyDescent="0.2">
      <c r="B42">
        <f t="shared" si="10"/>
        <v>37</v>
      </c>
      <c r="C42" s="14">
        <f t="shared" si="11"/>
        <v>46497</v>
      </c>
      <c r="D42" s="15"/>
      <c r="E42" s="16">
        <v>409.3</v>
      </c>
      <c r="F42" s="16">
        <f t="shared" si="5"/>
        <v>0</v>
      </c>
      <c r="G42" s="16"/>
      <c r="H42" s="16">
        <f t="shared" si="6"/>
        <v>427.40000000000003</v>
      </c>
      <c r="I42" s="16">
        <f t="shared" si="9"/>
        <v>11.872222222222224</v>
      </c>
      <c r="L42" s="184"/>
      <c r="M42" s="184"/>
      <c r="N42" s="184"/>
    </row>
    <row r="43" spans="2:14" x14ac:dyDescent="0.2">
      <c r="B43">
        <f t="shared" si="10"/>
        <v>38</v>
      </c>
      <c r="C43" s="14">
        <f t="shared" si="11"/>
        <v>46498</v>
      </c>
      <c r="D43" s="15"/>
      <c r="E43" s="16">
        <v>409.3</v>
      </c>
      <c r="F43" s="16">
        <f t="shared" si="5"/>
        <v>0</v>
      </c>
      <c r="G43" s="16"/>
      <c r="H43" s="16">
        <f t="shared" si="6"/>
        <v>427.40000000000003</v>
      </c>
      <c r="I43" s="16">
        <f t="shared" si="9"/>
        <v>11.551351351351352</v>
      </c>
      <c r="L43" s="184">
        <f>SUM(L23:L41)</f>
        <v>104.6</v>
      </c>
      <c r="M43" s="188">
        <f>M41-M22</f>
        <v>104.6</v>
      </c>
      <c r="N43" s="184"/>
    </row>
    <row r="44" spans="2:14" x14ac:dyDescent="0.2">
      <c r="B44">
        <f t="shared" si="10"/>
        <v>39</v>
      </c>
      <c r="C44" s="14">
        <f t="shared" si="11"/>
        <v>46499</v>
      </c>
      <c r="D44" s="58" t="s">
        <v>254</v>
      </c>
      <c r="E44" s="16">
        <v>459</v>
      </c>
      <c r="F44" s="16">
        <f t="shared" si="5"/>
        <v>49.699999999999989</v>
      </c>
      <c r="G44" s="16">
        <v>0</v>
      </c>
      <c r="H44" s="16">
        <f t="shared" si="6"/>
        <v>477.1</v>
      </c>
      <c r="I44" s="16">
        <f t="shared" si="9"/>
        <v>12.555263157894737</v>
      </c>
      <c r="J44" s="23">
        <v>6</v>
      </c>
      <c r="K44" s="34" t="s">
        <v>254</v>
      </c>
      <c r="L44" s="68" t="s">
        <v>254</v>
      </c>
    </row>
    <row r="45" spans="2:14" x14ac:dyDescent="0.2">
      <c r="B45">
        <f t="shared" si="10"/>
        <v>40</v>
      </c>
      <c r="C45" s="14">
        <f t="shared" si="11"/>
        <v>46500</v>
      </c>
      <c r="D45" s="15"/>
      <c r="E45" s="16">
        <v>459</v>
      </c>
      <c r="F45" s="16">
        <f t="shared" si="5"/>
        <v>0</v>
      </c>
      <c r="G45" s="16"/>
      <c r="H45" s="16">
        <f t="shared" si="6"/>
        <v>477.1</v>
      </c>
      <c r="I45" s="16">
        <f t="shared" si="9"/>
        <v>12.233333333333334</v>
      </c>
      <c r="K45" s="31" t="s">
        <v>329</v>
      </c>
    </row>
    <row r="46" spans="2:14" x14ac:dyDescent="0.2">
      <c r="B46">
        <f t="shared" si="10"/>
        <v>41</v>
      </c>
      <c r="C46" s="14">
        <f t="shared" si="11"/>
        <v>46501</v>
      </c>
      <c r="D46" s="15"/>
      <c r="E46" s="16">
        <v>459</v>
      </c>
      <c r="F46" s="16">
        <f t="shared" si="5"/>
        <v>0</v>
      </c>
      <c r="G46" s="16"/>
      <c r="H46" s="16">
        <f t="shared" si="6"/>
        <v>477.1</v>
      </c>
      <c r="I46" s="16">
        <f t="shared" si="9"/>
        <v>11.9275</v>
      </c>
      <c r="K46" s="11" t="s">
        <v>330</v>
      </c>
      <c r="L46" s="34"/>
    </row>
    <row r="47" spans="2:14" x14ac:dyDescent="0.2">
      <c r="B47">
        <f t="shared" si="10"/>
        <v>42</v>
      </c>
      <c r="C47" s="14">
        <f t="shared" si="11"/>
        <v>46502</v>
      </c>
      <c r="D47" s="15"/>
      <c r="E47" s="16">
        <v>459</v>
      </c>
      <c r="F47" s="16">
        <f t="shared" si="5"/>
        <v>0</v>
      </c>
      <c r="G47" s="16"/>
      <c r="H47" s="16">
        <f t="shared" si="6"/>
        <v>477.1</v>
      </c>
      <c r="I47" s="16">
        <f t="shared" si="9"/>
        <v>11.636585365853659</v>
      </c>
      <c r="K47" s="67" t="s">
        <v>394</v>
      </c>
    </row>
    <row r="48" spans="2:14" ht="12" customHeight="1" x14ac:dyDescent="0.2">
      <c r="B48">
        <f t="shared" si="10"/>
        <v>43</v>
      </c>
      <c r="C48" s="14">
        <f t="shared" si="11"/>
        <v>46503</v>
      </c>
      <c r="D48" s="15"/>
      <c r="E48" s="16">
        <v>459</v>
      </c>
      <c r="F48" s="16">
        <f t="shared" si="5"/>
        <v>0</v>
      </c>
      <c r="G48" s="16"/>
      <c r="H48" s="16">
        <f t="shared" si="6"/>
        <v>477.1</v>
      </c>
      <c r="I48" s="16">
        <f t="shared" si="9"/>
        <v>11.359523809523811</v>
      </c>
    </row>
    <row r="49" spans="2:13" x14ac:dyDescent="0.2">
      <c r="B49">
        <f t="shared" si="10"/>
        <v>44</v>
      </c>
      <c r="C49" s="14">
        <f t="shared" si="11"/>
        <v>46504</v>
      </c>
      <c r="D49" s="15"/>
      <c r="E49" s="16">
        <v>459</v>
      </c>
      <c r="F49" s="16">
        <f t="shared" si="5"/>
        <v>0</v>
      </c>
      <c r="G49" s="16"/>
      <c r="H49" s="16">
        <f t="shared" si="6"/>
        <v>477.1</v>
      </c>
      <c r="I49" s="16">
        <f t="shared" si="9"/>
        <v>11.095348837209302</v>
      </c>
    </row>
    <row r="50" spans="2:13" x14ac:dyDescent="0.2">
      <c r="B50">
        <f t="shared" si="10"/>
        <v>45</v>
      </c>
      <c r="C50" s="14">
        <f t="shared" si="11"/>
        <v>46505</v>
      </c>
      <c r="D50" s="58" t="s">
        <v>255</v>
      </c>
      <c r="E50" s="16">
        <v>534.79999999999995</v>
      </c>
      <c r="F50" s="16">
        <f t="shared" si="5"/>
        <v>75.799999999999955</v>
      </c>
      <c r="G50" s="16">
        <v>3.8</v>
      </c>
      <c r="H50" s="16">
        <f t="shared" si="6"/>
        <v>556.69999999999993</v>
      </c>
      <c r="I50" s="16">
        <f t="shared" si="9"/>
        <v>12.652272727272726</v>
      </c>
      <c r="J50" s="17">
        <v>6</v>
      </c>
      <c r="K50" s="20" t="s">
        <v>362</v>
      </c>
    </row>
    <row r="51" spans="2:13" x14ac:dyDescent="0.2">
      <c r="B51">
        <f t="shared" si="10"/>
        <v>46</v>
      </c>
      <c r="C51" s="14">
        <f t="shared" si="11"/>
        <v>46506</v>
      </c>
      <c r="D51" s="15"/>
      <c r="E51" s="16">
        <v>534.79999999999995</v>
      </c>
      <c r="F51" s="16">
        <f t="shared" si="5"/>
        <v>0</v>
      </c>
      <c r="G51" s="16"/>
      <c r="H51" s="16">
        <f t="shared" si="6"/>
        <v>556.69999999999993</v>
      </c>
      <c r="I51" s="16">
        <f t="shared" si="9"/>
        <v>12.371111111111109</v>
      </c>
    </row>
    <row r="52" spans="2:13" x14ac:dyDescent="0.2">
      <c r="B52">
        <f t="shared" si="10"/>
        <v>47</v>
      </c>
      <c r="C52" s="14">
        <f t="shared" si="11"/>
        <v>46507</v>
      </c>
      <c r="D52" s="15"/>
      <c r="E52" s="16">
        <v>534.79999999999995</v>
      </c>
      <c r="F52" s="16">
        <f t="shared" si="5"/>
        <v>0</v>
      </c>
      <c r="G52" s="16"/>
      <c r="H52" s="16">
        <f t="shared" si="6"/>
        <v>556.69999999999993</v>
      </c>
      <c r="I52" s="16">
        <f t="shared" si="9"/>
        <v>12.102173913043476</v>
      </c>
    </row>
    <row r="53" spans="2:13" x14ac:dyDescent="0.2">
      <c r="B53">
        <f t="shared" si="10"/>
        <v>48</v>
      </c>
      <c r="C53" s="14">
        <f t="shared" si="11"/>
        <v>46508</v>
      </c>
      <c r="D53" s="15"/>
      <c r="E53" s="16">
        <v>534.79999999999995</v>
      </c>
      <c r="F53" s="16">
        <f t="shared" si="5"/>
        <v>0</v>
      </c>
      <c r="G53" s="16"/>
      <c r="H53" s="16">
        <f t="shared" si="6"/>
        <v>556.69999999999993</v>
      </c>
      <c r="I53" s="16">
        <f t="shared" si="9"/>
        <v>11.844680851063828</v>
      </c>
      <c r="J53" s="17"/>
      <c r="K53" s="68" t="s">
        <v>383</v>
      </c>
    </row>
    <row r="54" spans="2:13" x14ac:dyDescent="0.2">
      <c r="B54">
        <f t="shared" si="10"/>
        <v>49</v>
      </c>
      <c r="C54" s="14">
        <f t="shared" si="11"/>
        <v>46509</v>
      </c>
      <c r="D54" s="15"/>
      <c r="E54" s="16">
        <v>534.79999999999995</v>
      </c>
      <c r="F54" s="16">
        <f t="shared" si="5"/>
        <v>0</v>
      </c>
      <c r="G54" s="16"/>
      <c r="H54" s="16">
        <f t="shared" si="6"/>
        <v>556.69999999999993</v>
      </c>
      <c r="I54" s="16">
        <f t="shared" si="9"/>
        <v>11.597916666666665</v>
      </c>
      <c r="K54" s="67" t="s">
        <v>384</v>
      </c>
    </row>
    <row r="55" spans="2:13" x14ac:dyDescent="0.2">
      <c r="B55">
        <f t="shared" si="10"/>
        <v>50</v>
      </c>
      <c r="C55" s="14">
        <f t="shared" si="11"/>
        <v>46510</v>
      </c>
      <c r="D55" s="15"/>
      <c r="E55" s="16">
        <v>534.79999999999995</v>
      </c>
      <c r="F55" s="16">
        <f t="shared" si="5"/>
        <v>0</v>
      </c>
      <c r="G55" s="16"/>
      <c r="H55" s="16">
        <f t="shared" si="6"/>
        <v>556.69999999999993</v>
      </c>
      <c r="I55" s="16">
        <f t="shared" ref="I55:I86" si="13">H55/B54</f>
        <v>11.361224489795918</v>
      </c>
      <c r="L55" s="34"/>
      <c r="M55" s="34"/>
    </row>
    <row r="56" spans="2:13" x14ac:dyDescent="0.2">
      <c r="B56">
        <f t="shared" si="10"/>
        <v>51</v>
      </c>
      <c r="C56" s="14">
        <f t="shared" si="11"/>
        <v>46511</v>
      </c>
      <c r="D56" s="58" t="s">
        <v>256</v>
      </c>
      <c r="E56" s="16">
        <v>622.1</v>
      </c>
      <c r="F56" s="16">
        <f t="shared" si="5"/>
        <v>87.300000000000068</v>
      </c>
      <c r="G56" s="16">
        <v>0</v>
      </c>
      <c r="H56" s="16">
        <f t="shared" si="6"/>
        <v>644</v>
      </c>
      <c r="I56" s="16">
        <f t="shared" si="13"/>
        <v>12.88</v>
      </c>
      <c r="J56" s="17">
        <v>6</v>
      </c>
      <c r="K56" s="68" t="s">
        <v>393</v>
      </c>
      <c r="L56" s="34"/>
      <c r="M56" s="34"/>
    </row>
    <row r="57" spans="2:13" x14ac:dyDescent="0.2">
      <c r="B57">
        <f t="shared" si="10"/>
        <v>52</v>
      </c>
      <c r="C57" s="14">
        <f t="shared" si="11"/>
        <v>46512</v>
      </c>
      <c r="D57" s="15"/>
      <c r="E57" s="16">
        <v>622.1</v>
      </c>
      <c r="F57" s="16">
        <f t="shared" si="5"/>
        <v>0</v>
      </c>
      <c r="G57" s="16"/>
      <c r="H57" s="16">
        <f t="shared" si="6"/>
        <v>644</v>
      </c>
      <c r="I57" s="16">
        <f t="shared" si="13"/>
        <v>12.627450980392156</v>
      </c>
      <c r="L57" s="34"/>
      <c r="M57" s="34"/>
    </row>
    <row r="58" spans="2:13" x14ac:dyDescent="0.2">
      <c r="B58">
        <f t="shared" si="10"/>
        <v>53</v>
      </c>
      <c r="C58" s="14">
        <f t="shared" si="11"/>
        <v>46513</v>
      </c>
      <c r="D58" s="15"/>
      <c r="E58" s="16">
        <v>622.1</v>
      </c>
      <c r="F58" s="16">
        <f t="shared" si="5"/>
        <v>0</v>
      </c>
      <c r="G58" s="16"/>
      <c r="H58" s="16">
        <f t="shared" si="6"/>
        <v>644</v>
      </c>
      <c r="I58" s="16">
        <f t="shared" si="13"/>
        <v>12.384615384615385</v>
      </c>
      <c r="L58" s="34"/>
      <c r="M58" s="34"/>
    </row>
    <row r="59" spans="2:13" x14ac:dyDescent="0.2">
      <c r="B59">
        <f t="shared" si="10"/>
        <v>54</v>
      </c>
      <c r="C59" s="14">
        <f t="shared" si="11"/>
        <v>46514</v>
      </c>
      <c r="D59" s="15"/>
      <c r="E59" s="16">
        <v>622.1</v>
      </c>
      <c r="F59" s="16">
        <f t="shared" si="5"/>
        <v>0</v>
      </c>
      <c r="G59" s="16"/>
      <c r="H59" s="16">
        <f t="shared" si="6"/>
        <v>644</v>
      </c>
      <c r="I59" s="16">
        <f t="shared" si="13"/>
        <v>12.150943396226415</v>
      </c>
      <c r="L59" s="34"/>
      <c r="M59" s="34"/>
    </row>
    <row r="60" spans="2:13" x14ac:dyDescent="0.2">
      <c r="B60">
        <f t="shared" si="10"/>
        <v>55</v>
      </c>
      <c r="C60" s="14">
        <f t="shared" si="11"/>
        <v>46515</v>
      </c>
      <c r="D60" s="15"/>
      <c r="E60" s="16">
        <v>622.1</v>
      </c>
      <c r="F60" s="16">
        <f t="shared" si="5"/>
        <v>0</v>
      </c>
      <c r="G60" s="16"/>
      <c r="H60" s="16">
        <f t="shared" si="6"/>
        <v>644</v>
      </c>
      <c r="I60" s="16">
        <f t="shared" si="13"/>
        <v>11.925925925925926</v>
      </c>
      <c r="K60" s="67" t="s">
        <v>385</v>
      </c>
      <c r="L60" s="34"/>
      <c r="M60" s="34"/>
    </row>
    <row r="61" spans="2:13" x14ac:dyDescent="0.2">
      <c r="B61">
        <f t="shared" si="10"/>
        <v>56</v>
      </c>
      <c r="C61" s="14">
        <f t="shared" si="11"/>
        <v>46516</v>
      </c>
      <c r="D61" s="15"/>
      <c r="E61" s="16">
        <v>622.1</v>
      </c>
      <c r="F61" s="16">
        <f t="shared" si="5"/>
        <v>0</v>
      </c>
      <c r="G61" s="16"/>
      <c r="H61" s="16">
        <f t="shared" si="6"/>
        <v>644</v>
      </c>
      <c r="I61" s="16">
        <f t="shared" si="13"/>
        <v>11.709090909090909</v>
      </c>
      <c r="L61" s="34"/>
      <c r="M61" s="34"/>
    </row>
    <row r="62" spans="2:13" x14ac:dyDescent="0.2">
      <c r="B62">
        <f t="shared" si="10"/>
        <v>57</v>
      </c>
      <c r="C62" s="14">
        <f t="shared" si="11"/>
        <v>46517</v>
      </c>
      <c r="D62" s="58" t="s">
        <v>257</v>
      </c>
      <c r="E62" s="16">
        <v>715.8</v>
      </c>
      <c r="F62" s="16">
        <f t="shared" si="5"/>
        <v>93.699999999999932</v>
      </c>
      <c r="G62" s="16">
        <v>0</v>
      </c>
      <c r="H62" s="16">
        <f t="shared" si="6"/>
        <v>737.69999999999993</v>
      </c>
      <c r="I62" s="16">
        <f t="shared" si="13"/>
        <v>13.173214285714284</v>
      </c>
      <c r="J62" s="17">
        <v>8</v>
      </c>
      <c r="K62" s="34" t="s">
        <v>363</v>
      </c>
      <c r="L62" s="68" t="s">
        <v>388</v>
      </c>
    </row>
    <row r="63" spans="2:13" x14ac:dyDescent="0.2">
      <c r="B63">
        <f t="shared" si="10"/>
        <v>58</v>
      </c>
      <c r="C63" s="14">
        <f t="shared" si="11"/>
        <v>46518</v>
      </c>
      <c r="D63" s="15"/>
      <c r="E63" s="16">
        <v>715.8</v>
      </c>
      <c r="F63" s="16">
        <f t="shared" si="5"/>
        <v>0</v>
      </c>
      <c r="G63" s="16"/>
      <c r="H63" s="16">
        <f t="shared" si="6"/>
        <v>737.69999999999993</v>
      </c>
      <c r="I63" s="16">
        <f t="shared" si="13"/>
        <v>12.942105263157893</v>
      </c>
    </row>
    <row r="64" spans="2:13" x14ac:dyDescent="0.2">
      <c r="B64">
        <f t="shared" si="10"/>
        <v>59</v>
      </c>
      <c r="C64" s="14">
        <f t="shared" si="11"/>
        <v>46519</v>
      </c>
      <c r="D64" s="15"/>
      <c r="E64" s="16">
        <v>715.8</v>
      </c>
      <c r="F64" s="16">
        <f t="shared" si="5"/>
        <v>0</v>
      </c>
      <c r="G64" s="16"/>
      <c r="H64" s="16">
        <f t="shared" si="6"/>
        <v>737.69999999999993</v>
      </c>
      <c r="I64" s="16">
        <f t="shared" si="13"/>
        <v>12.718965517241378</v>
      </c>
    </row>
    <row r="65" spans="2:12" x14ac:dyDescent="0.2">
      <c r="B65">
        <f t="shared" si="10"/>
        <v>60</v>
      </c>
      <c r="C65" s="14">
        <f t="shared" si="11"/>
        <v>46520</v>
      </c>
      <c r="D65" s="15"/>
      <c r="E65" s="16">
        <v>715.8</v>
      </c>
      <c r="F65" s="16">
        <f t="shared" si="5"/>
        <v>0</v>
      </c>
      <c r="G65" s="16"/>
      <c r="H65" s="16">
        <f t="shared" si="6"/>
        <v>737.69999999999993</v>
      </c>
      <c r="I65" s="16">
        <f t="shared" si="13"/>
        <v>12.503389830508473</v>
      </c>
    </row>
    <row r="66" spans="2:12" x14ac:dyDescent="0.2">
      <c r="B66">
        <f t="shared" si="10"/>
        <v>61</v>
      </c>
      <c r="C66" s="14">
        <f t="shared" si="11"/>
        <v>46521</v>
      </c>
      <c r="D66" s="15"/>
      <c r="E66" s="16">
        <v>715.8</v>
      </c>
      <c r="F66" s="16">
        <f t="shared" si="5"/>
        <v>0</v>
      </c>
      <c r="G66" s="16"/>
      <c r="H66" s="16">
        <f t="shared" si="6"/>
        <v>737.69999999999993</v>
      </c>
      <c r="I66" s="16">
        <f t="shared" si="13"/>
        <v>12.294999999999998</v>
      </c>
      <c r="K66" s="34" t="s">
        <v>303</v>
      </c>
      <c r="L66" s="68" t="s">
        <v>389</v>
      </c>
    </row>
    <row r="67" spans="2:12" x14ac:dyDescent="0.2">
      <c r="B67">
        <f t="shared" si="10"/>
        <v>62</v>
      </c>
      <c r="C67" s="14">
        <f t="shared" si="11"/>
        <v>46522</v>
      </c>
      <c r="D67" s="15"/>
      <c r="E67" s="16">
        <v>715.8</v>
      </c>
      <c r="F67" s="16">
        <f t="shared" si="5"/>
        <v>0</v>
      </c>
      <c r="G67" s="16"/>
      <c r="H67" s="16">
        <f t="shared" si="6"/>
        <v>737.69999999999993</v>
      </c>
      <c r="I67" s="16">
        <f t="shared" si="13"/>
        <v>12.093442622950819</v>
      </c>
    </row>
    <row r="68" spans="2:12" x14ac:dyDescent="0.2">
      <c r="B68">
        <f t="shared" si="10"/>
        <v>63</v>
      </c>
      <c r="C68" s="14">
        <f t="shared" si="11"/>
        <v>46523</v>
      </c>
      <c r="D68" s="15"/>
      <c r="E68" s="16">
        <v>715.8</v>
      </c>
      <c r="F68" s="16">
        <f t="shared" si="5"/>
        <v>0</v>
      </c>
      <c r="G68" s="16"/>
      <c r="H68" s="16">
        <f t="shared" si="6"/>
        <v>737.69999999999993</v>
      </c>
      <c r="I68" s="16">
        <f t="shared" si="13"/>
        <v>11.898387096774192</v>
      </c>
    </row>
    <row r="69" spans="2:12" x14ac:dyDescent="0.2">
      <c r="B69">
        <f t="shared" si="10"/>
        <v>64</v>
      </c>
      <c r="C69" s="14">
        <f t="shared" si="11"/>
        <v>46524</v>
      </c>
      <c r="D69" s="15"/>
      <c r="E69" s="16">
        <v>715.8</v>
      </c>
      <c r="F69" s="16">
        <f t="shared" si="5"/>
        <v>0</v>
      </c>
      <c r="G69" s="16"/>
      <c r="H69" s="16">
        <f t="shared" si="6"/>
        <v>737.69999999999993</v>
      </c>
      <c r="I69" s="16">
        <f t="shared" si="13"/>
        <v>11.709523809523809</v>
      </c>
    </row>
    <row r="70" spans="2:12" x14ac:dyDescent="0.2">
      <c r="B70">
        <f t="shared" si="10"/>
        <v>65</v>
      </c>
      <c r="C70" s="14">
        <f t="shared" si="11"/>
        <v>46525</v>
      </c>
      <c r="D70" s="58" t="s">
        <v>258</v>
      </c>
      <c r="E70" s="16">
        <v>848.4</v>
      </c>
      <c r="F70" s="16">
        <f t="shared" si="5"/>
        <v>132.60000000000002</v>
      </c>
      <c r="G70" s="16">
        <v>4.5</v>
      </c>
      <c r="H70" s="16">
        <f t="shared" si="6"/>
        <v>874.8</v>
      </c>
      <c r="I70" s="16">
        <f t="shared" si="13"/>
        <v>13.668749999999999</v>
      </c>
      <c r="J70" s="17">
        <v>5</v>
      </c>
      <c r="K70" s="34" t="s">
        <v>364</v>
      </c>
      <c r="L70" s="68" t="s">
        <v>395</v>
      </c>
    </row>
    <row r="71" spans="2:12" x14ac:dyDescent="0.2">
      <c r="B71">
        <f t="shared" si="10"/>
        <v>66</v>
      </c>
      <c r="C71" s="14">
        <f t="shared" si="11"/>
        <v>46526</v>
      </c>
      <c r="D71" s="15"/>
      <c r="E71" s="16">
        <v>848.4</v>
      </c>
      <c r="F71" s="16">
        <f t="shared" si="5"/>
        <v>0</v>
      </c>
      <c r="G71" s="16"/>
      <c r="H71" s="16">
        <f t="shared" ref="H71:H81" si="14">H70+F71+G71</f>
        <v>874.8</v>
      </c>
      <c r="I71" s="16">
        <f t="shared" si="13"/>
        <v>13.458461538461538</v>
      </c>
    </row>
    <row r="72" spans="2:12" x14ac:dyDescent="0.2">
      <c r="B72">
        <f t="shared" si="10"/>
        <v>67</v>
      </c>
      <c r="C72" s="14">
        <f t="shared" si="11"/>
        <v>46527</v>
      </c>
      <c r="D72" s="15"/>
      <c r="E72" s="16">
        <v>848.4</v>
      </c>
      <c r="F72" s="16">
        <f t="shared" si="5"/>
        <v>0</v>
      </c>
      <c r="G72" s="16"/>
      <c r="H72" s="16">
        <f t="shared" si="14"/>
        <v>874.8</v>
      </c>
      <c r="I72" s="16">
        <f t="shared" si="13"/>
        <v>13.254545454545454</v>
      </c>
    </row>
    <row r="73" spans="2:12" x14ac:dyDescent="0.2">
      <c r="B73">
        <f t="shared" si="10"/>
        <v>68</v>
      </c>
      <c r="C73" s="14">
        <f t="shared" si="11"/>
        <v>46528</v>
      </c>
      <c r="D73" s="15"/>
      <c r="E73" s="16">
        <v>848.4</v>
      </c>
      <c r="F73" s="16">
        <f t="shared" si="5"/>
        <v>0</v>
      </c>
      <c r="G73" s="16"/>
      <c r="H73" s="16">
        <f t="shared" si="14"/>
        <v>874.8</v>
      </c>
      <c r="I73" s="16">
        <f t="shared" si="13"/>
        <v>13.056716417910447</v>
      </c>
    </row>
    <row r="74" spans="2:12" x14ac:dyDescent="0.2">
      <c r="B74">
        <f t="shared" si="10"/>
        <v>69</v>
      </c>
      <c r="C74" s="14">
        <f t="shared" si="11"/>
        <v>46529</v>
      </c>
      <c r="D74" s="15"/>
      <c r="E74" s="16">
        <v>848.4</v>
      </c>
      <c r="F74" s="16">
        <f t="shared" ref="F74:F81" si="15">E74-E73</f>
        <v>0</v>
      </c>
      <c r="G74" s="16"/>
      <c r="H74" s="16">
        <f t="shared" si="14"/>
        <v>874.8</v>
      </c>
      <c r="I74" s="16">
        <f t="shared" si="13"/>
        <v>12.86470588235294</v>
      </c>
      <c r="J74" s="17"/>
      <c r="K74" s="13"/>
    </row>
    <row r="75" spans="2:12" x14ac:dyDescent="0.2">
      <c r="B75">
        <f t="shared" si="10"/>
        <v>70</v>
      </c>
      <c r="C75" s="14">
        <f t="shared" si="11"/>
        <v>46530</v>
      </c>
      <c r="D75" s="58" t="s">
        <v>331</v>
      </c>
      <c r="E75" s="16">
        <v>961.8</v>
      </c>
      <c r="F75" s="16">
        <f t="shared" si="15"/>
        <v>113.39999999999998</v>
      </c>
      <c r="G75" s="16">
        <v>0</v>
      </c>
      <c r="H75" s="16">
        <f t="shared" si="14"/>
        <v>988.19999999999993</v>
      </c>
      <c r="I75" s="16">
        <f t="shared" si="13"/>
        <v>14.321739130434782</v>
      </c>
      <c r="J75" s="23">
        <v>4</v>
      </c>
      <c r="K75" s="20" t="s">
        <v>259</v>
      </c>
      <c r="L75" s="68" t="s">
        <v>390</v>
      </c>
    </row>
    <row r="76" spans="2:12" x14ac:dyDescent="0.2">
      <c r="B76">
        <f t="shared" si="10"/>
        <v>71</v>
      </c>
      <c r="C76" s="14">
        <f t="shared" si="11"/>
        <v>46531</v>
      </c>
      <c r="D76" s="15"/>
      <c r="E76" s="16">
        <v>961.8</v>
      </c>
      <c r="F76" s="16">
        <f t="shared" si="15"/>
        <v>0</v>
      </c>
      <c r="G76" s="16"/>
      <c r="H76" s="16">
        <f t="shared" si="14"/>
        <v>988.19999999999993</v>
      </c>
      <c r="I76" s="16">
        <f t="shared" si="13"/>
        <v>14.117142857142856</v>
      </c>
      <c r="J76" s="17"/>
      <c r="K76" s="13"/>
    </row>
    <row r="77" spans="2:12" x14ac:dyDescent="0.2">
      <c r="B77">
        <f t="shared" si="10"/>
        <v>72</v>
      </c>
      <c r="C77" s="14">
        <f t="shared" si="11"/>
        <v>46532</v>
      </c>
      <c r="D77" s="15"/>
      <c r="E77" s="16">
        <v>961.8</v>
      </c>
      <c r="F77" s="16">
        <f t="shared" si="15"/>
        <v>0</v>
      </c>
      <c r="G77" s="16"/>
      <c r="H77" s="16">
        <f t="shared" si="14"/>
        <v>988.19999999999993</v>
      </c>
      <c r="I77" s="16">
        <f t="shared" si="13"/>
        <v>13.918309859154929</v>
      </c>
      <c r="J77" s="17"/>
      <c r="K77" s="13"/>
    </row>
    <row r="78" spans="2:12" x14ac:dyDescent="0.2">
      <c r="B78">
        <f t="shared" si="10"/>
        <v>73</v>
      </c>
      <c r="C78" s="14">
        <f t="shared" si="11"/>
        <v>46533</v>
      </c>
      <c r="D78" s="15"/>
      <c r="E78" s="16">
        <v>961.8</v>
      </c>
      <c r="F78" s="16">
        <f t="shared" si="15"/>
        <v>0</v>
      </c>
      <c r="G78" s="16"/>
      <c r="H78" s="16">
        <f t="shared" si="14"/>
        <v>988.19999999999993</v>
      </c>
      <c r="I78" s="16">
        <f t="shared" si="13"/>
        <v>13.725</v>
      </c>
      <c r="J78" s="17"/>
      <c r="K78" s="13"/>
    </row>
    <row r="79" spans="2:12" x14ac:dyDescent="0.2">
      <c r="B79">
        <f t="shared" si="10"/>
        <v>74</v>
      </c>
      <c r="C79" s="14">
        <f t="shared" si="11"/>
        <v>46534</v>
      </c>
      <c r="D79" s="58" t="s">
        <v>260</v>
      </c>
      <c r="E79" s="16">
        <v>1008.8</v>
      </c>
      <c r="F79" s="16">
        <f t="shared" si="15"/>
        <v>47</v>
      </c>
      <c r="G79" s="16">
        <v>0</v>
      </c>
      <c r="H79" s="16">
        <f t="shared" si="14"/>
        <v>1035.1999999999998</v>
      </c>
      <c r="I79" s="16">
        <f t="shared" si="13"/>
        <v>14.180821917808217</v>
      </c>
      <c r="J79" s="17">
        <v>5</v>
      </c>
      <c r="K79" s="34" t="s">
        <v>365</v>
      </c>
      <c r="L79" s="68" t="s">
        <v>260</v>
      </c>
    </row>
    <row r="80" spans="2:12" x14ac:dyDescent="0.2">
      <c r="B80">
        <f t="shared" si="10"/>
        <v>75</v>
      </c>
      <c r="C80" s="14">
        <f t="shared" si="11"/>
        <v>46535</v>
      </c>
      <c r="D80" s="15"/>
      <c r="E80" s="16">
        <v>1008.8</v>
      </c>
      <c r="F80" s="16">
        <f t="shared" si="15"/>
        <v>0</v>
      </c>
      <c r="G80" s="16"/>
      <c r="H80" s="16">
        <f t="shared" si="14"/>
        <v>1035.1999999999998</v>
      </c>
      <c r="I80" s="16">
        <f t="shared" si="13"/>
        <v>13.989189189189187</v>
      </c>
      <c r="J80" s="17"/>
      <c r="K80" s="13"/>
    </row>
    <row r="81" spans="2:12" x14ac:dyDescent="0.2">
      <c r="B81">
        <f t="shared" si="10"/>
        <v>76</v>
      </c>
      <c r="C81" s="14">
        <f t="shared" si="11"/>
        <v>46536</v>
      </c>
      <c r="D81" s="15"/>
      <c r="E81" s="16">
        <v>1008.8</v>
      </c>
      <c r="F81" s="16">
        <f t="shared" si="15"/>
        <v>0</v>
      </c>
      <c r="G81" s="16"/>
      <c r="H81" s="16">
        <f t="shared" si="14"/>
        <v>1035.1999999999998</v>
      </c>
      <c r="I81" s="16">
        <f t="shared" si="13"/>
        <v>13.802666666666664</v>
      </c>
      <c r="J81" s="17"/>
    </row>
    <row r="82" spans="2:12" x14ac:dyDescent="0.2">
      <c r="B82">
        <f t="shared" si="10"/>
        <v>77</v>
      </c>
      <c r="C82" s="14">
        <f t="shared" si="11"/>
        <v>46537</v>
      </c>
      <c r="D82" s="15"/>
      <c r="E82" s="16">
        <v>1008.8</v>
      </c>
      <c r="F82" s="16">
        <f>E82-E81</f>
        <v>0</v>
      </c>
      <c r="G82" s="16"/>
      <c r="H82" s="16">
        <f>H81+F82+G82</f>
        <v>1035.1999999999998</v>
      </c>
      <c r="I82" s="16">
        <f t="shared" si="13"/>
        <v>13.621052631578944</v>
      </c>
      <c r="J82" s="17"/>
    </row>
    <row r="83" spans="2:12" x14ac:dyDescent="0.2">
      <c r="B83">
        <f t="shared" ref="B83:C99" si="16">B82+1</f>
        <v>78</v>
      </c>
      <c r="C83" s="14">
        <f t="shared" si="10"/>
        <v>46538</v>
      </c>
      <c r="D83" s="18" t="s">
        <v>332</v>
      </c>
      <c r="E83" s="16">
        <v>1088.2</v>
      </c>
      <c r="F83" s="16">
        <f t="shared" ref="F83:F147" si="17">E83-E82</f>
        <v>79.400000000000091</v>
      </c>
      <c r="G83" s="16"/>
      <c r="H83" s="16">
        <f t="shared" ref="H83:H146" si="18">H82+F83+G83</f>
        <v>1114.5999999999999</v>
      </c>
      <c r="I83" s="16">
        <f t="shared" si="13"/>
        <v>14.475324675324675</v>
      </c>
      <c r="K83" s="31" t="s">
        <v>333</v>
      </c>
    </row>
    <row r="84" spans="2:12" x14ac:dyDescent="0.2">
      <c r="B84">
        <f t="shared" si="16"/>
        <v>79</v>
      </c>
      <c r="C84" s="14">
        <f t="shared" si="16"/>
        <v>46539</v>
      </c>
      <c r="D84" s="18" t="s">
        <v>332</v>
      </c>
      <c r="E84" s="16">
        <v>1088.2</v>
      </c>
      <c r="F84" s="16">
        <f t="shared" si="17"/>
        <v>0</v>
      </c>
      <c r="G84" s="16">
        <v>0</v>
      </c>
      <c r="H84" s="16">
        <f t="shared" si="18"/>
        <v>1114.5999999999999</v>
      </c>
      <c r="I84" s="16">
        <f t="shared" si="13"/>
        <v>14.289743589743589</v>
      </c>
      <c r="J84" s="17">
        <v>3</v>
      </c>
      <c r="K84" s="31" t="s">
        <v>333</v>
      </c>
    </row>
    <row r="85" spans="2:12" x14ac:dyDescent="0.2">
      <c r="B85">
        <f t="shared" si="16"/>
        <v>80</v>
      </c>
      <c r="C85" s="14">
        <f t="shared" si="16"/>
        <v>46540</v>
      </c>
      <c r="D85" s="18" t="s">
        <v>334</v>
      </c>
      <c r="E85" s="16">
        <v>1103.7</v>
      </c>
      <c r="F85" s="16">
        <f t="shared" si="17"/>
        <v>15.5</v>
      </c>
      <c r="G85" s="16"/>
      <c r="H85" s="16">
        <f t="shared" si="18"/>
        <v>1130.0999999999999</v>
      </c>
      <c r="I85" s="16">
        <f t="shared" si="13"/>
        <v>14.305063291139239</v>
      </c>
      <c r="J85" s="17"/>
      <c r="K85" s="20"/>
    </row>
    <row r="86" spans="2:12" x14ac:dyDescent="0.2">
      <c r="B86">
        <f t="shared" si="16"/>
        <v>81</v>
      </c>
      <c r="C86" s="14">
        <f t="shared" si="16"/>
        <v>46541</v>
      </c>
      <c r="D86" s="18" t="s">
        <v>146</v>
      </c>
      <c r="E86" s="16">
        <v>1121.9000000000001</v>
      </c>
      <c r="F86" s="16">
        <f t="shared" si="17"/>
        <v>18.200000000000045</v>
      </c>
      <c r="G86" s="16"/>
      <c r="H86" s="16">
        <f t="shared" si="18"/>
        <v>1148.3</v>
      </c>
      <c r="I86" s="16">
        <f t="shared" si="13"/>
        <v>14.35375</v>
      </c>
      <c r="K86" s="59" t="s">
        <v>366</v>
      </c>
    </row>
    <row r="87" spans="2:12" x14ac:dyDescent="0.2">
      <c r="B87">
        <f t="shared" si="16"/>
        <v>82</v>
      </c>
      <c r="C87" s="14">
        <f t="shared" si="16"/>
        <v>46542</v>
      </c>
      <c r="D87" s="58" t="s">
        <v>261</v>
      </c>
      <c r="E87" s="16">
        <v>1133.2</v>
      </c>
      <c r="F87" s="16">
        <f t="shared" si="17"/>
        <v>11.299999999999955</v>
      </c>
      <c r="G87" s="16">
        <v>0</v>
      </c>
      <c r="H87" s="16">
        <f t="shared" si="18"/>
        <v>1159.5999999999999</v>
      </c>
      <c r="I87" s="16">
        <f t="shared" ref="I87:I118" si="19">H87/B86</f>
        <v>14.316049382716049</v>
      </c>
      <c r="J87" s="17">
        <v>5</v>
      </c>
      <c r="K87" s="34" t="s">
        <v>367</v>
      </c>
      <c r="L87" s="68" t="s">
        <v>396</v>
      </c>
    </row>
    <row r="88" spans="2:12" x14ac:dyDescent="0.2">
      <c r="B88">
        <f t="shared" si="16"/>
        <v>83</v>
      </c>
      <c r="C88" s="14">
        <f t="shared" si="16"/>
        <v>46543</v>
      </c>
      <c r="D88" s="15"/>
      <c r="E88" s="16">
        <v>1133.2</v>
      </c>
      <c r="F88" s="16">
        <f t="shared" si="17"/>
        <v>0</v>
      </c>
      <c r="G88" s="16"/>
      <c r="H88" s="16">
        <f t="shared" si="18"/>
        <v>1159.5999999999999</v>
      </c>
      <c r="I88" s="16">
        <f t="shared" si="19"/>
        <v>14.141463414634146</v>
      </c>
      <c r="J88" s="17"/>
      <c r="K88" s="34"/>
    </row>
    <row r="89" spans="2:12" x14ac:dyDescent="0.2">
      <c r="B89">
        <f t="shared" si="16"/>
        <v>84</v>
      </c>
      <c r="C89" s="14">
        <f t="shared" si="16"/>
        <v>46544</v>
      </c>
      <c r="D89" s="15"/>
      <c r="E89" s="16">
        <v>1133.2</v>
      </c>
      <c r="F89" s="16">
        <f t="shared" si="17"/>
        <v>0</v>
      </c>
      <c r="G89" s="16"/>
      <c r="H89" s="16">
        <f t="shared" si="18"/>
        <v>1159.5999999999999</v>
      </c>
      <c r="I89" s="16">
        <f t="shared" si="19"/>
        <v>13.971084337349396</v>
      </c>
    </row>
    <row r="90" spans="2:12" x14ac:dyDescent="0.2">
      <c r="B90">
        <f t="shared" si="16"/>
        <v>85</v>
      </c>
      <c r="C90" s="14">
        <f t="shared" si="16"/>
        <v>46545</v>
      </c>
      <c r="D90" s="15"/>
      <c r="E90" s="16">
        <v>1133.2</v>
      </c>
      <c r="F90" s="16">
        <f t="shared" si="17"/>
        <v>0</v>
      </c>
      <c r="G90" s="16"/>
      <c r="H90" s="16">
        <f t="shared" si="18"/>
        <v>1159.5999999999999</v>
      </c>
      <c r="I90" s="16">
        <f t="shared" si="19"/>
        <v>13.804761904761904</v>
      </c>
      <c r="K90" s="19" t="s">
        <v>282</v>
      </c>
    </row>
    <row r="91" spans="2:12" x14ac:dyDescent="0.2">
      <c r="B91">
        <f t="shared" si="16"/>
        <v>86</v>
      </c>
      <c r="C91" s="14">
        <f t="shared" si="16"/>
        <v>46546</v>
      </c>
      <c r="D91" s="15"/>
      <c r="E91" s="16">
        <v>1133.2</v>
      </c>
      <c r="F91" s="16">
        <f t="shared" si="17"/>
        <v>0</v>
      </c>
      <c r="G91" s="16"/>
      <c r="H91" s="16">
        <f t="shared" si="18"/>
        <v>1159.5999999999999</v>
      </c>
      <c r="I91" s="16">
        <f t="shared" si="19"/>
        <v>13.642352941176469</v>
      </c>
    </row>
    <row r="92" spans="2:12" x14ac:dyDescent="0.2">
      <c r="B92">
        <f t="shared" si="16"/>
        <v>87</v>
      </c>
      <c r="C92" s="14">
        <f t="shared" si="16"/>
        <v>46547</v>
      </c>
      <c r="D92" s="58" t="s">
        <v>262</v>
      </c>
      <c r="E92" s="16">
        <v>1203.2</v>
      </c>
      <c r="F92" s="16">
        <f t="shared" si="17"/>
        <v>70</v>
      </c>
      <c r="G92" s="16">
        <v>0</v>
      </c>
      <c r="H92" s="16">
        <f t="shared" si="18"/>
        <v>1229.5999999999999</v>
      </c>
      <c r="I92" s="16">
        <f t="shared" si="19"/>
        <v>14.29767441860465</v>
      </c>
      <c r="J92" s="17">
        <v>5</v>
      </c>
      <c r="K92" s="34" t="s">
        <v>368</v>
      </c>
      <c r="L92" s="68" t="s">
        <v>391</v>
      </c>
    </row>
    <row r="93" spans="2:12" x14ac:dyDescent="0.2">
      <c r="B93">
        <f t="shared" si="16"/>
        <v>88</v>
      </c>
      <c r="C93" s="14">
        <f t="shared" si="16"/>
        <v>46548</v>
      </c>
      <c r="D93" s="15"/>
      <c r="E93" s="16">
        <v>1203.2</v>
      </c>
      <c r="F93" s="16">
        <f t="shared" si="17"/>
        <v>0</v>
      </c>
      <c r="G93" s="16"/>
      <c r="H93" s="16">
        <f t="shared" si="18"/>
        <v>1229.5999999999999</v>
      </c>
      <c r="I93" s="16">
        <f t="shared" si="19"/>
        <v>14.133333333333333</v>
      </c>
    </row>
    <row r="94" spans="2:12" x14ac:dyDescent="0.2">
      <c r="B94">
        <f t="shared" si="16"/>
        <v>89</v>
      </c>
      <c r="C94" s="14">
        <f t="shared" si="16"/>
        <v>46549</v>
      </c>
      <c r="D94" s="15"/>
      <c r="E94" s="16">
        <v>1203.2</v>
      </c>
      <c r="F94" s="16">
        <f t="shared" si="17"/>
        <v>0</v>
      </c>
      <c r="G94" s="16"/>
      <c r="H94" s="16">
        <f t="shared" si="18"/>
        <v>1229.5999999999999</v>
      </c>
      <c r="I94" s="16">
        <f t="shared" si="19"/>
        <v>13.972727272727271</v>
      </c>
    </row>
    <row r="95" spans="2:12" x14ac:dyDescent="0.2">
      <c r="B95">
        <f t="shared" si="16"/>
        <v>90</v>
      </c>
      <c r="C95" s="14">
        <f t="shared" si="16"/>
        <v>46550</v>
      </c>
      <c r="D95" s="15"/>
      <c r="E95" s="16">
        <v>1203.2</v>
      </c>
      <c r="F95" s="16">
        <f t="shared" si="17"/>
        <v>0</v>
      </c>
      <c r="G95" s="16"/>
      <c r="H95" s="16">
        <f t="shared" si="18"/>
        <v>1229.5999999999999</v>
      </c>
      <c r="I95" s="16">
        <f t="shared" si="19"/>
        <v>13.815730337078652</v>
      </c>
    </row>
    <row r="96" spans="2:12" x14ac:dyDescent="0.2">
      <c r="B96">
        <f t="shared" si="16"/>
        <v>91</v>
      </c>
      <c r="C96" s="14">
        <f t="shared" si="16"/>
        <v>46551</v>
      </c>
      <c r="D96" s="15"/>
      <c r="E96" s="16">
        <v>1203.2</v>
      </c>
      <c r="F96" s="16">
        <f t="shared" si="17"/>
        <v>0</v>
      </c>
      <c r="G96" s="16"/>
      <c r="H96" s="16">
        <f t="shared" si="18"/>
        <v>1229.5999999999999</v>
      </c>
      <c r="I96" s="16">
        <f t="shared" si="19"/>
        <v>13.662222222222221</v>
      </c>
    </row>
    <row r="97" spans="2:12" x14ac:dyDescent="0.2">
      <c r="B97">
        <f t="shared" si="16"/>
        <v>92</v>
      </c>
      <c r="C97" s="14">
        <f t="shared" si="16"/>
        <v>46552</v>
      </c>
      <c r="D97" s="58" t="s">
        <v>335</v>
      </c>
      <c r="E97" s="16">
        <v>1279.5</v>
      </c>
      <c r="F97" s="16">
        <f t="shared" si="17"/>
        <v>76.299999999999955</v>
      </c>
      <c r="G97" s="16">
        <v>0</v>
      </c>
      <c r="H97" s="16">
        <f t="shared" si="18"/>
        <v>1305.8999999999999</v>
      </c>
      <c r="I97" s="16">
        <f t="shared" si="19"/>
        <v>14.350549450549449</v>
      </c>
      <c r="J97" s="17">
        <v>4</v>
      </c>
      <c r="K97" s="34" t="s">
        <v>369</v>
      </c>
      <c r="L97" s="68" t="s">
        <v>392</v>
      </c>
    </row>
    <row r="98" spans="2:12" x14ac:dyDescent="0.2">
      <c r="B98">
        <f t="shared" si="16"/>
        <v>93</v>
      </c>
      <c r="C98" s="14">
        <f t="shared" si="16"/>
        <v>46553</v>
      </c>
      <c r="D98" s="15"/>
      <c r="E98" s="16">
        <v>1279.5</v>
      </c>
      <c r="F98" s="16">
        <f t="shared" si="17"/>
        <v>0</v>
      </c>
      <c r="G98" s="16"/>
      <c r="H98" s="16">
        <f t="shared" si="18"/>
        <v>1305.8999999999999</v>
      </c>
      <c r="I98" s="16">
        <f t="shared" si="19"/>
        <v>14.194565217391302</v>
      </c>
    </row>
    <row r="99" spans="2:12" x14ac:dyDescent="0.2">
      <c r="B99">
        <f t="shared" ref="B99:C115" si="20">B98+1</f>
        <v>94</v>
      </c>
      <c r="C99" s="14">
        <f t="shared" si="16"/>
        <v>46554</v>
      </c>
      <c r="D99" s="15"/>
      <c r="E99" s="16">
        <v>1279.5</v>
      </c>
      <c r="F99" s="16">
        <f t="shared" si="17"/>
        <v>0</v>
      </c>
      <c r="G99" s="16"/>
      <c r="H99" s="16">
        <f t="shared" si="18"/>
        <v>1305.8999999999999</v>
      </c>
      <c r="I99" s="16">
        <f t="shared" si="19"/>
        <v>14.041935483870967</v>
      </c>
    </row>
    <row r="100" spans="2:12" x14ac:dyDescent="0.2">
      <c r="B100">
        <f t="shared" si="20"/>
        <v>95</v>
      </c>
      <c r="C100" s="14">
        <f t="shared" si="20"/>
        <v>46555</v>
      </c>
      <c r="D100" s="15" t="s">
        <v>337</v>
      </c>
      <c r="E100" s="16">
        <v>1331</v>
      </c>
      <c r="F100" s="16">
        <f t="shared" si="17"/>
        <v>51.5</v>
      </c>
      <c r="G100" s="16"/>
      <c r="H100" s="16">
        <f t="shared" si="18"/>
        <v>1357.3999999999999</v>
      </c>
      <c r="I100" s="16">
        <f t="shared" si="19"/>
        <v>14.440425531914892</v>
      </c>
      <c r="K100" s="34" t="s">
        <v>327</v>
      </c>
      <c r="L100" s="68" t="s">
        <v>397</v>
      </c>
    </row>
    <row r="101" spans="2:12" x14ac:dyDescent="0.2">
      <c r="B101">
        <f t="shared" si="20"/>
        <v>96</v>
      </c>
      <c r="C101" s="14">
        <f t="shared" si="20"/>
        <v>46556</v>
      </c>
      <c r="D101" s="58" t="s">
        <v>336</v>
      </c>
      <c r="E101" s="16">
        <v>1342.8</v>
      </c>
      <c r="F101" s="16">
        <f t="shared" si="17"/>
        <v>11.799999999999955</v>
      </c>
      <c r="G101" s="16">
        <v>2.4</v>
      </c>
      <c r="H101" s="16">
        <f t="shared" si="18"/>
        <v>1371.6</v>
      </c>
      <c r="I101" s="16">
        <f t="shared" si="19"/>
        <v>14.437894736842104</v>
      </c>
      <c r="J101" s="17">
        <v>4</v>
      </c>
      <c r="K101" s="66" t="s">
        <v>370</v>
      </c>
      <c r="L101" s="68" t="s">
        <v>398</v>
      </c>
    </row>
    <row r="102" spans="2:12" x14ac:dyDescent="0.2">
      <c r="B102">
        <f t="shared" si="20"/>
        <v>97</v>
      </c>
      <c r="C102" s="14">
        <f t="shared" si="20"/>
        <v>46557</v>
      </c>
      <c r="D102" s="15"/>
      <c r="E102" s="16">
        <v>1342.8</v>
      </c>
      <c r="F102" s="16">
        <f t="shared" si="17"/>
        <v>0</v>
      </c>
      <c r="G102" s="16"/>
      <c r="H102" s="16">
        <f t="shared" si="18"/>
        <v>1371.6</v>
      </c>
      <c r="I102" s="16">
        <f t="shared" si="19"/>
        <v>14.2875</v>
      </c>
    </row>
    <row r="103" spans="2:12" x14ac:dyDescent="0.2">
      <c r="B103">
        <f t="shared" si="20"/>
        <v>98</v>
      </c>
      <c r="C103" s="14">
        <f t="shared" si="20"/>
        <v>46558</v>
      </c>
      <c r="D103" s="15"/>
      <c r="E103" s="16">
        <v>1342.8</v>
      </c>
      <c r="F103" s="16">
        <f t="shared" si="17"/>
        <v>0</v>
      </c>
      <c r="G103" s="16"/>
      <c r="H103" s="16">
        <f t="shared" si="18"/>
        <v>1371.6</v>
      </c>
      <c r="I103" s="16">
        <f t="shared" si="19"/>
        <v>14.14020618556701</v>
      </c>
    </row>
    <row r="104" spans="2:12" x14ac:dyDescent="0.2">
      <c r="B104">
        <f t="shared" si="20"/>
        <v>99</v>
      </c>
      <c r="C104" s="14">
        <f t="shared" si="20"/>
        <v>46559</v>
      </c>
      <c r="D104" s="15"/>
      <c r="E104" s="16">
        <v>1342.8</v>
      </c>
      <c r="F104" s="16">
        <f t="shared" si="17"/>
        <v>0</v>
      </c>
      <c r="G104" s="16"/>
      <c r="H104" s="16">
        <f t="shared" si="18"/>
        <v>1371.6</v>
      </c>
      <c r="I104" s="16">
        <f t="shared" si="19"/>
        <v>13.995918367346938</v>
      </c>
    </row>
    <row r="105" spans="2:12" x14ac:dyDescent="0.2">
      <c r="B105">
        <f t="shared" si="20"/>
        <v>100</v>
      </c>
      <c r="C105" s="14">
        <f t="shared" si="20"/>
        <v>46560</v>
      </c>
      <c r="D105" s="58" t="s">
        <v>263</v>
      </c>
      <c r="E105" s="16">
        <v>1387.8</v>
      </c>
      <c r="F105" s="16">
        <f t="shared" si="17"/>
        <v>45</v>
      </c>
      <c r="G105" s="16">
        <v>0</v>
      </c>
      <c r="H105" s="16">
        <f t="shared" si="18"/>
        <v>1416.6</v>
      </c>
      <c r="I105" s="16">
        <f t="shared" si="19"/>
        <v>14.309090909090909</v>
      </c>
      <c r="J105" s="17">
        <v>5</v>
      </c>
      <c r="K105" s="19" t="s">
        <v>371</v>
      </c>
      <c r="L105" s="68" t="s">
        <v>400</v>
      </c>
    </row>
    <row r="106" spans="2:12" x14ac:dyDescent="0.2">
      <c r="B106">
        <f t="shared" si="20"/>
        <v>101</v>
      </c>
      <c r="C106" s="14">
        <f t="shared" si="20"/>
        <v>46561</v>
      </c>
      <c r="D106" s="15"/>
      <c r="E106" s="16">
        <v>1387.8</v>
      </c>
      <c r="F106" s="16">
        <f t="shared" si="17"/>
        <v>0</v>
      </c>
      <c r="G106" s="16"/>
      <c r="H106" s="16">
        <f t="shared" si="18"/>
        <v>1416.6</v>
      </c>
      <c r="I106" s="16">
        <f t="shared" si="19"/>
        <v>14.165999999999999</v>
      </c>
    </row>
    <row r="107" spans="2:12" x14ac:dyDescent="0.2">
      <c r="B107">
        <f t="shared" si="20"/>
        <v>102</v>
      </c>
      <c r="C107" s="14">
        <f t="shared" si="20"/>
        <v>46562</v>
      </c>
      <c r="D107" s="15"/>
      <c r="E107" s="16">
        <v>1387.8</v>
      </c>
      <c r="F107" s="16">
        <f t="shared" si="17"/>
        <v>0</v>
      </c>
      <c r="G107" s="16"/>
      <c r="H107" s="16">
        <f t="shared" si="18"/>
        <v>1416.6</v>
      </c>
      <c r="I107" s="16">
        <f t="shared" si="19"/>
        <v>14.025742574257425</v>
      </c>
    </row>
    <row r="108" spans="2:12" x14ac:dyDescent="0.2">
      <c r="B108">
        <f t="shared" si="20"/>
        <v>103</v>
      </c>
      <c r="C108" s="14">
        <f t="shared" si="20"/>
        <v>46563</v>
      </c>
      <c r="D108" s="15"/>
      <c r="E108" s="16">
        <v>1387.8</v>
      </c>
      <c r="F108" s="16">
        <f t="shared" si="17"/>
        <v>0</v>
      </c>
      <c r="G108" s="16"/>
      <c r="H108" s="16">
        <f t="shared" si="18"/>
        <v>1416.6</v>
      </c>
      <c r="I108" s="16">
        <f t="shared" si="19"/>
        <v>13.888235294117646</v>
      </c>
    </row>
    <row r="109" spans="2:12" x14ac:dyDescent="0.2">
      <c r="B109">
        <f t="shared" si="20"/>
        <v>104</v>
      </c>
      <c r="C109" s="14">
        <f t="shared" si="20"/>
        <v>46564</v>
      </c>
      <c r="D109" s="58" t="s">
        <v>339</v>
      </c>
      <c r="E109" s="16">
        <v>1452.1</v>
      </c>
      <c r="F109" s="16">
        <f t="shared" si="17"/>
        <v>64.299999999999955</v>
      </c>
      <c r="G109" s="16"/>
      <c r="H109" s="16">
        <f t="shared" si="18"/>
        <v>1480.8999999999999</v>
      </c>
      <c r="I109" s="16">
        <f t="shared" si="19"/>
        <v>14.37766990291262</v>
      </c>
      <c r="J109" s="17"/>
      <c r="K109" s="19" t="s">
        <v>338</v>
      </c>
      <c r="L109" s="68" t="s">
        <v>339</v>
      </c>
    </row>
    <row r="110" spans="2:12" x14ac:dyDescent="0.2">
      <c r="B110">
        <f t="shared" si="20"/>
        <v>105</v>
      </c>
      <c r="C110" s="14">
        <f t="shared" si="20"/>
        <v>46565</v>
      </c>
      <c r="D110" s="15"/>
      <c r="E110" s="16">
        <v>1477.3</v>
      </c>
      <c r="F110" s="16">
        <f t="shared" si="17"/>
        <v>25.200000000000045</v>
      </c>
      <c r="G110" s="16">
        <v>0</v>
      </c>
      <c r="H110" s="16">
        <f t="shared" si="18"/>
        <v>1506.1</v>
      </c>
      <c r="I110" s="16">
        <f t="shared" si="19"/>
        <v>14.481730769230769</v>
      </c>
      <c r="J110" s="10">
        <v>7</v>
      </c>
      <c r="K110" s="34" t="s">
        <v>328</v>
      </c>
    </row>
    <row r="111" spans="2:12" x14ac:dyDescent="0.2">
      <c r="B111">
        <f t="shared" si="20"/>
        <v>106</v>
      </c>
      <c r="C111" s="14">
        <f t="shared" si="20"/>
        <v>46566</v>
      </c>
      <c r="D111" s="58" t="s">
        <v>264</v>
      </c>
      <c r="E111" s="16">
        <v>1484.7</v>
      </c>
      <c r="F111" s="16">
        <f t="shared" si="17"/>
        <v>7.4000000000000909</v>
      </c>
      <c r="G111" s="16"/>
      <c r="H111" s="16">
        <f t="shared" si="18"/>
        <v>1513.5</v>
      </c>
      <c r="I111" s="16">
        <f t="shared" si="19"/>
        <v>14.414285714285715</v>
      </c>
      <c r="J111" s="17"/>
      <c r="K111" s="19" t="s">
        <v>461</v>
      </c>
      <c r="L111" s="68" t="s">
        <v>264</v>
      </c>
    </row>
    <row r="112" spans="2:12" x14ac:dyDescent="0.2">
      <c r="B112">
        <f t="shared" si="20"/>
        <v>107</v>
      </c>
      <c r="C112" s="14">
        <f t="shared" si="20"/>
        <v>46567</v>
      </c>
      <c r="D112" s="15"/>
      <c r="E112" s="16">
        <v>1484.7</v>
      </c>
      <c r="F112" s="16">
        <f t="shared" si="17"/>
        <v>0</v>
      </c>
      <c r="G112" s="16"/>
      <c r="H112" s="16">
        <f t="shared" si="18"/>
        <v>1513.5</v>
      </c>
      <c r="I112" s="16">
        <f t="shared" si="19"/>
        <v>14.278301886792454</v>
      </c>
    </row>
    <row r="113" spans="2:12" x14ac:dyDescent="0.2">
      <c r="B113">
        <f t="shared" si="20"/>
        <v>108</v>
      </c>
      <c r="C113" s="14">
        <f t="shared" si="20"/>
        <v>46568</v>
      </c>
      <c r="D113" s="15"/>
      <c r="E113" s="16">
        <v>1484.7</v>
      </c>
      <c r="F113" s="16">
        <f t="shared" si="17"/>
        <v>0</v>
      </c>
      <c r="G113" s="16"/>
      <c r="H113" s="16">
        <f t="shared" si="18"/>
        <v>1513.5</v>
      </c>
      <c r="I113" s="16">
        <f t="shared" si="19"/>
        <v>14.144859813084112</v>
      </c>
    </row>
    <row r="114" spans="2:12" x14ac:dyDescent="0.2">
      <c r="B114">
        <f t="shared" si="20"/>
        <v>109</v>
      </c>
      <c r="C114" s="14">
        <f t="shared" si="20"/>
        <v>46569</v>
      </c>
      <c r="D114" s="15"/>
      <c r="E114" s="16">
        <v>1484.7</v>
      </c>
      <c r="F114" s="16">
        <f t="shared" si="17"/>
        <v>0</v>
      </c>
      <c r="G114" s="16"/>
      <c r="H114" s="16">
        <f t="shared" si="18"/>
        <v>1513.5</v>
      </c>
      <c r="I114" s="16">
        <f t="shared" si="19"/>
        <v>14.013888888888889</v>
      </c>
    </row>
    <row r="115" spans="2:12" x14ac:dyDescent="0.2">
      <c r="B115">
        <f t="shared" ref="B115:C131" si="21">B114+1</f>
        <v>110</v>
      </c>
      <c r="C115" s="14">
        <f t="shared" si="20"/>
        <v>46570</v>
      </c>
      <c r="D115" s="15"/>
      <c r="E115" s="16">
        <v>1484.7</v>
      </c>
      <c r="F115" s="16">
        <f t="shared" si="17"/>
        <v>0</v>
      </c>
      <c r="G115" s="16"/>
      <c r="H115" s="16">
        <f t="shared" si="18"/>
        <v>1513.5</v>
      </c>
      <c r="I115" s="16">
        <f t="shared" si="19"/>
        <v>13.885321100917432</v>
      </c>
    </row>
    <row r="116" spans="2:12" x14ac:dyDescent="0.2">
      <c r="B116">
        <f t="shared" si="21"/>
        <v>111</v>
      </c>
      <c r="C116" s="14">
        <f t="shared" si="21"/>
        <v>46571</v>
      </c>
      <c r="D116" s="58" t="s">
        <v>265</v>
      </c>
      <c r="E116" s="16">
        <v>1555</v>
      </c>
      <c r="F116" s="16">
        <f t="shared" si="17"/>
        <v>70.299999999999955</v>
      </c>
      <c r="G116" s="16"/>
      <c r="H116" s="16">
        <f t="shared" si="18"/>
        <v>1583.8</v>
      </c>
      <c r="I116" s="16">
        <f t="shared" si="19"/>
        <v>14.398181818181818</v>
      </c>
      <c r="J116" s="17"/>
      <c r="K116" s="19" t="s">
        <v>460</v>
      </c>
      <c r="L116" s="68" t="s">
        <v>265</v>
      </c>
    </row>
    <row r="117" spans="2:12" x14ac:dyDescent="0.2">
      <c r="B117">
        <f t="shared" si="21"/>
        <v>112</v>
      </c>
      <c r="C117" s="14">
        <f t="shared" si="21"/>
        <v>46572</v>
      </c>
      <c r="D117" s="58" t="s">
        <v>266</v>
      </c>
      <c r="E117" s="16">
        <v>1563.6</v>
      </c>
      <c r="F117" s="16">
        <f t="shared" si="17"/>
        <v>8.5999999999999091</v>
      </c>
      <c r="G117" s="16">
        <v>0</v>
      </c>
      <c r="H117" s="16">
        <f t="shared" si="18"/>
        <v>1592.3999999999999</v>
      </c>
      <c r="I117" s="16">
        <f t="shared" si="19"/>
        <v>14.345945945945944</v>
      </c>
      <c r="J117" s="10">
        <v>6</v>
      </c>
      <c r="K117" s="34" t="s">
        <v>458</v>
      </c>
      <c r="L117" s="68" t="s">
        <v>401</v>
      </c>
    </row>
    <row r="118" spans="2:12" x14ac:dyDescent="0.2">
      <c r="B118">
        <f t="shared" si="21"/>
        <v>113</v>
      </c>
      <c r="C118" s="14">
        <f t="shared" si="21"/>
        <v>46573</v>
      </c>
      <c r="D118" s="58" t="s">
        <v>340</v>
      </c>
      <c r="E118" s="16">
        <v>1578.3</v>
      </c>
      <c r="F118" s="16">
        <f t="shared" si="17"/>
        <v>14.700000000000045</v>
      </c>
      <c r="G118" s="16"/>
      <c r="H118" s="16">
        <f t="shared" si="18"/>
        <v>1607.1</v>
      </c>
      <c r="I118" s="16">
        <f t="shared" si="19"/>
        <v>14.349107142857141</v>
      </c>
      <c r="J118" s="17"/>
      <c r="K118" s="19" t="s">
        <v>459</v>
      </c>
      <c r="L118" s="68" t="s">
        <v>340</v>
      </c>
    </row>
    <row r="119" spans="2:12" x14ac:dyDescent="0.2">
      <c r="B119">
        <f t="shared" si="21"/>
        <v>114</v>
      </c>
      <c r="C119" s="14">
        <f t="shared" si="21"/>
        <v>46574</v>
      </c>
      <c r="D119" s="15"/>
      <c r="E119" s="16">
        <v>1578.3</v>
      </c>
      <c r="F119" s="16">
        <f t="shared" si="17"/>
        <v>0</v>
      </c>
      <c r="G119" s="16"/>
      <c r="H119" s="16">
        <f t="shared" si="18"/>
        <v>1607.1</v>
      </c>
      <c r="I119" s="16">
        <f t="shared" ref="I119:I150" si="22">H119/B118</f>
        <v>14.222123893805309</v>
      </c>
      <c r="J119" s="17"/>
      <c r="K119" s="13"/>
    </row>
    <row r="120" spans="2:12" x14ac:dyDescent="0.2">
      <c r="B120">
        <f t="shared" si="21"/>
        <v>115</v>
      </c>
      <c r="C120" s="14">
        <f t="shared" si="21"/>
        <v>46575</v>
      </c>
      <c r="D120" s="15"/>
      <c r="E120" s="16">
        <v>1578.3</v>
      </c>
      <c r="F120" s="16">
        <f t="shared" si="17"/>
        <v>0</v>
      </c>
      <c r="G120" s="16"/>
      <c r="H120" s="16">
        <f t="shared" si="18"/>
        <v>1607.1</v>
      </c>
      <c r="I120" s="16">
        <f t="shared" si="22"/>
        <v>14.09736842105263</v>
      </c>
      <c r="J120" s="17"/>
      <c r="K120" s="13"/>
    </row>
    <row r="121" spans="2:12" x14ac:dyDescent="0.2">
      <c r="B121">
        <f t="shared" si="21"/>
        <v>116</v>
      </c>
      <c r="C121" s="14">
        <f t="shared" si="21"/>
        <v>46576</v>
      </c>
      <c r="D121" s="15"/>
      <c r="E121" s="16">
        <v>1578.3</v>
      </c>
      <c r="F121" s="16">
        <f t="shared" si="17"/>
        <v>0</v>
      </c>
      <c r="G121" s="16"/>
      <c r="H121" s="16">
        <f t="shared" si="18"/>
        <v>1607.1</v>
      </c>
      <c r="I121" s="16">
        <f t="shared" si="22"/>
        <v>13.974782608695651</v>
      </c>
      <c r="J121" s="17"/>
      <c r="K121" s="13"/>
    </row>
    <row r="122" spans="2:12" x14ac:dyDescent="0.2">
      <c r="B122">
        <f t="shared" si="21"/>
        <v>117</v>
      </c>
      <c r="C122" s="14">
        <f t="shared" si="21"/>
        <v>46577</v>
      </c>
      <c r="D122" s="15"/>
      <c r="E122" s="16">
        <v>1578.3</v>
      </c>
      <c r="F122" s="16">
        <f t="shared" si="17"/>
        <v>0</v>
      </c>
      <c r="G122" s="16"/>
      <c r="H122" s="16">
        <f t="shared" si="18"/>
        <v>1607.1</v>
      </c>
      <c r="I122" s="16">
        <f t="shared" si="22"/>
        <v>13.854310344827585</v>
      </c>
      <c r="J122" s="17"/>
      <c r="K122" s="13"/>
    </row>
    <row r="123" spans="2:12" x14ac:dyDescent="0.2">
      <c r="B123">
        <f t="shared" si="21"/>
        <v>118</v>
      </c>
      <c r="C123" s="14">
        <f t="shared" si="21"/>
        <v>46578</v>
      </c>
      <c r="D123" s="58" t="s">
        <v>267</v>
      </c>
      <c r="E123" s="16">
        <v>1636.8</v>
      </c>
      <c r="F123" s="16">
        <f t="shared" si="17"/>
        <v>58.5</v>
      </c>
      <c r="G123" s="16">
        <v>5.5</v>
      </c>
      <c r="H123" s="16">
        <f t="shared" si="18"/>
        <v>1671.1</v>
      </c>
      <c r="I123" s="16">
        <f t="shared" si="22"/>
        <v>14.282905982905982</v>
      </c>
      <c r="J123" s="17">
        <v>6</v>
      </c>
      <c r="K123" s="32" t="s">
        <v>462</v>
      </c>
      <c r="L123" s="68" t="s">
        <v>267</v>
      </c>
    </row>
    <row r="124" spans="2:12" x14ac:dyDescent="0.2">
      <c r="B124">
        <f t="shared" si="21"/>
        <v>119</v>
      </c>
      <c r="C124" s="14">
        <f t="shared" si="21"/>
        <v>46579</v>
      </c>
      <c r="D124" s="15"/>
      <c r="E124" s="16">
        <v>1636.8</v>
      </c>
      <c r="F124" s="16">
        <f t="shared" si="17"/>
        <v>0</v>
      </c>
      <c r="G124" s="16"/>
      <c r="H124" s="16">
        <f t="shared" si="18"/>
        <v>1671.1</v>
      </c>
      <c r="I124" s="16">
        <f t="shared" si="22"/>
        <v>14.16186440677966</v>
      </c>
      <c r="J124" s="17"/>
      <c r="K124" s="13"/>
    </row>
    <row r="125" spans="2:12" x14ac:dyDescent="0.2">
      <c r="B125">
        <f t="shared" si="21"/>
        <v>120</v>
      </c>
      <c r="C125" s="14">
        <f t="shared" si="21"/>
        <v>46580</v>
      </c>
      <c r="D125" s="15"/>
      <c r="E125" s="16">
        <v>1636.8</v>
      </c>
      <c r="F125" s="16">
        <f t="shared" si="17"/>
        <v>0</v>
      </c>
      <c r="G125" s="16"/>
      <c r="H125" s="16">
        <f t="shared" si="18"/>
        <v>1671.1</v>
      </c>
      <c r="I125" s="16">
        <f t="shared" si="22"/>
        <v>14.042857142857143</v>
      </c>
      <c r="J125" s="17"/>
      <c r="K125" s="13"/>
    </row>
    <row r="126" spans="2:12" x14ac:dyDescent="0.2">
      <c r="B126">
        <f t="shared" si="21"/>
        <v>121</v>
      </c>
      <c r="C126" s="14">
        <f t="shared" si="21"/>
        <v>46581</v>
      </c>
      <c r="D126" s="15"/>
      <c r="E126" s="16">
        <v>1636.8</v>
      </c>
      <c r="F126" s="16">
        <f t="shared" si="17"/>
        <v>0</v>
      </c>
      <c r="G126" s="16"/>
      <c r="H126" s="16">
        <f t="shared" si="18"/>
        <v>1671.1</v>
      </c>
      <c r="I126" s="16">
        <f t="shared" si="22"/>
        <v>13.925833333333333</v>
      </c>
      <c r="J126" s="17"/>
      <c r="K126" s="13"/>
    </row>
    <row r="127" spans="2:12" x14ac:dyDescent="0.2">
      <c r="B127">
        <f t="shared" si="21"/>
        <v>122</v>
      </c>
      <c r="C127" s="14">
        <f t="shared" si="21"/>
        <v>46582</v>
      </c>
      <c r="D127" s="15"/>
      <c r="E127" s="16">
        <v>1636.8</v>
      </c>
      <c r="F127" s="16">
        <f t="shared" si="17"/>
        <v>0</v>
      </c>
      <c r="G127" s="16"/>
      <c r="H127" s="16">
        <f t="shared" si="18"/>
        <v>1671.1</v>
      </c>
      <c r="I127" s="16">
        <f t="shared" si="22"/>
        <v>13.810743801652892</v>
      </c>
      <c r="J127" s="17"/>
      <c r="K127" s="13"/>
    </row>
    <row r="128" spans="2:12" x14ac:dyDescent="0.2">
      <c r="B128">
        <f t="shared" si="21"/>
        <v>123</v>
      </c>
      <c r="C128" s="14">
        <f t="shared" si="21"/>
        <v>46583</v>
      </c>
      <c r="D128" s="15"/>
      <c r="E128" s="16">
        <v>1636.8</v>
      </c>
      <c r="F128" s="16">
        <f t="shared" si="17"/>
        <v>0</v>
      </c>
      <c r="G128" s="16"/>
      <c r="H128" s="16">
        <f t="shared" si="18"/>
        <v>1671.1</v>
      </c>
      <c r="I128" s="16">
        <f t="shared" si="22"/>
        <v>13.697540983606556</v>
      </c>
      <c r="J128" s="17"/>
      <c r="K128" s="66" t="s">
        <v>399</v>
      </c>
    </row>
    <row r="129" spans="2:12" x14ac:dyDescent="0.2">
      <c r="B129">
        <f t="shared" si="21"/>
        <v>124</v>
      </c>
      <c r="C129" s="14">
        <f t="shared" si="21"/>
        <v>46584</v>
      </c>
      <c r="D129" s="58" t="s">
        <v>268</v>
      </c>
      <c r="E129" s="16">
        <v>1732.7</v>
      </c>
      <c r="F129" s="16">
        <f t="shared" si="17"/>
        <v>95.900000000000091</v>
      </c>
      <c r="G129" s="16">
        <v>0</v>
      </c>
      <c r="H129" s="16">
        <f t="shared" si="18"/>
        <v>1767</v>
      </c>
      <c r="I129" s="16">
        <f t="shared" si="22"/>
        <v>14.365853658536585</v>
      </c>
      <c r="J129" s="17">
        <v>5</v>
      </c>
      <c r="K129" s="32" t="s">
        <v>452</v>
      </c>
      <c r="L129" s="68" t="s">
        <v>268</v>
      </c>
    </row>
    <row r="130" spans="2:12" x14ac:dyDescent="0.2">
      <c r="B130">
        <f t="shared" si="21"/>
        <v>125</v>
      </c>
      <c r="C130" s="14">
        <f t="shared" si="21"/>
        <v>46585</v>
      </c>
      <c r="D130" s="15"/>
      <c r="E130" s="16">
        <v>1732.7</v>
      </c>
      <c r="F130" s="16">
        <f t="shared" si="17"/>
        <v>0</v>
      </c>
      <c r="G130" s="16"/>
      <c r="H130" s="16">
        <f t="shared" si="18"/>
        <v>1767</v>
      </c>
      <c r="I130" s="16">
        <f t="shared" si="22"/>
        <v>14.25</v>
      </c>
      <c r="J130" s="17"/>
      <c r="K130" s="13"/>
    </row>
    <row r="131" spans="2:12" x14ac:dyDescent="0.2">
      <c r="B131">
        <f t="shared" ref="B131:C147" si="23">B130+1</f>
        <v>126</v>
      </c>
      <c r="C131" s="14">
        <f t="shared" si="21"/>
        <v>46586</v>
      </c>
      <c r="D131" s="15"/>
      <c r="E131" s="16">
        <v>1732.7</v>
      </c>
      <c r="F131" s="16">
        <f t="shared" si="17"/>
        <v>0</v>
      </c>
      <c r="G131" s="16"/>
      <c r="H131" s="16">
        <f t="shared" si="18"/>
        <v>1767</v>
      </c>
      <c r="I131" s="16">
        <f t="shared" si="22"/>
        <v>14.135999999999999</v>
      </c>
      <c r="J131" s="17"/>
      <c r="K131" s="13"/>
    </row>
    <row r="132" spans="2:12" x14ac:dyDescent="0.2">
      <c r="B132">
        <f t="shared" si="23"/>
        <v>127</v>
      </c>
      <c r="C132" s="14">
        <f t="shared" si="23"/>
        <v>46587</v>
      </c>
      <c r="D132" s="15"/>
      <c r="E132" s="16">
        <v>1732.7</v>
      </c>
      <c r="F132" s="16">
        <f t="shared" si="17"/>
        <v>0</v>
      </c>
      <c r="G132" s="16"/>
      <c r="H132" s="16">
        <f t="shared" si="18"/>
        <v>1767</v>
      </c>
      <c r="I132" s="16">
        <f t="shared" si="22"/>
        <v>14.023809523809524</v>
      </c>
      <c r="J132" s="17"/>
      <c r="K132" s="13"/>
    </row>
    <row r="133" spans="2:12" x14ac:dyDescent="0.2">
      <c r="B133">
        <f t="shared" si="23"/>
        <v>128</v>
      </c>
      <c r="C133" s="14">
        <f t="shared" si="23"/>
        <v>46588</v>
      </c>
      <c r="D133" s="15"/>
      <c r="E133" s="16">
        <v>1732.7</v>
      </c>
      <c r="F133" s="16">
        <f t="shared" si="17"/>
        <v>0</v>
      </c>
      <c r="G133" s="16"/>
      <c r="H133" s="16">
        <f t="shared" si="18"/>
        <v>1767</v>
      </c>
      <c r="I133" s="16">
        <f t="shared" si="22"/>
        <v>13.913385826771654</v>
      </c>
      <c r="J133" s="17"/>
      <c r="K133" s="13"/>
    </row>
    <row r="134" spans="2:12" x14ac:dyDescent="0.2">
      <c r="B134">
        <f t="shared" si="23"/>
        <v>129</v>
      </c>
      <c r="C134" s="14">
        <f t="shared" si="23"/>
        <v>46589</v>
      </c>
      <c r="D134" s="58" t="s">
        <v>269</v>
      </c>
      <c r="E134" s="16">
        <v>1776.1</v>
      </c>
      <c r="F134" s="16">
        <f t="shared" si="17"/>
        <v>43.399999999999864</v>
      </c>
      <c r="G134" s="16">
        <v>0</v>
      </c>
      <c r="H134" s="16">
        <f t="shared" si="18"/>
        <v>1810.3999999999999</v>
      </c>
      <c r="I134" s="16">
        <f t="shared" si="22"/>
        <v>14.143749999999999</v>
      </c>
      <c r="J134" s="17">
        <v>3</v>
      </c>
      <c r="K134" s="19" t="s">
        <v>463</v>
      </c>
      <c r="L134" s="68" t="s">
        <v>269</v>
      </c>
    </row>
    <row r="135" spans="2:12" x14ac:dyDescent="0.2">
      <c r="B135">
        <f t="shared" si="23"/>
        <v>130</v>
      </c>
      <c r="C135" s="14">
        <f t="shared" si="23"/>
        <v>46590</v>
      </c>
      <c r="D135" s="15"/>
      <c r="E135" s="16">
        <v>1776.1</v>
      </c>
      <c r="F135" s="16">
        <f t="shared" si="17"/>
        <v>0</v>
      </c>
      <c r="G135" s="16"/>
      <c r="H135" s="16">
        <f t="shared" si="18"/>
        <v>1810.3999999999999</v>
      </c>
      <c r="I135" s="16">
        <f t="shared" si="22"/>
        <v>14.034108527131782</v>
      </c>
      <c r="J135" s="17"/>
      <c r="K135" s="13"/>
    </row>
    <row r="136" spans="2:12" x14ac:dyDescent="0.2">
      <c r="B136">
        <f t="shared" si="23"/>
        <v>131</v>
      </c>
      <c r="C136" s="14">
        <f t="shared" si="23"/>
        <v>46591</v>
      </c>
      <c r="D136" s="15"/>
      <c r="E136" s="16">
        <v>1776.1</v>
      </c>
      <c r="F136" s="16">
        <f t="shared" si="17"/>
        <v>0</v>
      </c>
      <c r="G136" s="16"/>
      <c r="H136" s="16">
        <f t="shared" si="18"/>
        <v>1810.3999999999999</v>
      </c>
      <c r="I136" s="16">
        <f t="shared" si="22"/>
        <v>13.926153846153845</v>
      </c>
      <c r="J136" s="17"/>
      <c r="K136" s="13"/>
    </row>
    <row r="137" spans="2:12" x14ac:dyDescent="0.2">
      <c r="B137">
        <f t="shared" si="23"/>
        <v>132</v>
      </c>
      <c r="C137" s="14">
        <f t="shared" si="23"/>
        <v>46592</v>
      </c>
      <c r="D137" s="58" t="s">
        <v>341</v>
      </c>
      <c r="E137" s="16">
        <v>1801.9</v>
      </c>
      <c r="F137" s="16">
        <f t="shared" si="17"/>
        <v>25.800000000000182</v>
      </c>
      <c r="G137" s="16">
        <v>5.8</v>
      </c>
      <c r="H137" s="16">
        <f t="shared" si="18"/>
        <v>1842</v>
      </c>
      <c r="I137" s="16">
        <f t="shared" si="22"/>
        <v>14.061068702290076</v>
      </c>
      <c r="J137" s="17">
        <v>5</v>
      </c>
      <c r="K137" s="19" t="s">
        <v>320</v>
      </c>
      <c r="L137" s="68" t="s">
        <v>402</v>
      </c>
    </row>
    <row r="138" spans="2:12" x14ac:dyDescent="0.2">
      <c r="B138">
        <f t="shared" si="23"/>
        <v>133</v>
      </c>
      <c r="C138" s="14">
        <f t="shared" si="23"/>
        <v>46593</v>
      </c>
      <c r="D138" s="15"/>
      <c r="E138" s="16">
        <v>1801.9</v>
      </c>
      <c r="F138" s="16">
        <f t="shared" si="17"/>
        <v>0</v>
      </c>
      <c r="G138" s="16"/>
      <c r="H138" s="16">
        <f t="shared" si="18"/>
        <v>1842</v>
      </c>
      <c r="I138" s="16">
        <f t="shared" si="22"/>
        <v>13.954545454545455</v>
      </c>
      <c r="J138" s="17"/>
      <c r="K138" s="13"/>
    </row>
    <row r="139" spans="2:12" x14ac:dyDescent="0.2">
      <c r="B139">
        <f t="shared" si="23"/>
        <v>134</v>
      </c>
      <c r="C139" s="14">
        <f t="shared" si="23"/>
        <v>46594</v>
      </c>
      <c r="D139" s="15"/>
      <c r="E139" s="16">
        <v>1801.9</v>
      </c>
      <c r="F139" s="16">
        <f t="shared" si="17"/>
        <v>0</v>
      </c>
      <c r="G139" s="16"/>
      <c r="H139" s="16">
        <f t="shared" si="18"/>
        <v>1842</v>
      </c>
      <c r="I139" s="16">
        <f t="shared" si="22"/>
        <v>13.849624060150376</v>
      </c>
      <c r="J139" s="17"/>
      <c r="K139" s="13"/>
    </row>
    <row r="140" spans="2:12" x14ac:dyDescent="0.2">
      <c r="B140">
        <f t="shared" si="23"/>
        <v>135</v>
      </c>
      <c r="C140" s="14">
        <f t="shared" si="23"/>
        <v>46595</v>
      </c>
      <c r="D140" s="15"/>
      <c r="E140" s="16">
        <v>1801.9</v>
      </c>
      <c r="F140" s="16">
        <f t="shared" si="17"/>
        <v>0</v>
      </c>
      <c r="G140" s="16"/>
      <c r="H140" s="16">
        <f t="shared" si="18"/>
        <v>1842</v>
      </c>
      <c r="I140" s="16">
        <f t="shared" si="22"/>
        <v>13.746268656716419</v>
      </c>
      <c r="J140" s="17"/>
      <c r="K140" s="13"/>
    </row>
    <row r="141" spans="2:12" x14ac:dyDescent="0.2">
      <c r="B141">
        <f t="shared" si="23"/>
        <v>136</v>
      </c>
      <c r="C141" s="14">
        <f t="shared" si="23"/>
        <v>46596</v>
      </c>
      <c r="D141" s="15"/>
      <c r="E141" s="16">
        <v>1801.9</v>
      </c>
      <c r="F141" s="16">
        <f t="shared" si="17"/>
        <v>0</v>
      </c>
      <c r="G141" s="16"/>
      <c r="H141" s="16">
        <f t="shared" si="18"/>
        <v>1842</v>
      </c>
      <c r="I141" s="16">
        <f t="shared" si="22"/>
        <v>13.644444444444444</v>
      </c>
    </row>
    <row r="142" spans="2:12" x14ac:dyDescent="0.2">
      <c r="B142">
        <f t="shared" si="23"/>
        <v>137</v>
      </c>
      <c r="C142" s="14">
        <f t="shared" si="23"/>
        <v>46597</v>
      </c>
      <c r="D142" s="58" t="s">
        <v>270</v>
      </c>
      <c r="E142" s="16">
        <v>1855.6</v>
      </c>
      <c r="F142" s="16">
        <f t="shared" si="17"/>
        <v>53.699999999999818</v>
      </c>
      <c r="G142" s="16">
        <v>3.6</v>
      </c>
      <c r="H142" s="16">
        <f t="shared" si="18"/>
        <v>1899.2999999999997</v>
      </c>
      <c r="I142" s="16">
        <f t="shared" si="22"/>
        <v>13.965441176470586</v>
      </c>
      <c r="J142" s="17">
        <v>5</v>
      </c>
      <c r="K142" s="32" t="s">
        <v>464</v>
      </c>
      <c r="L142" s="68" t="s">
        <v>270</v>
      </c>
    </row>
    <row r="143" spans="2:12" x14ac:dyDescent="0.2">
      <c r="B143">
        <f t="shared" si="23"/>
        <v>138</v>
      </c>
      <c r="C143" s="14">
        <f t="shared" si="23"/>
        <v>46598</v>
      </c>
      <c r="D143" s="15"/>
      <c r="E143" s="16">
        <v>1855.6</v>
      </c>
      <c r="F143" s="16">
        <f t="shared" si="17"/>
        <v>0</v>
      </c>
      <c r="G143" s="16"/>
      <c r="H143" s="16">
        <f t="shared" si="18"/>
        <v>1899.2999999999997</v>
      </c>
      <c r="I143" s="16">
        <f t="shared" si="22"/>
        <v>13.863503649635035</v>
      </c>
    </row>
    <row r="144" spans="2:12" x14ac:dyDescent="0.2">
      <c r="B144">
        <f t="shared" si="23"/>
        <v>139</v>
      </c>
      <c r="C144" s="14">
        <f t="shared" si="23"/>
        <v>46599</v>
      </c>
      <c r="D144" s="15"/>
      <c r="E144" s="16">
        <v>1855.6</v>
      </c>
      <c r="F144" s="16">
        <v>0</v>
      </c>
      <c r="G144" s="16"/>
      <c r="H144" s="16">
        <f t="shared" si="18"/>
        <v>1899.2999999999997</v>
      </c>
      <c r="I144" s="16">
        <f t="shared" si="22"/>
        <v>13.763043478260867</v>
      </c>
    </row>
    <row r="145" spans="2:12" x14ac:dyDescent="0.2">
      <c r="B145">
        <f t="shared" si="23"/>
        <v>140</v>
      </c>
      <c r="C145" s="14">
        <f t="shared" si="23"/>
        <v>46600</v>
      </c>
      <c r="D145" s="15"/>
      <c r="E145" s="16">
        <v>1855.6</v>
      </c>
      <c r="F145" s="16">
        <f>E145-E143</f>
        <v>0</v>
      </c>
      <c r="G145" s="16"/>
      <c r="H145" s="16">
        <f t="shared" si="18"/>
        <v>1899.2999999999997</v>
      </c>
      <c r="I145" s="16">
        <f t="shared" si="22"/>
        <v>13.664028776978416</v>
      </c>
    </row>
    <row r="146" spans="2:12" x14ac:dyDescent="0.2">
      <c r="B146">
        <f t="shared" si="23"/>
        <v>141</v>
      </c>
      <c r="C146" s="14">
        <f t="shared" si="23"/>
        <v>46601</v>
      </c>
      <c r="D146" s="15"/>
      <c r="E146" s="16">
        <v>1855.6</v>
      </c>
      <c r="F146" s="16">
        <f t="shared" si="17"/>
        <v>0</v>
      </c>
      <c r="G146" s="16"/>
      <c r="H146" s="16">
        <f t="shared" si="18"/>
        <v>1899.2999999999997</v>
      </c>
      <c r="I146" s="16">
        <f t="shared" si="22"/>
        <v>13.566428571428569</v>
      </c>
    </row>
    <row r="147" spans="2:12" x14ac:dyDescent="0.2">
      <c r="B147">
        <f t="shared" ref="B147:C163" si="24">B146+1</f>
        <v>142</v>
      </c>
      <c r="C147" s="14">
        <f t="shared" si="23"/>
        <v>46602</v>
      </c>
      <c r="D147" s="58" t="s">
        <v>271</v>
      </c>
      <c r="E147" s="16">
        <v>1918.1</v>
      </c>
      <c r="F147" s="16">
        <f t="shared" si="17"/>
        <v>62.5</v>
      </c>
      <c r="G147" s="16">
        <v>8</v>
      </c>
      <c r="H147" s="16">
        <f t="shared" ref="H147:H210" si="25">H146+F147+G147</f>
        <v>1969.7999999999997</v>
      </c>
      <c r="I147" s="16">
        <f t="shared" si="22"/>
        <v>13.970212765957445</v>
      </c>
      <c r="J147" s="17">
        <v>6</v>
      </c>
      <c r="K147" s="19" t="s">
        <v>372</v>
      </c>
      <c r="L147" s="68" t="s">
        <v>271</v>
      </c>
    </row>
    <row r="148" spans="2:12" x14ac:dyDescent="0.2">
      <c r="B148">
        <f t="shared" si="24"/>
        <v>143</v>
      </c>
      <c r="C148" s="14">
        <f t="shared" si="24"/>
        <v>46603</v>
      </c>
      <c r="D148" s="15"/>
      <c r="E148" s="16">
        <v>1918.1</v>
      </c>
      <c r="F148" s="16">
        <f t="shared" ref="F148:F211" si="26">E148-E147</f>
        <v>0</v>
      </c>
      <c r="G148" s="16"/>
      <c r="H148" s="16">
        <f t="shared" si="25"/>
        <v>1969.7999999999997</v>
      </c>
      <c r="I148" s="16">
        <f t="shared" si="22"/>
        <v>13.871830985915491</v>
      </c>
      <c r="J148" s="17"/>
      <c r="K148" s="19"/>
    </row>
    <row r="149" spans="2:12" x14ac:dyDescent="0.2">
      <c r="B149">
        <f t="shared" si="24"/>
        <v>144</v>
      </c>
      <c r="C149" s="14">
        <f t="shared" si="24"/>
        <v>46604</v>
      </c>
      <c r="D149" s="15"/>
      <c r="E149" s="16">
        <v>1918.1</v>
      </c>
      <c r="F149" s="16">
        <f t="shared" si="26"/>
        <v>0</v>
      </c>
      <c r="G149" s="16"/>
      <c r="H149" s="16">
        <f t="shared" si="25"/>
        <v>1969.7999999999997</v>
      </c>
      <c r="I149" s="16">
        <f t="shared" si="22"/>
        <v>13.774825174825173</v>
      </c>
    </row>
    <row r="150" spans="2:12" x14ac:dyDescent="0.2">
      <c r="B150">
        <f t="shared" si="24"/>
        <v>145</v>
      </c>
      <c r="C150" s="14">
        <f t="shared" si="24"/>
        <v>46605</v>
      </c>
      <c r="D150" s="15"/>
      <c r="E150" s="16">
        <v>1918.1</v>
      </c>
      <c r="F150" s="16">
        <f t="shared" si="26"/>
        <v>0</v>
      </c>
      <c r="G150" s="16"/>
      <c r="H150" s="16">
        <f t="shared" si="25"/>
        <v>1969.7999999999997</v>
      </c>
      <c r="I150" s="16">
        <f t="shared" si="22"/>
        <v>13.679166666666665</v>
      </c>
      <c r="L150" s="68" t="s">
        <v>403</v>
      </c>
    </row>
    <row r="151" spans="2:12" x14ac:dyDescent="0.2">
      <c r="B151">
        <f t="shared" si="24"/>
        <v>146</v>
      </c>
      <c r="C151" s="14">
        <f t="shared" si="24"/>
        <v>46606</v>
      </c>
      <c r="D151" s="15"/>
      <c r="E151" s="16">
        <v>1918.1</v>
      </c>
      <c r="F151" s="16">
        <f t="shared" si="26"/>
        <v>0</v>
      </c>
      <c r="G151" s="16"/>
      <c r="H151" s="16">
        <f t="shared" si="25"/>
        <v>1969.7999999999997</v>
      </c>
      <c r="I151" s="16">
        <f t="shared" ref="I151:I182" si="27">H151/B150</f>
        <v>13.584827586206895</v>
      </c>
    </row>
    <row r="152" spans="2:12" x14ac:dyDescent="0.2">
      <c r="B152">
        <f t="shared" si="24"/>
        <v>147</v>
      </c>
      <c r="C152" s="14">
        <f t="shared" si="24"/>
        <v>46607</v>
      </c>
      <c r="D152" s="15"/>
      <c r="E152" s="16">
        <v>1918.1</v>
      </c>
      <c r="F152" s="16">
        <f t="shared" si="26"/>
        <v>0</v>
      </c>
      <c r="G152" s="16"/>
      <c r="H152" s="16">
        <f t="shared" si="25"/>
        <v>1969.7999999999997</v>
      </c>
      <c r="I152" s="16">
        <f t="shared" si="27"/>
        <v>13.491780821917807</v>
      </c>
    </row>
    <row r="153" spans="2:12" x14ac:dyDescent="0.2">
      <c r="B153">
        <f t="shared" si="24"/>
        <v>148</v>
      </c>
      <c r="C153" s="14">
        <f t="shared" si="24"/>
        <v>46608</v>
      </c>
      <c r="D153" s="58" t="s">
        <v>272</v>
      </c>
      <c r="E153" s="16">
        <v>1986.8</v>
      </c>
      <c r="F153" s="16">
        <f t="shared" si="26"/>
        <v>68.700000000000045</v>
      </c>
      <c r="G153" s="16"/>
      <c r="H153" s="16">
        <f t="shared" si="25"/>
        <v>2038.4999999999998</v>
      </c>
      <c r="I153" s="16">
        <f t="shared" si="27"/>
        <v>13.867346938775508</v>
      </c>
      <c r="J153" s="17">
        <v>6</v>
      </c>
      <c r="K153" s="32" t="s">
        <v>465</v>
      </c>
      <c r="L153" s="68" t="s">
        <v>404</v>
      </c>
    </row>
    <row r="154" spans="2:12" x14ac:dyDescent="0.2">
      <c r="B154">
        <f t="shared" si="24"/>
        <v>149</v>
      </c>
      <c r="C154" s="14">
        <f t="shared" si="24"/>
        <v>46609</v>
      </c>
      <c r="D154" s="15"/>
      <c r="E154" s="16">
        <v>1986.8</v>
      </c>
      <c r="F154" s="16">
        <f t="shared" si="26"/>
        <v>0</v>
      </c>
      <c r="G154" s="16"/>
      <c r="H154" s="16">
        <f t="shared" si="25"/>
        <v>2038.4999999999998</v>
      </c>
      <c r="I154" s="16">
        <f t="shared" si="27"/>
        <v>13.773648648648647</v>
      </c>
    </row>
    <row r="155" spans="2:12" x14ac:dyDescent="0.2">
      <c r="B155">
        <f t="shared" si="24"/>
        <v>150</v>
      </c>
      <c r="C155" s="14">
        <f t="shared" si="24"/>
        <v>46610</v>
      </c>
      <c r="D155" s="15"/>
      <c r="E155" s="16">
        <v>1986.8</v>
      </c>
      <c r="F155" s="16">
        <f t="shared" si="26"/>
        <v>0</v>
      </c>
      <c r="G155" s="16"/>
      <c r="H155" s="16">
        <f t="shared" si="25"/>
        <v>2038.4999999999998</v>
      </c>
      <c r="I155" s="16">
        <f t="shared" si="27"/>
        <v>13.681208053691273</v>
      </c>
    </row>
    <row r="156" spans="2:12" x14ac:dyDescent="0.2">
      <c r="B156">
        <f t="shared" si="24"/>
        <v>151</v>
      </c>
      <c r="C156" s="14">
        <f t="shared" si="24"/>
        <v>46611</v>
      </c>
      <c r="E156" s="16">
        <v>2023.4</v>
      </c>
      <c r="F156" s="16">
        <f t="shared" si="26"/>
        <v>36.600000000000136</v>
      </c>
      <c r="G156" s="16"/>
      <c r="H156" s="16">
        <f t="shared" si="25"/>
        <v>2075.1</v>
      </c>
      <c r="I156" s="16">
        <f t="shared" si="27"/>
        <v>13.834</v>
      </c>
      <c r="J156" s="17"/>
      <c r="K156" s="32" t="s">
        <v>373</v>
      </c>
      <c r="L156" s="68" t="s">
        <v>405</v>
      </c>
    </row>
    <row r="157" spans="2:12" x14ac:dyDescent="0.2">
      <c r="B157">
        <f t="shared" si="24"/>
        <v>152</v>
      </c>
      <c r="C157" s="14">
        <f t="shared" si="24"/>
        <v>46612</v>
      </c>
      <c r="D157" s="15"/>
      <c r="E157" s="16">
        <v>2023.4</v>
      </c>
      <c r="F157" s="16">
        <f t="shared" si="26"/>
        <v>0</v>
      </c>
      <c r="G157" s="16"/>
      <c r="H157" s="16">
        <f t="shared" si="25"/>
        <v>2075.1</v>
      </c>
      <c r="I157" s="16">
        <f t="shared" si="27"/>
        <v>13.742384105960264</v>
      </c>
      <c r="J157" s="22"/>
      <c r="K157" s="19"/>
    </row>
    <row r="158" spans="2:12" ht="25.5" x14ac:dyDescent="0.2">
      <c r="B158">
        <f t="shared" si="24"/>
        <v>153</v>
      </c>
      <c r="C158" s="14">
        <f t="shared" si="24"/>
        <v>46613</v>
      </c>
      <c r="D158" s="58" t="s">
        <v>345</v>
      </c>
      <c r="E158" s="16">
        <v>2060.1</v>
      </c>
      <c r="F158" s="16">
        <f t="shared" si="26"/>
        <v>36.699999999999818</v>
      </c>
      <c r="G158" s="16"/>
      <c r="H158" s="16">
        <f t="shared" si="25"/>
        <v>2111.7999999999997</v>
      </c>
      <c r="I158" s="16">
        <f t="shared" si="27"/>
        <v>13.893421052631577</v>
      </c>
      <c r="J158" s="10">
        <v>7</v>
      </c>
      <c r="K158" s="54" t="s">
        <v>467</v>
      </c>
      <c r="L158" s="68" t="s">
        <v>406</v>
      </c>
    </row>
    <row r="159" spans="2:12" x14ac:dyDescent="0.2">
      <c r="B159">
        <f t="shared" si="24"/>
        <v>154</v>
      </c>
      <c r="C159" s="14">
        <f t="shared" si="24"/>
        <v>46614</v>
      </c>
      <c r="D159" s="15"/>
      <c r="E159" s="16">
        <v>2060.1</v>
      </c>
      <c r="F159" s="16">
        <f t="shared" si="26"/>
        <v>0</v>
      </c>
      <c r="G159" s="16"/>
      <c r="H159" s="16">
        <f t="shared" si="25"/>
        <v>2111.7999999999997</v>
      </c>
      <c r="I159" s="16">
        <f t="shared" si="27"/>
        <v>13.802614379084966</v>
      </c>
    </row>
    <row r="160" spans="2:12" x14ac:dyDescent="0.2">
      <c r="B160">
        <f t="shared" si="24"/>
        <v>155</v>
      </c>
      <c r="C160" s="14">
        <f t="shared" si="24"/>
        <v>46615</v>
      </c>
      <c r="D160" s="15"/>
      <c r="E160" s="16">
        <v>2060.1</v>
      </c>
      <c r="F160" s="16">
        <f t="shared" si="26"/>
        <v>0</v>
      </c>
      <c r="G160" s="16"/>
      <c r="H160" s="16">
        <f t="shared" si="25"/>
        <v>2111.7999999999997</v>
      </c>
      <c r="I160" s="16">
        <f t="shared" si="27"/>
        <v>13.712987012987011</v>
      </c>
    </row>
    <row r="161" spans="2:11" x14ac:dyDescent="0.2">
      <c r="B161">
        <f t="shared" si="24"/>
        <v>156</v>
      </c>
      <c r="C161" s="14">
        <f t="shared" si="24"/>
        <v>46616</v>
      </c>
      <c r="D161" s="15"/>
      <c r="E161" s="16">
        <v>2060.1</v>
      </c>
      <c r="F161" s="16">
        <f t="shared" si="26"/>
        <v>0</v>
      </c>
      <c r="G161" s="16"/>
      <c r="H161" s="16">
        <f t="shared" si="25"/>
        <v>2111.7999999999997</v>
      </c>
      <c r="I161" s="16">
        <f t="shared" si="27"/>
        <v>13.624516129032257</v>
      </c>
    </row>
    <row r="162" spans="2:11" x14ac:dyDescent="0.2">
      <c r="B162">
        <f t="shared" si="24"/>
        <v>157</v>
      </c>
      <c r="C162" s="14">
        <f t="shared" si="24"/>
        <v>46617</v>
      </c>
      <c r="D162" s="15"/>
      <c r="E162" s="16">
        <v>2060.1</v>
      </c>
      <c r="F162" s="16">
        <f t="shared" si="26"/>
        <v>0</v>
      </c>
      <c r="G162" s="16"/>
      <c r="H162" s="16">
        <f t="shared" si="25"/>
        <v>2111.7999999999997</v>
      </c>
      <c r="I162" s="16">
        <f t="shared" si="27"/>
        <v>13.537179487179486</v>
      </c>
    </row>
    <row r="163" spans="2:11" x14ac:dyDescent="0.2">
      <c r="B163">
        <f t="shared" ref="B163:C179" si="28">B162+1</f>
        <v>158</v>
      </c>
      <c r="C163" s="14">
        <f t="shared" si="24"/>
        <v>46618</v>
      </c>
      <c r="D163" s="15"/>
      <c r="E163" s="16">
        <v>2060.1</v>
      </c>
      <c r="F163" s="16">
        <f t="shared" si="26"/>
        <v>0</v>
      </c>
      <c r="G163" s="16"/>
      <c r="H163" s="16">
        <f t="shared" si="25"/>
        <v>2111.7999999999997</v>
      </c>
      <c r="I163" s="16">
        <f t="shared" si="27"/>
        <v>13.450955414012737</v>
      </c>
      <c r="J163" s="17"/>
      <c r="K163" s="32"/>
    </row>
    <row r="164" spans="2:11" x14ac:dyDescent="0.2">
      <c r="B164">
        <f t="shared" si="28"/>
        <v>159</v>
      </c>
      <c r="C164" s="14">
        <f t="shared" si="28"/>
        <v>46619</v>
      </c>
      <c r="D164" s="58" t="s">
        <v>273</v>
      </c>
      <c r="E164" s="16">
        <v>2159.5</v>
      </c>
      <c r="F164" s="16">
        <f t="shared" si="26"/>
        <v>99.400000000000091</v>
      </c>
      <c r="G164" s="16"/>
      <c r="H164" s="16">
        <f t="shared" si="25"/>
        <v>2211.1999999999998</v>
      </c>
      <c r="I164" s="16">
        <f t="shared" si="27"/>
        <v>13.994936708860758</v>
      </c>
      <c r="J164" s="17">
        <v>4</v>
      </c>
      <c r="K164" s="19" t="s">
        <v>466</v>
      </c>
    </row>
    <row r="165" spans="2:11" x14ac:dyDescent="0.2">
      <c r="B165">
        <f t="shared" si="28"/>
        <v>160</v>
      </c>
      <c r="C165" s="14">
        <f t="shared" si="28"/>
        <v>46620</v>
      </c>
      <c r="D165" s="58"/>
      <c r="E165" s="16">
        <v>2160.1999999999998</v>
      </c>
      <c r="F165" s="16">
        <f t="shared" si="26"/>
        <v>0.6999999999998181</v>
      </c>
      <c r="G165" s="16"/>
      <c r="H165" s="16">
        <f t="shared" si="25"/>
        <v>2211.8999999999996</v>
      </c>
      <c r="I165" s="16">
        <f t="shared" si="27"/>
        <v>13.911320754716979</v>
      </c>
      <c r="J165" s="17"/>
      <c r="K165" s="19" t="s">
        <v>274</v>
      </c>
    </row>
    <row r="166" spans="2:11" x14ac:dyDescent="0.2">
      <c r="B166">
        <f t="shared" si="28"/>
        <v>161</v>
      </c>
      <c r="C166" s="14">
        <f t="shared" si="28"/>
        <v>46621</v>
      </c>
      <c r="D166" s="15"/>
      <c r="E166" s="16">
        <v>2169.4</v>
      </c>
      <c r="F166" s="16">
        <f t="shared" si="26"/>
        <v>9.2000000000002728</v>
      </c>
      <c r="G166" s="16"/>
      <c r="H166" s="16">
        <f t="shared" si="25"/>
        <v>2221.1</v>
      </c>
      <c r="I166" s="16">
        <f t="shared" si="27"/>
        <v>13.881874999999999</v>
      </c>
      <c r="J166" s="17"/>
      <c r="K166" s="31" t="s">
        <v>407</v>
      </c>
    </row>
    <row r="167" spans="2:11" x14ac:dyDescent="0.2">
      <c r="B167">
        <f t="shared" si="28"/>
        <v>162</v>
      </c>
      <c r="C167" s="14">
        <f t="shared" si="28"/>
        <v>46622</v>
      </c>
      <c r="D167" s="15"/>
      <c r="E167" s="16">
        <v>2174.6</v>
      </c>
      <c r="F167" s="16">
        <f t="shared" si="26"/>
        <v>5.1999999999998181</v>
      </c>
      <c r="G167" s="16"/>
      <c r="H167" s="16">
        <f t="shared" si="25"/>
        <v>2226.2999999999997</v>
      </c>
      <c r="I167" s="16">
        <f t="shared" si="27"/>
        <v>13.827950310559004</v>
      </c>
      <c r="J167" s="17"/>
      <c r="K167" s="11" t="s">
        <v>342</v>
      </c>
    </row>
    <row r="168" spans="2:11" x14ac:dyDescent="0.2">
      <c r="B168">
        <f t="shared" si="28"/>
        <v>163</v>
      </c>
      <c r="C168" s="14">
        <f t="shared" si="28"/>
        <v>46623</v>
      </c>
      <c r="D168" s="15"/>
      <c r="E168" s="16">
        <v>2174.6</v>
      </c>
      <c r="F168" s="16">
        <f t="shared" si="26"/>
        <v>0</v>
      </c>
      <c r="G168" s="16"/>
      <c r="H168" s="16">
        <f t="shared" si="25"/>
        <v>2226.2999999999997</v>
      </c>
      <c r="I168" s="16">
        <f t="shared" si="27"/>
        <v>13.74259259259259</v>
      </c>
      <c r="J168" s="17"/>
    </row>
    <row r="169" spans="2:11" ht="25.5" x14ac:dyDescent="0.2">
      <c r="B169">
        <f t="shared" si="28"/>
        <v>164</v>
      </c>
      <c r="C169" s="14">
        <f t="shared" si="28"/>
        <v>46624</v>
      </c>
      <c r="D169" s="15"/>
      <c r="E169" s="16"/>
      <c r="F169" s="16"/>
      <c r="G169" s="16">
        <f>SUM(G2:G168)</f>
        <v>42.9</v>
      </c>
      <c r="H169" s="16"/>
      <c r="I169" s="16">
        <f t="shared" si="27"/>
        <v>0</v>
      </c>
      <c r="J169" s="17"/>
      <c r="K169" s="13" t="s">
        <v>283</v>
      </c>
    </row>
    <row r="170" spans="2:11" x14ac:dyDescent="0.2">
      <c r="B170">
        <f t="shared" si="28"/>
        <v>165</v>
      </c>
      <c r="C170" s="14">
        <f t="shared" si="28"/>
        <v>46625</v>
      </c>
      <c r="D170" s="76" t="str">
        <f>("Year: "&amp;YEAR(C170))</f>
        <v>Year: 2027</v>
      </c>
      <c r="E170" s="16"/>
      <c r="F170" s="16">
        <f t="shared" si="26"/>
        <v>0</v>
      </c>
      <c r="G170" s="16"/>
      <c r="H170" s="16">
        <f t="shared" si="25"/>
        <v>0</v>
      </c>
      <c r="I170" s="16">
        <f t="shared" si="27"/>
        <v>0</v>
      </c>
      <c r="J170" s="17">
        <f>SUM(J2:J169)</f>
        <v>165</v>
      </c>
      <c r="K170" s="19" t="s">
        <v>275</v>
      </c>
    </row>
    <row r="171" spans="2:11" x14ac:dyDescent="0.2">
      <c r="B171">
        <f t="shared" si="28"/>
        <v>166</v>
      </c>
      <c r="C171" s="14">
        <f t="shared" si="28"/>
        <v>46626</v>
      </c>
      <c r="D171" s="15"/>
      <c r="E171" s="16"/>
      <c r="F171" s="16">
        <f t="shared" si="26"/>
        <v>0</v>
      </c>
      <c r="G171" s="16"/>
      <c r="H171" s="16">
        <f t="shared" si="25"/>
        <v>0</v>
      </c>
      <c r="I171" s="16">
        <f t="shared" si="27"/>
        <v>0</v>
      </c>
      <c r="J171" s="17">
        <v>31</v>
      </c>
      <c r="K171" s="13" t="s">
        <v>374</v>
      </c>
    </row>
    <row r="172" spans="2:11" x14ac:dyDescent="0.2">
      <c r="B172">
        <f t="shared" si="28"/>
        <v>167</v>
      </c>
      <c r="C172" s="14">
        <f t="shared" si="28"/>
        <v>46627</v>
      </c>
      <c r="D172" s="15"/>
      <c r="E172" s="16"/>
      <c r="F172" s="16">
        <f t="shared" si="26"/>
        <v>0</v>
      </c>
      <c r="G172" s="16"/>
      <c r="H172" s="16">
        <f t="shared" si="25"/>
        <v>0</v>
      </c>
      <c r="I172" s="16">
        <f t="shared" si="27"/>
        <v>0</v>
      </c>
      <c r="J172" s="17"/>
      <c r="K172" s="55" t="s">
        <v>344</v>
      </c>
    </row>
    <row r="173" spans="2:11" x14ac:dyDescent="0.2">
      <c r="B173">
        <f t="shared" si="28"/>
        <v>168</v>
      </c>
      <c r="C173" s="14">
        <f t="shared" si="28"/>
        <v>46628</v>
      </c>
      <c r="D173" s="15"/>
      <c r="E173" s="16"/>
      <c r="F173" s="16">
        <f t="shared" si="26"/>
        <v>0</v>
      </c>
      <c r="G173" s="16"/>
      <c r="H173" s="16">
        <f t="shared" si="25"/>
        <v>0</v>
      </c>
      <c r="I173" s="16">
        <f t="shared" si="27"/>
        <v>0</v>
      </c>
      <c r="J173" s="17"/>
      <c r="K173" s="32" t="s">
        <v>349</v>
      </c>
    </row>
    <row r="174" spans="2:11" x14ac:dyDescent="0.2">
      <c r="B174">
        <f t="shared" si="28"/>
        <v>169</v>
      </c>
      <c r="C174" s="14">
        <f t="shared" si="28"/>
        <v>46629</v>
      </c>
      <c r="D174" s="15"/>
      <c r="E174" s="16"/>
      <c r="F174" s="16">
        <f t="shared" si="26"/>
        <v>0</v>
      </c>
      <c r="G174" s="16"/>
      <c r="H174" s="16">
        <f t="shared" si="25"/>
        <v>0</v>
      </c>
      <c r="I174" s="16">
        <f t="shared" si="27"/>
        <v>0</v>
      </c>
      <c r="J174" s="17"/>
      <c r="K174" s="60" t="s">
        <v>348</v>
      </c>
    </row>
    <row r="175" spans="2:11" x14ac:dyDescent="0.2">
      <c r="B175">
        <f t="shared" si="28"/>
        <v>170</v>
      </c>
      <c r="C175" s="14">
        <f t="shared" si="28"/>
        <v>46630</v>
      </c>
      <c r="D175" s="15"/>
      <c r="E175" s="16"/>
      <c r="F175" s="16">
        <f t="shared" si="26"/>
        <v>0</v>
      </c>
      <c r="G175" s="16"/>
      <c r="H175" s="16">
        <f t="shared" si="25"/>
        <v>0</v>
      </c>
      <c r="I175" s="16">
        <f t="shared" si="27"/>
        <v>0</v>
      </c>
      <c r="J175" s="17"/>
      <c r="K175" s="66" t="s">
        <v>346</v>
      </c>
    </row>
    <row r="176" spans="2:11" x14ac:dyDescent="0.2">
      <c r="B176">
        <f t="shared" si="28"/>
        <v>171</v>
      </c>
      <c r="C176" s="14">
        <f t="shared" si="28"/>
        <v>46631</v>
      </c>
      <c r="D176" s="15"/>
      <c r="E176" s="16"/>
      <c r="F176" s="16">
        <f t="shared" si="26"/>
        <v>0</v>
      </c>
      <c r="G176" s="16"/>
      <c r="H176" s="16">
        <f t="shared" si="25"/>
        <v>0</v>
      </c>
      <c r="I176" s="16">
        <f t="shared" si="27"/>
        <v>0</v>
      </c>
      <c r="J176" s="17"/>
      <c r="K176" s="19" t="s">
        <v>427</v>
      </c>
    </row>
    <row r="177" spans="2:11" x14ac:dyDescent="0.2">
      <c r="B177">
        <f t="shared" si="28"/>
        <v>172</v>
      </c>
      <c r="C177" s="14">
        <f t="shared" si="28"/>
        <v>46632</v>
      </c>
      <c r="D177" s="15"/>
      <c r="E177" s="16"/>
      <c r="F177" s="16">
        <f t="shared" si="26"/>
        <v>0</v>
      </c>
      <c r="G177" s="16"/>
      <c r="H177" s="16">
        <f t="shared" si="25"/>
        <v>0</v>
      </c>
      <c r="I177" s="16">
        <f t="shared" si="27"/>
        <v>0</v>
      </c>
      <c r="J177" s="17"/>
      <c r="K177" s="19" t="s">
        <v>377</v>
      </c>
    </row>
    <row r="178" spans="2:11" x14ac:dyDescent="0.2">
      <c r="B178">
        <f t="shared" si="28"/>
        <v>173</v>
      </c>
      <c r="C178" s="14">
        <f t="shared" si="28"/>
        <v>46633</v>
      </c>
      <c r="D178" s="15"/>
      <c r="E178" s="16"/>
      <c r="F178" s="16">
        <f t="shared" si="26"/>
        <v>0</v>
      </c>
      <c r="G178" s="16"/>
      <c r="H178" s="16">
        <f t="shared" si="25"/>
        <v>0</v>
      </c>
      <c r="I178" s="16">
        <f t="shared" si="27"/>
        <v>0</v>
      </c>
      <c r="J178" s="17"/>
      <c r="K178" s="19" t="s">
        <v>347</v>
      </c>
    </row>
    <row r="179" spans="2:11" x14ac:dyDescent="0.2">
      <c r="B179">
        <f t="shared" ref="B179:C195" si="29">B178+1</f>
        <v>174</v>
      </c>
      <c r="C179" s="14">
        <f t="shared" si="28"/>
        <v>46634</v>
      </c>
      <c r="D179" s="15"/>
      <c r="E179" s="16"/>
      <c r="F179" s="16">
        <f t="shared" si="26"/>
        <v>0</v>
      </c>
      <c r="G179" s="16"/>
      <c r="H179" s="16">
        <f t="shared" si="25"/>
        <v>0</v>
      </c>
      <c r="I179" s="16">
        <f t="shared" si="27"/>
        <v>0</v>
      </c>
      <c r="J179" s="17"/>
      <c r="K179" s="13"/>
    </row>
    <row r="180" spans="2:11" x14ac:dyDescent="0.2">
      <c r="B180">
        <f t="shared" si="29"/>
        <v>175</v>
      </c>
      <c r="C180" s="14">
        <f t="shared" si="29"/>
        <v>46635</v>
      </c>
      <c r="D180" s="15"/>
      <c r="E180" s="16"/>
      <c r="F180" s="16">
        <f t="shared" si="26"/>
        <v>0</v>
      </c>
      <c r="G180" s="16"/>
      <c r="H180" s="16">
        <f t="shared" si="25"/>
        <v>0</v>
      </c>
      <c r="I180" s="16">
        <f t="shared" si="27"/>
        <v>0</v>
      </c>
      <c r="J180" s="17"/>
    </row>
    <row r="181" spans="2:11" x14ac:dyDescent="0.2">
      <c r="B181">
        <f t="shared" si="29"/>
        <v>176</v>
      </c>
      <c r="C181" s="14">
        <f t="shared" si="29"/>
        <v>46636</v>
      </c>
      <c r="D181" s="15"/>
      <c r="E181" s="16"/>
      <c r="F181" s="16">
        <f t="shared" si="26"/>
        <v>0</v>
      </c>
      <c r="G181" s="16"/>
      <c r="H181" s="16">
        <f t="shared" si="25"/>
        <v>0</v>
      </c>
      <c r="I181" s="16">
        <f t="shared" si="27"/>
        <v>0</v>
      </c>
      <c r="J181" s="17"/>
    </row>
    <row r="182" spans="2:11" x14ac:dyDescent="0.2">
      <c r="B182">
        <f t="shared" si="29"/>
        <v>177</v>
      </c>
      <c r="C182" s="14">
        <f t="shared" si="29"/>
        <v>46637</v>
      </c>
      <c r="D182" s="15"/>
      <c r="E182" s="16"/>
      <c r="F182" s="16">
        <f t="shared" si="26"/>
        <v>0</v>
      </c>
      <c r="G182" s="16"/>
      <c r="H182" s="16">
        <f t="shared" si="25"/>
        <v>0</v>
      </c>
      <c r="I182" s="16">
        <f t="shared" si="27"/>
        <v>0</v>
      </c>
      <c r="J182" s="17"/>
    </row>
    <row r="183" spans="2:11" x14ac:dyDescent="0.2">
      <c r="B183">
        <f t="shared" si="29"/>
        <v>178</v>
      </c>
      <c r="C183" s="14">
        <f t="shared" si="29"/>
        <v>46638</v>
      </c>
      <c r="D183" s="15"/>
      <c r="E183" s="16"/>
      <c r="F183" s="16">
        <f t="shared" si="26"/>
        <v>0</v>
      </c>
      <c r="G183" s="16"/>
      <c r="H183" s="16">
        <f t="shared" si="25"/>
        <v>0</v>
      </c>
      <c r="I183" s="16">
        <f t="shared" ref="I183:I213" si="30">H183/B182</f>
        <v>0</v>
      </c>
      <c r="J183" s="17"/>
      <c r="K183" s="63" t="s">
        <v>360</v>
      </c>
    </row>
    <row r="184" spans="2:11" x14ac:dyDescent="0.2">
      <c r="B184">
        <f t="shared" si="29"/>
        <v>179</v>
      </c>
      <c r="C184" s="14">
        <f t="shared" si="29"/>
        <v>46639</v>
      </c>
      <c r="D184" s="15"/>
      <c r="E184" s="16"/>
      <c r="F184" s="16">
        <f t="shared" si="26"/>
        <v>0</v>
      </c>
      <c r="G184" s="16"/>
      <c r="H184" s="16">
        <f t="shared" si="25"/>
        <v>0</v>
      </c>
      <c r="I184" s="16">
        <f t="shared" si="30"/>
        <v>0</v>
      </c>
      <c r="J184" s="17"/>
      <c r="K184" s="31" t="s">
        <v>307</v>
      </c>
    </row>
    <row r="185" spans="2:11" x14ac:dyDescent="0.2">
      <c r="B185">
        <f t="shared" si="29"/>
        <v>180</v>
      </c>
      <c r="C185" s="14">
        <f t="shared" si="29"/>
        <v>46640</v>
      </c>
      <c r="D185" s="15"/>
      <c r="E185" s="16"/>
      <c r="F185" s="16">
        <f t="shared" si="26"/>
        <v>0</v>
      </c>
      <c r="G185" s="16"/>
      <c r="H185" s="16">
        <f t="shared" si="25"/>
        <v>0</v>
      </c>
      <c r="I185" s="16">
        <f t="shared" si="30"/>
        <v>0</v>
      </c>
      <c r="J185" s="17"/>
      <c r="K185" s="11" t="s">
        <v>358</v>
      </c>
    </row>
    <row r="186" spans="2:11" x14ac:dyDescent="0.2">
      <c r="B186">
        <f t="shared" si="29"/>
        <v>181</v>
      </c>
      <c r="C186" s="14">
        <f t="shared" si="29"/>
        <v>46641</v>
      </c>
      <c r="D186" s="15"/>
      <c r="E186" s="16"/>
      <c r="F186" s="16">
        <f t="shared" si="26"/>
        <v>0</v>
      </c>
      <c r="G186" s="16"/>
      <c r="H186" s="16">
        <f t="shared" si="25"/>
        <v>0</v>
      </c>
      <c r="I186" s="16">
        <f t="shared" si="30"/>
        <v>0</v>
      </c>
      <c r="J186" s="17"/>
      <c r="K186" s="11" t="s">
        <v>311</v>
      </c>
    </row>
    <row r="187" spans="2:11" x14ac:dyDescent="0.2">
      <c r="B187">
        <f t="shared" si="29"/>
        <v>182</v>
      </c>
      <c r="C187" s="14">
        <f t="shared" si="29"/>
        <v>46642</v>
      </c>
      <c r="D187" s="15"/>
      <c r="E187" s="16"/>
      <c r="F187" s="16">
        <f t="shared" si="26"/>
        <v>0</v>
      </c>
      <c r="G187" s="16"/>
      <c r="H187" s="16">
        <f t="shared" si="25"/>
        <v>0</v>
      </c>
      <c r="I187" s="16">
        <f t="shared" si="30"/>
        <v>0</v>
      </c>
      <c r="J187" s="17"/>
      <c r="K187" s="11" t="s">
        <v>357</v>
      </c>
    </row>
    <row r="188" spans="2:11" x14ac:dyDescent="0.2">
      <c r="B188">
        <f t="shared" si="29"/>
        <v>183</v>
      </c>
      <c r="C188" s="14">
        <f t="shared" si="29"/>
        <v>46643</v>
      </c>
      <c r="D188" s="15"/>
      <c r="E188" s="16"/>
      <c r="F188" s="16">
        <f t="shared" si="26"/>
        <v>0</v>
      </c>
      <c r="G188" s="16"/>
      <c r="H188" s="16">
        <f t="shared" si="25"/>
        <v>0</v>
      </c>
      <c r="I188" s="16">
        <f t="shared" si="30"/>
        <v>0</v>
      </c>
      <c r="J188" s="17"/>
      <c r="K188" s="19" t="s">
        <v>359</v>
      </c>
    </row>
    <row r="189" spans="2:11" x14ac:dyDescent="0.2">
      <c r="B189">
        <f t="shared" si="29"/>
        <v>184</v>
      </c>
      <c r="C189" s="14">
        <f t="shared" si="29"/>
        <v>46644</v>
      </c>
      <c r="D189" s="15"/>
      <c r="E189" s="16"/>
      <c r="F189" s="16">
        <f t="shared" si="26"/>
        <v>0</v>
      </c>
      <c r="G189" s="16"/>
      <c r="H189" s="16">
        <f t="shared" si="25"/>
        <v>0</v>
      </c>
      <c r="I189" s="16">
        <f t="shared" si="30"/>
        <v>0</v>
      </c>
      <c r="J189" s="17"/>
      <c r="K189" s="13" t="s">
        <v>356</v>
      </c>
    </row>
    <row r="190" spans="2:11" x14ac:dyDescent="0.2">
      <c r="B190">
        <f t="shared" si="29"/>
        <v>185</v>
      </c>
      <c r="C190" s="14">
        <f t="shared" si="29"/>
        <v>46645</v>
      </c>
      <c r="D190" s="15"/>
      <c r="E190" s="16"/>
      <c r="F190" s="16">
        <f t="shared" si="26"/>
        <v>0</v>
      </c>
      <c r="G190" s="16"/>
      <c r="H190" s="16">
        <f t="shared" si="25"/>
        <v>0</v>
      </c>
      <c r="I190" s="16">
        <f t="shared" si="30"/>
        <v>0</v>
      </c>
      <c r="J190" s="17"/>
      <c r="K190" s="13" t="s">
        <v>355</v>
      </c>
    </row>
    <row r="191" spans="2:11" x14ac:dyDescent="0.2">
      <c r="B191">
        <f t="shared" si="29"/>
        <v>186</v>
      </c>
      <c r="C191" s="14">
        <f t="shared" si="29"/>
        <v>46646</v>
      </c>
      <c r="D191" s="15"/>
      <c r="E191" s="16"/>
      <c r="F191" s="16">
        <f t="shared" si="26"/>
        <v>0</v>
      </c>
      <c r="G191" s="16"/>
      <c r="H191" s="16">
        <f t="shared" si="25"/>
        <v>0</v>
      </c>
      <c r="I191" s="16">
        <f t="shared" si="30"/>
        <v>0</v>
      </c>
      <c r="J191" s="17"/>
      <c r="K191" s="13" t="s">
        <v>354</v>
      </c>
    </row>
    <row r="192" spans="2:11" x14ac:dyDescent="0.2">
      <c r="B192">
        <f t="shared" si="29"/>
        <v>187</v>
      </c>
      <c r="C192" s="14">
        <f t="shared" si="29"/>
        <v>46647</v>
      </c>
      <c r="D192" s="15"/>
      <c r="E192" s="16"/>
      <c r="F192" s="16">
        <f t="shared" si="26"/>
        <v>0</v>
      </c>
      <c r="G192" s="16"/>
      <c r="H192" s="16">
        <f t="shared" si="25"/>
        <v>0</v>
      </c>
      <c r="I192" s="16">
        <f t="shared" si="30"/>
        <v>0</v>
      </c>
      <c r="J192" s="17"/>
      <c r="K192" s="13" t="s">
        <v>353</v>
      </c>
    </row>
    <row r="193" spans="2:11" x14ac:dyDescent="0.2">
      <c r="B193">
        <f t="shared" si="29"/>
        <v>188</v>
      </c>
      <c r="C193" s="14">
        <f t="shared" si="29"/>
        <v>46648</v>
      </c>
      <c r="D193" s="15"/>
      <c r="E193" s="16"/>
      <c r="F193" s="16">
        <f t="shared" si="26"/>
        <v>0</v>
      </c>
      <c r="G193" s="16"/>
      <c r="H193" s="16">
        <f t="shared" si="25"/>
        <v>0</v>
      </c>
      <c r="I193" s="16">
        <f t="shared" si="30"/>
        <v>0</v>
      </c>
      <c r="J193" s="17"/>
      <c r="K193" s="13" t="s">
        <v>352</v>
      </c>
    </row>
    <row r="194" spans="2:11" x14ac:dyDescent="0.2">
      <c r="B194">
        <f t="shared" si="29"/>
        <v>189</v>
      </c>
      <c r="C194" s="14">
        <f t="shared" si="29"/>
        <v>46649</v>
      </c>
      <c r="D194" s="15"/>
      <c r="E194" s="16"/>
      <c r="F194" s="16">
        <f t="shared" si="26"/>
        <v>0</v>
      </c>
      <c r="G194" s="16"/>
      <c r="H194" s="16">
        <f t="shared" si="25"/>
        <v>0</v>
      </c>
      <c r="I194" s="16">
        <f t="shared" si="30"/>
        <v>0</v>
      </c>
      <c r="J194" s="17"/>
      <c r="K194" s="13" t="s">
        <v>351</v>
      </c>
    </row>
    <row r="195" spans="2:11" x14ac:dyDescent="0.2">
      <c r="B195">
        <f t="shared" ref="B195:C211" si="31">B194+1</f>
        <v>190</v>
      </c>
      <c r="C195" s="14">
        <f t="shared" si="29"/>
        <v>46650</v>
      </c>
      <c r="D195" s="15"/>
      <c r="E195" s="16"/>
      <c r="F195" s="16">
        <f t="shared" si="26"/>
        <v>0</v>
      </c>
      <c r="G195" s="16"/>
      <c r="H195" s="16">
        <f t="shared" si="25"/>
        <v>0</v>
      </c>
      <c r="I195" s="16">
        <f t="shared" si="30"/>
        <v>0</v>
      </c>
      <c r="J195" s="17"/>
      <c r="K195" s="13" t="s">
        <v>319</v>
      </c>
    </row>
    <row r="196" spans="2:11" x14ac:dyDescent="0.2">
      <c r="B196">
        <f t="shared" si="31"/>
        <v>191</v>
      </c>
      <c r="C196" s="14">
        <f t="shared" si="31"/>
        <v>46651</v>
      </c>
      <c r="D196" s="15"/>
      <c r="E196" s="16"/>
      <c r="F196" s="16">
        <f t="shared" si="26"/>
        <v>0</v>
      </c>
      <c r="G196" s="16"/>
      <c r="H196" s="16">
        <f t="shared" si="25"/>
        <v>0</v>
      </c>
      <c r="I196" s="16">
        <f t="shared" si="30"/>
        <v>0</v>
      </c>
      <c r="J196" s="17"/>
      <c r="K196" s="61" t="s">
        <v>350</v>
      </c>
    </row>
    <row r="197" spans="2:11" x14ac:dyDescent="0.2">
      <c r="B197">
        <f t="shared" si="31"/>
        <v>192</v>
      </c>
      <c r="C197" s="14">
        <f t="shared" si="31"/>
        <v>46652</v>
      </c>
      <c r="D197" s="15"/>
      <c r="E197" s="16"/>
      <c r="F197" s="16">
        <f t="shared" si="26"/>
        <v>0</v>
      </c>
      <c r="G197" s="16"/>
      <c r="H197" s="16">
        <f t="shared" si="25"/>
        <v>0</v>
      </c>
      <c r="I197" s="16">
        <f t="shared" si="30"/>
        <v>0</v>
      </c>
      <c r="J197" s="17"/>
      <c r="K197" s="62"/>
    </row>
    <row r="198" spans="2:11" x14ac:dyDescent="0.2">
      <c r="B198">
        <f t="shared" si="31"/>
        <v>193</v>
      </c>
      <c r="C198" s="14">
        <f t="shared" si="31"/>
        <v>46653</v>
      </c>
      <c r="D198" s="15"/>
      <c r="E198" s="16"/>
      <c r="F198" s="16">
        <f t="shared" si="26"/>
        <v>0</v>
      </c>
      <c r="G198" s="16"/>
      <c r="H198" s="16">
        <f t="shared" si="25"/>
        <v>0</v>
      </c>
      <c r="I198" s="16">
        <f t="shared" si="30"/>
        <v>0</v>
      </c>
      <c r="J198" s="17"/>
      <c r="K198" s="62"/>
    </row>
    <row r="199" spans="2:11" x14ac:dyDescent="0.2">
      <c r="B199">
        <f t="shared" si="31"/>
        <v>194</v>
      </c>
      <c r="C199" s="14">
        <f t="shared" si="31"/>
        <v>46654</v>
      </c>
      <c r="D199" s="15"/>
      <c r="E199" s="16"/>
      <c r="F199" s="16">
        <f t="shared" si="26"/>
        <v>0</v>
      </c>
      <c r="G199" s="16"/>
      <c r="H199" s="16">
        <f t="shared" si="25"/>
        <v>0</v>
      </c>
      <c r="I199" s="16">
        <f t="shared" si="30"/>
        <v>0</v>
      </c>
      <c r="J199" s="17"/>
      <c r="K199" s="62"/>
    </row>
    <row r="200" spans="2:11" x14ac:dyDescent="0.2">
      <c r="B200">
        <f t="shared" si="31"/>
        <v>195</v>
      </c>
      <c r="C200" s="14">
        <f t="shared" si="31"/>
        <v>46655</v>
      </c>
      <c r="D200" s="15"/>
      <c r="E200" s="16"/>
      <c r="F200" s="16">
        <f t="shared" si="26"/>
        <v>0</v>
      </c>
      <c r="G200" s="16"/>
      <c r="H200" s="16">
        <f t="shared" si="25"/>
        <v>0</v>
      </c>
      <c r="I200" s="16">
        <f t="shared" si="30"/>
        <v>0</v>
      </c>
      <c r="J200" s="17"/>
      <c r="K200" s="61"/>
    </row>
    <row r="201" spans="2:11" x14ac:dyDescent="0.2">
      <c r="B201">
        <f t="shared" si="31"/>
        <v>196</v>
      </c>
      <c r="C201" s="14">
        <f t="shared" si="31"/>
        <v>46656</v>
      </c>
      <c r="D201" s="15"/>
      <c r="E201" s="16"/>
      <c r="F201" s="16">
        <f t="shared" si="26"/>
        <v>0</v>
      </c>
      <c r="G201" s="16"/>
      <c r="H201" s="16">
        <f t="shared" si="25"/>
        <v>0</v>
      </c>
      <c r="I201" s="16">
        <f t="shared" si="30"/>
        <v>0</v>
      </c>
      <c r="J201" s="17"/>
      <c r="K201" s="13"/>
    </row>
    <row r="202" spans="2:11" x14ac:dyDescent="0.2">
      <c r="B202">
        <f t="shared" si="31"/>
        <v>197</v>
      </c>
      <c r="C202" s="14">
        <f t="shared" si="31"/>
        <v>46657</v>
      </c>
      <c r="D202" s="15"/>
      <c r="E202" s="16"/>
      <c r="F202" s="16">
        <f t="shared" si="26"/>
        <v>0</v>
      </c>
      <c r="G202" s="16"/>
      <c r="H202" s="16">
        <f t="shared" si="25"/>
        <v>0</v>
      </c>
      <c r="I202" s="16">
        <f t="shared" si="30"/>
        <v>0</v>
      </c>
      <c r="J202" s="17"/>
      <c r="K202" s="13"/>
    </row>
    <row r="203" spans="2:11" x14ac:dyDescent="0.2">
      <c r="B203">
        <f t="shared" si="31"/>
        <v>198</v>
      </c>
      <c r="C203" s="14">
        <f t="shared" si="31"/>
        <v>46658</v>
      </c>
      <c r="D203" s="15"/>
      <c r="E203" s="16"/>
      <c r="F203" s="16">
        <f t="shared" si="26"/>
        <v>0</v>
      </c>
      <c r="G203" s="16"/>
      <c r="H203" s="16">
        <f t="shared" si="25"/>
        <v>0</v>
      </c>
      <c r="I203" s="16">
        <f t="shared" si="30"/>
        <v>0</v>
      </c>
      <c r="J203" s="17"/>
      <c r="K203" s="13"/>
    </row>
    <row r="204" spans="2:11" x14ac:dyDescent="0.2">
      <c r="B204">
        <f t="shared" si="31"/>
        <v>199</v>
      </c>
      <c r="C204" s="14">
        <f t="shared" si="31"/>
        <v>46659</v>
      </c>
      <c r="D204" s="15"/>
      <c r="E204" s="16"/>
      <c r="F204" s="16">
        <f t="shared" si="26"/>
        <v>0</v>
      </c>
      <c r="G204" s="16"/>
      <c r="H204" s="16">
        <f t="shared" si="25"/>
        <v>0</v>
      </c>
      <c r="I204" s="16">
        <f t="shared" si="30"/>
        <v>0</v>
      </c>
      <c r="J204" s="17"/>
      <c r="K204" s="13"/>
    </row>
    <row r="205" spans="2:11" x14ac:dyDescent="0.2">
      <c r="B205">
        <f t="shared" si="31"/>
        <v>200</v>
      </c>
      <c r="C205" s="14">
        <f t="shared" si="31"/>
        <v>46660</v>
      </c>
      <c r="D205" s="15"/>
      <c r="E205" s="16"/>
      <c r="F205" s="16">
        <f t="shared" si="26"/>
        <v>0</v>
      </c>
      <c r="G205" s="16"/>
      <c r="H205" s="16">
        <f t="shared" si="25"/>
        <v>0</v>
      </c>
      <c r="I205" s="16">
        <f t="shared" si="30"/>
        <v>0</v>
      </c>
      <c r="J205" s="17"/>
      <c r="K205" s="13"/>
    </row>
    <row r="206" spans="2:11" x14ac:dyDescent="0.2">
      <c r="B206">
        <f t="shared" si="31"/>
        <v>201</v>
      </c>
      <c r="C206" s="14">
        <f t="shared" si="31"/>
        <v>46661</v>
      </c>
      <c r="D206" s="15"/>
      <c r="E206" s="16"/>
      <c r="F206" s="16">
        <f t="shared" si="26"/>
        <v>0</v>
      </c>
      <c r="G206" s="16"/>
      <c r="H206" s="16">
        <f t="shared" si="25"/>
        <v>0</v>
      </c>
      <c r="I206" s="16">
        <f t="shared" si="30"/>
        <v>0</v>
      </c>
      <c r="J206" s="17"/>
      <c r="K206" s="13"/>
    </row>
    <row r="207" spans="2:11" x14ac:dyDescent="0.2">
      <c r="B207">
        <f t="shared" si="31"/>
        <v>202</v>
      </c>
      <c r="C207" s="14">
        <f t="shared" si="31"/>
        <v>46662</v>
      </c>
      <c r="D207" s="15"/>
      <c r="E207" s="16"/>
      <c r="F207" s="16">
        <f t="shared" si="26"/>
        <v>0</v>
      </c>
      <c r="G207" s="16"/>
      <c r="H207" s="16">
        <f t="shared" si="25"/>
        <v>0</v>
      </c>
      <c r="I207" s="16">
        <f t="shared" si="30"/>
        <v>0</v>
      </c>
      <c r="J207" s="17"/>
      <c r="K207" s="13"/>
    </row>
    <row r="208" spans="2:11" x14ac:dyDescent="0.2">
      <c r="B208">
        <f t="shared" si="31"/>
        <v>203</v>
      </c>
      <c r="C208" s="14">
        <f t="shared" si="31"/>
        <v>46663</v>
      </c>
      <c r="D208" s="15"/>
      <c r="E208" s="16"/>
      <c r="F208" s="16">
        <f t="shared" si="26"/>
        <v>0</v>
      </c>
      <c r="G208" s="16"/>
      <c r="H208" s="16">
        <f t="shared" si="25"/>
        <v>0</v>
      </c>
      <c r="I208" s="16">
        <f t="shared" si="30"/>
        <v>0</v>
      </c>
      <c r="J208" s="17"/>
      <c r="K208" s="13"/>
    </row>
    <row r="209" spans="2:11" x14ac:dyDescent="0.2">
      <c r="B209">
        <f t="shared" si="31"/>
        <v>204</v>
      </c>
      <c r="C209" s="14">
        <f t="shared" si="31"/>
        <v>46664</v>
      </c>
      <c r="D209" s="15"/>
      <c r="E209" s="16"/>
      <c r="F209" s="16">
        <f t="shared" si="26"/>
        <v>0</v>
      </c>
      <c r="G209" s="16"/>
      <c r="H209" s="16">
        <f t="shared" si="25"/>
        <v>0</v>
      </c>
      <c r="I209" s="16">
        <f t="shared" si="30"/>
        <v>0</v>
      </c>
      <c r="J209" s="17"/>
      <c r="K209" s="13"/>
    </row>
    <row r="210" spans="2:11" x14ac:dyDescent="0.2">
      <c r="B210">
        <f t="shared" si="31"/>
        <v>205</v>
      </c>
      <c r="C210" s="14">
        <f t="shared" si="31"/>
        <v>46665</v>
      </c>
      <c r="D210" s="15"/>
      <c r="E210" s="16"/>
      <c r="F210" s="16">
        <f t="shared" si="26"/>
        <v>0</v>
      </c>
      <c r="G210" s="16"/>
      <c r="H210" s="16">
        <f t="shared" si="25"/>
        <v>0</v>
      </c>
      <c r="I210" s="16">
        <f t="shared" si="30"/>
        <v>0</v>
      </c>
      <c r="J210" s="17"/>
      <c r="K210" s="13"/>
    </row>
    <row r="211" spans="2:11" x14ac:dyDescent="0.2">
      <c r="B211">
        <f t="shared" ref="B211:C213" si="32">B210+1</f>
        <v>206</v>
      </c>
      <c r="C211" s="14">
        <f t="shared" si="31"/>
        <v>46666</v>
      </c>
      <c r="D211" s="15"/>
      <c r="E211" s="16"/>
      <c r="F211" s="16">
        <f t="shared" si="26"/>
        <v>0</v>
      </c>
      <c r="G211" s="16"/>
      <c r="H211" s="16">
        <f t="shared" ref="H211" si="33">H210+F211+G211</f>
        <v>0</v>
      </c>
      <c r="I211" s="16">
        <f t="shared" si="30"/>
        <v>0</v>
      </c>
      <c r="J211" s="17"/>
      <c r="K211" s="13"/>
    </row>
    <row r="212" spans="2:11" x14ac:dyDescent="0.2">
      <c r="B212">
        <f t="shared" si="32"/>
        <v>207</v>
      </c>
      <c r="C212" s="14">
        <f t="shared" si="32"/>
        <v>46667</v>
      </c>
      <c r="D212" s="15"/>
      <c r="E212" s="16"/>
      <c r="F212" s="16">
        <f>E212-E211</f>
        <v>0</v>
      </c>
      <c r="G212" s="16"/>
      <c r="H212" s="16">
        <f>H211+F212+G212</f>
        <v>0</v>
      </c>
      <c r="I212" s="16">
        <f t="shared" si="30"/>
        <v>0</v>
      </c>
      <c r="J212" s="17"/>
      <c r="K212" s="13"/>
    </row>
    <row r="213" spans="2:11" x14ac:dyDescent="0.2">
      <c r="C213" s="14">
        <f t="shared" si="32"/>
        <v>46668</v>
      </c>
      <c r="D213" s="15"/>
      <c r="E213" s="16"/>
      <c r="F213" s="16">
        <f>E213-E212</f>
        <v>0</v>
      </c>
      <c r="G213" s="16"/>
      <c r="H213" s="16">
        <f>H212+F213+G213</f>
        <v>0</v>
      </c>
      <c r="I213" s="16">
        <f t="shared" si="30"/>
        <v>0</v>
      </c>
      <c r="J213" s="17"/>
      <c r="K213" s="13"/>
    </row>
    <row r="214" spans="2:11" x14ac:dyDescent="0.2">
      <c r="C214" s="15"/>
      <c r="D214" s="15"/>
      <c r="E214" s="16"/>
      <c r="F214" s="16"/>
      <c r="G214" s="16"/>
      <c r="H214" s="16"/>
      <c r="I214" s="16"/>
      <c r="J214" s="17"/>
      <c r="K214" s="13"/>
    </row>
    <row r="215" spans="2:11" x14ac:dyDescent="0.2">
      <c r="C215" s="15"/>
      <c r="D215" s="15"/>
      <c r="E215" s="16"/>
      <c r="F215" s="16"/>
      <c r="G215" s="16"/>
      <c r="H215" s="16"/>
      <c r="I215" s="16"/>
      <c r="J215" s="17"/>
      <c r="K215" s="13"/>
    </row>
    <row r="216" spans="2:11" x14ac:dyDescent="0.2">
      <c r="C216" s="15"/>
      <c r="D216" s="15"/>
      <c r="E216" s="16"/>
      <c r="F216" s="16"/>
      <c r="G216" s="16"/>
      <c r="H216" s="16"/>
      <c r="I216" s="16"/>
      <c r="J216" s="17"/>
      <c r="K216" s="13"/>
    </row>
    <row r="217" spans="2:11" x14ac:dyDescent="0.2">
      <c r="C217" s="15"/>
      <c r="D217" s="15"/>
      <c r="E217" s="16"/>
      <c r="F217" s="16"/>
      <c r="G217" s="16"/>
      <c r="H217" s="16"/>
      <c r="I217" s="16"/>
      <c r="J217" s="17"/>
      <c r="K217" s="13"/>
    </row>
    <row r="218" spans="2:11" x14ac:dyDescent="0.2">
      <c r="C218" s="15"/>
      <c r="D218" s="15"/>
      <c r="E218" s="16"/>
      <c r="F218" s="16"/>
      <c r="G218" s="16"/>
      <c r="H218" s="16"/>
      <c r="I218" s="16"/>
      <c r="J218" s="17"/>
      <c r="K218" s="13"/>
    </row>
    <row r="219" spans="2:11" x14ac:dyDescent="0.2">
      <c r="C219" s="15"/>
      <c r="D219" s="15"/>
      <c r="E219" s="16"/>
      <c r="F219" s="16"/>
      <c r="G219" s="16"/>
      <c r="H219" s="16"/>
      <c r="I219" s="16"/>
      <c r="J219" s="17"/>
      <c r="K219" s="13"/>
    </row>
    <row r="220" spans="2:11" x14ac:dyDescent="0.2">
      <c r="C220" s="15"/>
      <c r="D220" s="15"/>
      <c r="E220" s="16"/>
      <c r="F220" s="16"/>
      <c r="G220" s="16"/>
      <c r="H220" s="16"/>
      <c r="I220" s="16"/>
      <c r="J220" s="17"/>
      <c r="K220" s="13"/>
    </row>
    <row r="221" spans="2:11" x14ac:dyDescent="0.2">
      <c r="C221" s="15"/>
      <c r="D221" s="15"/>
      <c r="E221" s="16"/>
      <c r="F221" s="16"/>
      <c r="G221" s="16"/>
      <c r="H221" s="16"/>
      <c r="I221" s="16"/>
      <c r="J221" s="17"/>
      <c r="K221" s="13"/>
    </row>
    <row r="222" spans="2:11" x14ac:dyDescent="0.2">
      <c r="C222" s="15"/>
      <c r="D222" s="15"/>
      <c r="E222" s="16"/>
      <c r="F222" s="16"/>
      <c r="G222" s="16"/>
      <c r="H222" s="16"/>
      <c r="I222" s="16"/>
      <c r="J222" s="17"/>
      <c r="K222" s="13"/>
    </row>
    <row r="223" spans="2:11" x14ac:dyDescent="0.2">
      <c r="C223" s="15"/>
      <c r="D223" s="15"/>
      <c r="E223" s="16"/>
      <c r="F223" s="16"/>
      <c r="G223" s="16"/>
      <c r="H223" s="16"/>
      <c r="I223" s="16"/>
      <c r="J223" s="17"/>
      <c r="K223" s="13"/>
    </row>
    <row r="224" spans="2:11" x14ac:dyDescent="0.2">
      <c r="C224" s="15"/>
      <c r="D224" s="15"/>
      <c r="E224" s="16"/>
      <c r="F224" s="16"/>
      <c r="G224" s="16"/>
      <c r="H224" s="16"/>
      <c r="I224" s="16"/>
      <c r="J224" s="17"/>
      <c r="K224" s="13"/>
    </row>
    <row r="225" spans="3:11" x14ac:dyDescent="0.2">
      <c r="C225" s="15"/>
      <c r="D225" s="15"/>
      <c r="E225" s="16"/>
      <c r="F225" s="16"/>
      <c r="G225" s="16"/>
      <c r="H225" s="16"/>
      <c r="I225" s="16"/>
      <c r="J225" s="17"/>
      <c r="K225" s="13"/>
    </row>
    <row r="226" spans="3:11" x14ac:dyDescent="0.2">
      <c r="C226" s="15"/>
      <c r="D226" s="15"/>
      <c r="E226" s="16"/>
      <c r="F226" s="16"/>
      <c r="G226" s="16"/>
      <c r="H226" s="16"/>
      <c r="I226" s="16"/>
      <c r="J226" s="17"/>
      <c r="K226" s="13"/>
    </row>
  </sheetData>
  <conditionalFormatting sqref="D2:D260">
    <cfRule type="containsText" dxfId="1" priority="2" operator="containsText" text="Shelter">
      <formula>NOT(ISERROR(SEARCH("Shelter",D2)))</formula>
    </cfRule>
  </conditionalFormatting>
  <conditionalFormatting sqref="K2:K260">
    <cfRule type="containsText" dxfId="0" priority="1" operator="containsText" text="Shelter">
      <formula>NOT(ISERROR(SEARCH("Shelter",K2)))</formula>
    </cfRule>
  </conditionalFormatting>
  <hyperlinks>
    <hyperlink ref="M1" r:id="rId1" xr:uid="{F831DBA2-A766-4DD6-BC15-2035941E9B6A}"/>
    <hyperlink ref="M2" r:id="rId2" xr:uid="{4A4B107D-6795-494C-810C-B84AF73552BD}"/>
  </hyperlinks>
  <printOptions gridLines="1"/>
  <pageMargins left="0.5" right="0.5" top="0.5" bottom="0.5" header="0.5" footer="0.5"/>
  <pageSetup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82"/>
  <sheetViews>
    <sheetView workbookViewId="0">
      <pane ySplit="2" topLeftCell="A3" activePane="bottomLeft" state="frozen"/>
      <selection pane="bottomLeft" activeCell="A3" sqref="A3:IV3"/>
    </sheetView>
  </sheetViews>
  <sheetFormatPr defaultRowHeight="12.75" x14ac:dyDescent="0.2"/>
  <cols>
    <col min="1" max="1" width="10.85546875" bestFit="1" customWidth="1"/>
    <col min="2" max="3" width="12" bestFit="1" customWidth="1"/>
    <col min="4" max="4" width="12.28515625" customWidth="1"/>
    <col min="5" max="5" width="39.140625" customWidth="1"/>
    <col min="6" max="6" width="19.7109375" customWidth="1"/>
    <col min="7" max="7" width="17.5703125" customWidth="1"/>
    <col min="8" max="8" width="22" customWidth="1"/>
  </cols>
  <sheetData>
    <row r="1" spans="1:8" ht="15" x14ac:dyDescent="0.25">
      <c r="E1" s="193" t="s">
        <v>989</v>
      </c>
      <c r="F1" s="194"/>
    </row>
    <row r="2" spans="1:8" ht="32.25" thickBot="1" x14ac:dyDescent="0.3">
      <c r="A2" s="7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72" t="s">
        <v>18</v>
      </c>
    </row>
    <row r="3" spans="1:8" ht="51" x14ac:dyDescent="0.2">
      <c r="A3" s="38">
        <v>1</v>
      </c>
      <c r="B3" s="39">
        <f>SUM(C3,-9)</f>
        <v>46462</v>
      </c>
      <c r="C3" s="39">
        <f>'Itinerary-OLD'!C6</f>
        <v>46471</v>
      </c>
      <c r="D3" s="40"/>
      <c r="E3" s="41" t="str">
        <f>("David Smith
c/o General Dilevery
Neels Gap
Hold for A.T. Hiker, expected " &amp;TEXT($C3,"d mmmm"))</f>
        <v>David Smith
c/o General Dilevery
Neels Gap
Hold for A.T. Hiker, expected 25 March</v>
      </c>
      <c r="F3" s="42" t="s">
        <v>26</v>
      </c>
      <c r="G3" s="42"/>
      <c r="H3" s="73" t="s">
        <v>411</v>
      </c>
    </row>
    <row r="4" spans="1:8" ht="38.25" x14ac:dyDescent="0.2">
      <c r="A4" s="43">
        <f>A3+1</f>
        <v>2</v>
      </c>
      <c r="B4" s="44">
        <f>SUM(C4,-9)</f>
        <v>46465</v>
      </c>
      <c r="C4" s="44">
        <f>'Itinerary-OLD'!C10</f>
        <v>46474</v>
      </c>
      <c r="D4" s="45"/>
      <c r="E4" s="46" t="str">
        <f>("Hiawassee, Ga (Poteats 3.5m)
Hold for A.T. hiker, expected " &amp;TEXT(C4,"d mmmm") )</f>
        <v>Hiawassee, Ga (Poteats 3.5m)
Hold for A.T. hiker, expected 28 March</v>
      </c>
      <c r="F4" s="74"/>
      <c r="G4" s="47"/>
      <c r="H4" s="77" t="s">
        <v>419</v>
      </c>
    </row>
    <row r="5" spans="1:8" ht="26.25" x14ac:dyDescent="0.2">
      <c r="A5" s="43">
        <f t="shared" ref="A5:A33" si="0">A4+1</f>
        <v>3</v>
      </c>
      <c r="B5" s="44">
        <f>SUM(C5,-9)</f>
        <v>46462</v>
      </c>
      <c r="C5" s="44">
        <f>'Itinerary-OLD'!C6</f>
        <v>46471</v>
      </c>
      <c r="D5" s="45"/>
      <c r="E5" s="46" t="str">
        <f>("NOC, NC
Hold for A.T. hiker, expected " &amp;TEXT(C5,"d mmmm") )</f>
        <v>NOC, NC
Hold for A.T. hiker, expected 25 March</v>
      </c>
      <c r="F5" s="47"/>
      <c r="G5" s="47"/>
      <c r="H5" s="46" t="s">
        <v>469</v>
      </c>
    </row>
    <row r="6" spans="1:8" ht="51" x14ac:dyDescent="0.2">
      <c r="A6" s="43">
        <f t="shared" si="0"/>
        <v>4</v>
      </c>
      <c r="B6" s="44">
        <f>SUM(C6,-9)</f>
        <v>46473</v>
      </c>
      <c r="C6" s="44">
        <f>'Itinerary-OLD'!C18</f>
        <v>46482</v>
      </c>
      <c r="D6" s="45"/>
      <c r="E6" s="46" t="str">
        <f>("David Smith
c/o General Dilevery
Fontanna Dam, NC 28733
Hold for A.T. Hiker, expected "&amp;TEXT(C6,"d mmmm"))</f>
        <v>David Smith
c/o General Dilevery
Fontanna Dam, NC 28733
Hold for A.T. Hiker, expected 5 April</v>
      </c>
      <c r="F6" s="47"/>
      <c r="G6" s="47"/>
      <c r="H6" s="47" t="s">
        <v>445</v>
      </c>
    </row>
    <row r="7" spans="1:8" ht="26.25" x14ac:dyDescent="0.2">
      <c r="A7" s="43">
        <f t="shared" si="0"/>
        <v>5</v>
      </c>
      <c r="B7" s="44">
        <f>SUM(C7,-9)</f>
        <v>46480</v>
      </c>
      <c r="C7" s="44">
        <f>'Itinerary-OLD'!C27</f>
        <v>46489</v>
      </c>
      <c r="D7" s="45"/>
      <c r="E7" s="46" t="str">
        <f>("Hot Spring, NC
Hold for A.T. hiker, expected " &amp;TEXT(C7,"d mmmm") )</f>
        <v>Hot Spring, NC
Hold for A.T. hiker, expected 12 April</v>
      </c>
      <c r="F7" s="47"/>
      <c r="G7" s="47"/>
      <c r="H7" s="46"/>
    </row>
    <row r="8" spans="1:8" ht="26.25" x14ac:dyDescent="0.2">
      <c r="A8" s="43">
        <f t="shared" si="0"/>
        <v>6</v>
      </c>
      <c r="B8" s="44">
        <f t="shared" ref="B8:B33" si="1">SUM(C8,-9)</f>
        <v>46486</v>
      </c>
      <c r="C8" s="44">
        <f>'Itinerary-OLD'!C33</f>
        <v>46495</v>
      </c>
      <c r="D8" s="45"/>
      <c r="E8" s="46" t="str">
        <f>("Erwin, TN
Hold for A.T. hiker, expected " &amp;TEXT(C8,"d mmmm") )</f>
        <v>Erwin, TN
Hold for A.T. hiker, expected 18 April</v>
      </c>
      <c r="F8" s="47"/>
      <c r="G8" s="47"/>
      <c r="H8" s="47" t="s">
        <v>446</v>
      </c>
    </row>
    <row r="9" spans="1:8" ht="26.25" x14ac:dyDescent="0.2">
      <c r="A9" s="43">
        <f t="shared" si="0"/>
        <v>7</v>
      </c>
      <c r="B9" s="44">
        <f t="shared" si="1"/>
        <v>46491</v>
      </c>
      <c r="C9" s="44">
        <f>'Itinerary-OLD'!C38</f>
        <v>46500</v>
      </c>
      <c r="D9" s="45"/>
      <c r="E9" s="46" t="str">
        <f>("Kincora, TN
Hold for A.T. hiker, expected " &amp;TEXT(C9,"d mmmm") )</f>
        <v>Kincora, TN
Hold for A.T. hiker, expected 23 April</v>
      </c>
      <c r="F9" s="47"/>
      <c r="G9" s="47"/>
      <c r="H9" s="77" t="s">
        <v>447</v>
      </c>
    </row>
    <row r="10" spans="1:8" ht="26.25" x14ac:dyDescent="0.2">
      <c r="A10" s="43">
        <f t="shared" si="0"/>
        <v>8</v>
      </c>
      <c r="B10" s="44">
        <f t="shared" si="1"/>
        <v>46495</v>
      </c>
      <c r="C10" s="44">
        <f>'Itinerary-OLD'!C42</f>
        <v>46504</v>
      </c>
      <c r="D10" s="45"/>
      <c r="E10" s="46" t="str">
        <f>("Damascus, VA
Hold for A.T. hiker, expected " &amp;TEXT(C9,"d mmmm") )</f>
        <v>Damascus, VA
Hold for A.T. hiker, expected 23 April</v>
      </c>
      <c r="G10" s="47"/>
      <c r="H10" s="36"/>
    </row>
    <row r="11" spans="1:8" ht="26.25" x14ac:dyDescent="0.2">
      <c r="A11" s="43">
        <f t="shared" si="0"/>
        <v>9</v>
      </c>
      <c r="B11" s="44">
        <f t="shared" si="1"/>
        <v>46501</v>
      </c>
      <c r="C11" s="44">
        <f>'Itinerary-OLD'!C48</f>
        <v>46510</v>
      </c>
      <c r="D11" s="45"/>
      <c r="E11" s="46" t="str">
        <f>("Atkins, VA
Hold for A.T. hiker, expected " &amp;TEXT(C11,"d mmmm") )</f>
        <v>Atkins, VA
Hold for A.T. hiker, expected 3 May</v>
      </c>
      <c r="F11" s="47"/>
      <c r="G11" s="47"/>
      <c r="H11" s="77" t="s">
        <v>448</v>
      </c>
    </row>
    <row r="12" spans="1:8" ht="26.25" x14ac:dyDescent="0.2">
      <c r="A12" s="43">
        <f t="shared" si="0"/>
        <v>10</v>
      </c>
      <c r="B12" s="44">
        <f t="shared" si="1"/>
        <v>46507</v>
      </c>
      <c r="C12" s="44">
        <f>'Itinerary-OLD'!C54</f>
        <v>46516</v>
      </c>
      <c r="D12" s="45"/>
      <c r="E12" s="46" t="str">
        <f>("Pearisburg, VA
Hold for A.T. hiker, expected " &amp;TEXT(C12,"d mmm") )</f>
        <v>Pearisburg, VA
Hold for A.T. hiker, expected 9 May</v>
      </c>
      <c r="F12" s="47"/>
      <c r="G12" s="47"/>
      <c r="H12" s="36"/>
    </row>
    <row r="13" spans="1:8" ht="26.25" x14ac:dyDescent="0.2">
      <c r="A13" s="43">
        <f t="shared" si="0"/>
        <v>11</v>
      </c>
      <c r="B13" s="44">
        <f t="shared" si="1"/>
        <v>46513</v>
      </c>
      <c r="C13" s="44">
        <f>'Itinerary-OLD'!C60</f>
        <v>46522</v>
      </c>
      <c r="D13" s="45"/>
      <c r="E13" s="46" t="str">
        <f>("Daleville, VA
Hold for A.T. hiker, expected " &amp;TEXT(C13,"d mmmm") )</f>
        <v>Daleville, VA
Hold for A.T. hiker, expected 15 May</v>
      </c>
      <c r="F13" s="47"/>
      <c r="G13" s="47"/>
      <c r="H13" s="36"/>
    </row>
    <row r="14" spans="1:8" ht="26.25" x14ac:dyDescent="0.2">
      <c r="A14" s="43">
        <f t="shared" si="0"/>
        <v>12</v>
      </c>
      <c r="B14" s="44">
        <f t="shared" si="1"/>
        <v>46521</v>
      </c>
      <c r="C14" s="44">
        <f>'Itinerary-OLD'!C68</f>
        <v>46530</v>
      </c>
      <c r="D14" s="45"/>
      <c r="E14" s="46" t="str">
        <f>("Waynesboro, VA
Hold for A.T. hiker, expected " &amp;TEXT(C14,"d mmmm") )</f>
        <v>Waynesboro, VA
Hold for A.T. hiker, expected 23 May</v>
      </c>
      <c r="F14" s="47"/>
      <c r="G14" s="47"/>
      <c r="H14" s="77" t="s">
        <v>449</v>
      </c>
    </row>
    <row r="15" spans="1:8" ht="26.25" x14ac:dyDescent="0.2">
      <c r="A15" s="43">
        <f t="shared" si="0"/>
        <v>13</v>
      </c>
      <c r="B15" s="44">
        <f t="shared" si="1"/>
        <v>46526</v>
      </c>
      <c r="C15" s="44">
        <f>'Itinerary-OLD'!C73</f>
        <v>46535</v>
      </c>
      <c r="D15" s="45"/>
      <c r="E15" s="75" t="str">
        <f>("Linden, VA
Hold for A.T. hiker, expected " &amp;TEXT(C15,"d mmmm") )</f>
        <v>Linden, VA
Hold for A.T. hiker, expected 28 May</v>
      </c>
      <c r="F15" s="47"/>
      <c r="G15" s="47"/>
      <c r="H15" s="36"/>
    </row>
    <row r="16" spans="1:8" ht="26.25" x14ac:dyDescent="0.2">
      <c r="A16" s="43">
        <f t="shared" si="0"/>
        <v>14</v>
      </c>
      <c r="B16" s="44">
        <f t="shared" si="1"/>
        <v>46530</v>
      </c>
      <c r="C16" s="44">
        <f>'Itinerary-OLD'!C77</f>
        <v>46539</v>
      </c>
      <c r="D16" s="45"/>
      <c r="E16" s="75" t="str">
        <f>("Harpers Ferry, WV
Hold for A.T. hiker, expected " &amp;TEXT(C16,"d mmmm") )</f>
        <v>Harpers Ferry, WV
Hold for A.T. hiker, expected 1 June</v>
      </c>
      <c r="F16" s="47"/>
      <c r="G16" s="47"/>
      <c r="H16" s="36"/>
    </row>
    <row r="17" spans="1:8" ht="26.25" x14ac:dyDescent="0.2">
      <c r="A17" s="43"/>
      <c r="B17" s="44"/>
      <c r="C17" s="44">
        <f>'Itinerary-OLD'!C81</f>
        <v>46543</v>
      </c>
      <c r="D17" s="45"/>
      <c r="E17" s="75" t="s">
        <v>453</v>
      </c>
      <c r="F17" s="47"/>
      <c r="G17" s="47"/>
      <c r="H17" s="36" t="s">
        <v>454</v>
      </c>
    </row>
    <row r="18" spans="1:8" ht="26.25" x14ac:dyDescent="0.2">
      <c r="A18" s="43">
        <f>A16+1</f>
        <v>15</v>
      </c>
      <c r="B18" s="44">
        <f t="shared" si="1"/>
        <v>46538</v>
      </c>
      <c r="C18" s="44">
        <f>'Itinerary-OLD'!C85</f>
        <v>46547</v>
      </c>
      <c r="D18" s="45"/>
      <c r="E18" s="75" t="str">
        <f>("Duncannon, PA
Hold for A.T. hiker, expected " &amp;TEXT(C18,"d mmmm") )</f>
        <v>Duncannon, PA
Hold for A.T. hiker, expected 9 June</v>
      </c>
      <c r="F18" s="47"/>
      <c r="G18" s="47"/>
      <c r="H18" s="36"/>
    </row>
    <row r="19" spans="1:8" ht="26.25" x14ac:dyDescent="0.2">
      <c r="A19" s="43">
        <f t="shared" si="0"/>
        <v>16</v>
      </c>
      <c r="B19" s="44">
        <f t="shared" si="1"/>
        <v>46543</v>
      </c>
      <c r="C19" s="44">
        <f>'Itinerary-OLD'!C90</f>
        <v>46552</v>
      </c>
      <c r="D19" s="45"/>
      <c r="E19" s="75" t="str">
        <f>("Port Clinton, PA
Hold for A.T. hiker, expected " &amp;TEXT(C19,"d mmmm") )</f>
        <v>Port Clinton, PA
Hold for A.T. hiker, expected 14 June</v>
      </c>
      <c r="F19" s="47"/>
      <c r="G19" s="47"/>
      <c r="H19" s="36"/>
    </row>
    <row r="20" spans="1:8" ht="26.25" x14ac:dyDescent="0.2">
      <c r="A20" s="43">
        <f t="shared" si="0"/>
        <v>17</v>
      </c>
      <c r="B20" s="44">
        <f t="shared" si="1"/>
        <v>46548</v>
      </c>
      <c r="C20" s="44">
        <f>'Itinerary-OLD'!C95</f>
        <v>46557</v>
      </c>
      <c r="D20" s="45"/>
      <c r="E20" s="75" t="str">
        <f>("DWG, PA
Hold for A.T. hiker, expected " &amp;TEXT(C20,"d mmmm") )</f>
        <v>DWG, PA
Hold for A.T. hiker, expected 19 June</v>
      </c>
      <c r="F20" s="47"/>
      <c r="G20" s="47"/>
      <c r="H20" s="36"/>
    </row>
    <row r="21" spans="1:8" ht="26.25" x14ac:dyDescent="0.2">
      <c r="A21" s="43">
        <f t="shared" si="0"/>
        <v>18</v>
      </c>
      <c r="B21" s="44">
        <f t="shared" si="1"/>
        <v>46552</v>
      </c>
      <c r="C21" s="44">
        <f>'Itinerary-OLD'!C99</f>
        <v>46561</v>
      </c>
      <c r="D21" s="45"/>
      <c r="E21" s="75" t="str">
        <f>("Vernon, NJ
Hold for A.T. hiker, expected " &amp;TEXT(C21,"d mmmm") )</f>
        <v>Vernon, NJ
Hold for A.T. hiker, expected 23 June</v>
      </c>
      <c r="F21" s="47"/>
      <c r="G21" s="47"/>
      <c r="H21" s="77" t="s">
        <v>450</v>
      </c>
    </row>
    <row r="22" spans="1:8" ht="26.25" x14ac:dyDescent="0.2">
      <c r="A22" s="43">
        <f t="shared" si="0"/>
        <v>19</v>
      </c>
      <c r="B22" s="44">
        <f t="shared" si="1"/>
        <v>46556</v>
      </c>
      <c r="C22" s="44">
        <f>'Itinerary-OLD'!C103</f>
        <v>46565</v>
      </c>
      <c r="D22" s="45"/>
      <c r="E22" s="75" t="str">
        <f>("Bear Mountain, NY
Hold for A.T. hiker, expected " &amp;TEXT(C22,"d mmmm") )</f>
        <v>Bear Mountain, NY
Hold for A.T. hiker, expected 27 June</v>
      </c>
      <c r="F22" s="47"/>
      <c r="G22" s="47"/>
      <c r="H22" s="36"/>
    </row>
    <row r="23" spans="1:8" ht="26.25" x14ac:dyDescent="0.2">
      <c r="A23" s="43">
        <f t="shared" si="0"/>
        <v>20</v>
      </c>
      <c r="B23" s="44">
        <f t="shared" si="1"/>
        <v>46561</v>
      </c>
      <c r="C23" s="44">
        <f>'Itinerary-OLD'!C108</f>
        <v>46570</v>
      </c>
      <c r="D23" s="45"/>
      <c r="E23" s="36" t="str">
        <f>("Falls Village, CT
Hold for A.T. hiker, expected " &amp;TEXT(C23,"d mmmm") )</f>
        <v>Falls Village, CT
Hold for A.T. hiker, expected 2 July</v>
      </c>
      <c r="F23" s="47"/>
      <c r="G23" s="47"/>
      <c r="H23" s="36"/>
    </row>
    <row r="24" spans="1:8" ht="26.25" x14ac:dyDescent="0.2">
      <c r="A24" s="43">
        <f t="shared" si="0"/>
        <v>21</v>
      </c>
      <c r="B24" s="44">
        <f t="shared" si="1"/>
        <v>46568</v>
      </c>
      <c r="C24" s="44">
        <f>'Itinerary-OLD'!C115</f>
        <v>46577</v>
      </c>
      <c r="D24" s="45"/>
      <c r="E24" s="36" t="str">
        <f>("Cheshire, MA
Hold for A.T. hiker, expected " &amp;TEXT(C24,"d mmmm") )</f>
        <v>Cheshire, MA
Hold for A.T. hiker, expected 9 July</v>
      </c>
      <c r="F24" s="47"/>
      <c r="G24" s="47"/>
      <c r="H24" s="36"/>
    </row>
    <row r="25" spans="1:8" ht="29.25" customHeight="1" x14ac:dyDescent="0.2">
      <c r="A25" s="43">
        <f t="shared" si="0"/>
        <v>22</v>
      </c>
      <c r="B25" s="44">
        <f t="shared" si="1"/>
        <v>46574</v>
      </c>
      <c r="C25" s="44">
        <f>'Itinerary-OLD'!C121</f>
        <v>46583</v>
      </c>
      <c r="D25" s="45"/>
      <c r="E25" s="37" t="str">
        <f>("Manchester Center, VT 
Hold for A.T. hiker, expected " &amp;TEXT(C25,"d mmmm") )</f>
        <v>Manchester Center, VT 
Hold for A.T. hiker, expected 15 July</v>
      </c>
      <c r="F25" s="47" t="s">
        <v>468</v>
      </c>
      <c r="G25" s="48" t="s">
        <v>437</v>
      </c>
      <c r="H25" s="48" t="s">
        <v>451</v>
      </c>
    </row>
    <row r="26" spans="1:8" ht="26.25" x14ac:dyDescent="0.2">
      <c r="A26" s="43">
        <f t="shared" si="0"/>
        <v>23</v>
      </c>
      <c r="B26" s="44">
        <f t="shared" si="1"/>
        <v>46580</v>
      </c>
      <c r="C26" s="44">
        <f>'Itinerary-OLD'!C127</f>
        <v>46589</v>
      </c>
      <c r="D26" s="45"/>
      <c r="E26" s="46" t="str">
        <f>("Hanover, NH
Hold for A.T. hiker, expected " &amp;TEXT(C26,"d mmmm") )</f>
        <v>Hanover, NH
Hold for A.T. hiker, expected 21 July</v>
      </c>
      <c r="F26" s="47"/>
      <c r="G26" s="47"/>
      <c r="H26" s="36"/>
    </row>
    <row r="27" spans="1:8" ht="51" x14ac:dyDescent="0.2">
      <c r="A27" s="43">
        <f t="shared" si="0"/>
        <v>24</v>
      </c>
      <c r="B27" s="44">
        <f t="shared" si="1"/>
        <v>46585</v>
      </c>
      <c r="C27" s="44">
        <f>'Itinerary-OLD'!C132</f>
        <v>46594</v>
      </c>
      <c r="D27" s="45"/>
      <c r="E27" s="46" t="str">
        <f>("David Smith
c/o General Delivery
Glencliff, NH 03238
Hold for A.T. hiker, expected " &amp;TEXT(C27,"d mmmm") )</f>
        <v>David Smith
c/o General Delivery
Glencliff, NH 03238
Hold for A.T. hiker, expected 26 July</v>
      </c>
      <c r="F27" s="48"/>
      <c r="G27" s="47"/>
      <c r="H27" s="36"/>
    </row>
    <row r="28" spans="1:8" ht="26.25" x14ac:dyDescent="0.2">
      <c r="A28" s="43">
        <f t="shared" si="0"/>
        <v>25</v>
      </c>
      <c r="B28" s="44">
        <f t="shared" si="1"/>
        <v>46588</v>
      </c>
      <c r="C28" s="44">
        <f>'Itinerary-OLD'!C135</f>
        <v>46597</v>
      </c>
      <c r="D28" s="45"/>
      <c r="E28" s="46" t="str">
        <f>("North Woodstock, NH 
Hold for A.T. hiker, expected " &amp;TEXT(C28,"d mmmm") )</f>
        <v>North Woodstock, NH 
Hold for A.T. hiker, expected 29 July</v>
      </c>
      <c r="F28" s="47"/>
      <c r="G28" s="47"/>
      <c r="H28" s="77" t="s">
        <v>455</v>
      </c>
    </row>
    <row r="29" spans="1:8" ht="26.25" x14ac:dyDescent="0.2">
      <c r="A29" s="43">
        <f t="shared" si="0"/>
        <v>26</v>
      </c>
      <c r="B29" s="44">
        <f t="shared" si="1"/>
        <v>46593</v>
      </c>
      <c r="C29" s="44">
        <f>'Itinerary-OLD'!C140</f>
        <v>46602</v>
      </c>
      <c r="D29" s="45"/>
      <c r="E29" s="46" t="str">
        <f>("Gorham, NH
Hold for A.T. hiker, expected " &amp;TEXT(C29,"d mmmm") )</f>
        <v>Gorham, NH
Hold for A.T. hiker, expected 3 August</v>
      </c>
      <c r="F29" s="47"/>
      <c r="G29" s="47"/>
      <c r="H29" s="77" t="s">
        <v>456</v>
      </c>
    </row>
    <row r="30" spans="1:8" ht="26.25" x14ac:dyDescent="0.2">
      <c r="A30" s="43">
        <f t="shared" si="0"/>
        <v>27</v>
      </c>
      <c r="B30" s="44">
        <f t="shared" si="1"/>
        <v>46598</v>
      </c>
      <c r="C30" s="44">
        <f>'Itinerary-OLD'!C145</f>
        <v>46607</v>
      </c>
      <c r="D30" s="45"/>
      <c r="E30" s="36" t="str">
        <f>("Andover, ME
Hold for A.T. hiker, expected " &amp;TEXT(C30,"d mmmm") )</f>
        <v>Andover, ME
Hold for A.T. hiker, expected 8 August</v>
      </c>
      <c r="F30" s="47"/>
      <c r="G30" s="47"/>
      <c r="H30" s="36"/>
    </row>
    <row r="31" spans="1:8" ht="26.25" x14ac:dyDescent="0.2">
      <c r="A31" s="43">
        <f t="shared" si="0"/>
        <v>28</v>
      </c>
      <c r="B31" s="44">
        <f t="shared" si="1"/>
        <v>46604</v>
      </c>
      <c r="C31" s="44">
        <f>'Itinerary-OLD'!C151</f>
        <v>46613</v>
      </c>
      <c r="D31" s="45"/>
      <c r="E31" s="36" t="str">
        <f>("Strantton, ME
Hold for A.T. hiker, expected " &amp;TEXT(C31,"d mmmm") )</f>
        <v>Strantton, ME
Hold for A.T. hiker, expected 14 August</v>
      </c>
      <c r="F31" s="47"/>
      <c r="G31" s="47"/>
      <c r="H31" s="36"/>
    </row>
    <row r="32" spans="1:8" ht="26.25" x14ac:dyDescent="0.2">
      <c r="A32" s="43">
        <f t="shared" si="0"/>
        <v>29</v>
      </c>
      <c r="B32" s="44">
        <f t="shared" si="1"/>
        <v>46609</v>
      </c>
      <c r="C32" s="44">
        <f>'Itinerary-OLD'!C156</f>
        <v>46618</v>
      </c>
      <c r="D32" s="45"/>
      <c r="E32" s="36" t="str">
        <f>("Monson, ME
Hold for A.T. hiker, expected " &amp;TEXT(C32,"d mmmm") )</f>
        <v>Monson, ME
Hold for A.T. hiker, expected 19 August</v>
      </c>
      <c r="F32" s="47"/>
      <c r="G32" s="47"/>
      <c r="H32" s="36"/>
    </row>
    <row r="33" spans="1:8" ht="26.25" x14ac:dyDescent="0.2">
      <c r="A33" s="43">
        <f t="shared" si="0"/>
        <v>30</v>
      </c>
      <c r="B33" s="44">
        <f t="shared" si="1"/>
        <v>46615</v>
      </c>
      <c r="C33" s="44">
        <f>'Itinerary-OLD'!C162</f>
        <v>46624</v>
      </c>
      <c r="D33" s="45"/>
      <c r="E33" s="36" t="str">
        <f>("Abol Bridge, ME
Hold for A.T. hiker, expected " &amp;TEXT(C33,"d mmmm") )</f>
        <v>Abol Bridge, ME
Hold for A.T. hiker, expected 25 August</v>
      </c>
      <c r="F33" s="47"/>
      <c r="G33" s="47"/>
      <c r="H33" s="36"/>
    </row>
    <row r="34" spans="1:8" ht="26.25" x14ac:dyDescent="0.2">
      <c r="A34" s="43"/>
      <c r="B34" s="44"/>
      <c r="C34" s="44"/>
      <c r="D34" s="45"/>
      <c r="E34" s="46"/>
      <c r="F34" s="47"/>
      <c r="G34" s="47"/>
      <c r="H34" s="46"/>
    </row>
    <row r="36" spans="1:8" x14ac:dyDescent="0.2">
      <c r="E36" t="s">
        <v>375</v>
      </c>
    </row>
    <row r="37" spans="1:8" x14ac:dyDescent="0.2">
      <c r="E37" s="64" t="s">
        <v>376</v>
      </c>
    </row>
    <row r="40" spans="1:8" x14ac:dyDescent="0.2">
      <c r="E40" t="s">
        <v>408</v>
      </c>
    </row>
    <row r="41" spans="1:8" x14ac:dyDescent="0.2">
      <c r="E41" t="s">
        <v>409</v>
      </c>
    </row>
    <row r="42" spans="1:8" x14ac:dyDescent="0.2">
      <c r="E42" t="s">
        <v>410</v>
      </c>
    </row>
    <row r="43" spans="1:8" x14ac:dyDescent="0.2">
      <c r="E43" s="78" t="s">
        <v>444</v>
      </c>
    </row>
    <row r="44" spans="1:8" x14ac:dyDescent="0.2">
      <c r="E44" s="78"/>
    </row>
    <row r="46" spans="1:8" x14ac:dyDescent="0.2">
      <c r="E46" t="s">
        <v>411</v>
      </c>
    </row>
    <row r="47" spans="1:8" x14ac:dyDescent="0.2">
      <c r="E47" s="35" t="s">
        <v>419</v>
      </c>
    </row>
    <row r="48" spans="1:8" x14ac:dyDescent="0.2">
      <c r="E48" t="s">
        <v>412</v>
      </c>
    </row>
    <row r="49" spans="5:5" x14ac:dyDescent="0.2">
      <c r="E49" s="35" t="s">
        <v>420</v>
      </c>
    </row>
    <row r="50" spans="5:5" x14ac:dyDescent="0.2">
      <c r="E50" t="s">
        <v>413</v>
      </c>
    </row>
    <row r="51" spans="5:5" x14ac:dyDescent="0.2">
      <c r="E51" s="35" t="s">
        <v>421</v>
      </c>
    </row>
    <row r="52" spans="5:5" x14ac:dyDescent="0.2">
      <c r="E52" s="35" t="s">
        <v>422</v>
      </c>
    </row>
    <row r="53" spans="5:5" x14ac:dyDescent="0.2">
      <c r="E53" t="s">
        <v>414</v>
      </c>
    </row>
    <row r="54" spans="5:5" x14ac:dyDescent="0.2">
      <c r="E54" s="35" t="s">
        <v>423</v>
      </c>
    </row>
    <row r="55" spans="5:5" x14ac:dyDescent="0.2">
      <c r="E55" t="s">
        <v>415</v>
      </c>
    </row>
    <row r="56" spans="5:5" x14ac:dyDescent="0.2">
      <c r="E56" t="s">
        <v>416</v>
      </c>
    </row>
    <row r="57" spans="5:5" x14ac:dyDescent="0.2">
      <c r="E57" s="35" t="s">
        <v>424</v>
      </c>
    </row>
    <row r="58" spans="5:5" x14ac:dyDescent="0.2">
      <c r="E58" t="s">
        <v>417</v>
      </c>
    </row>
    <row r="59" spans="5:5" x14ac:dyDescent="0.2">
      <c r="E59" t="s">
        <v>418</v>
      </c>
    </row>
    <row r="61" spans="5:5" x14ac:dyDescent="0.2">
      <c r="E61" t="s">
        <v>429</v>
      </c>
    </row>
    <row r="62" spans="5:5" x14ac:dyDescent="0.2">
      <c r="E62" t="s">
        <v>457</v>
      </c>
    </row>
    <row r="64" spans="5:5" x14ac:dyDescent="0.2">
      <c r="E64" t="s">
        <v>430</v>
      </c>
    </row>
    <row r="66" spans="5:5" x14ac:dyDescent="0.2">
      <c r="E66" t="s">
        <v>425</v>
      </c>
    </row>
    <row r="67" spans="5:5" x14ac:dyDescent="0.2">
      <c r="E67" t="s">
        <v>426</v>
      </c>
    </row>
    <row r="68" spans="5:5" x14ac:dyDescent="0.2">
      <c r="E68" t="s">
        <v>431</v>
      </c>
    </row>
    <row r="69" spans="5:5" x14ac:dyDescent="0.2">
      <c r="E69" s="35" t="s">
        <v>432</v>
      </c>
    </row>
    <row r="70" spans="5:5" x14ac:dyDescent="0.2">
      <c r="E70" t="s">
        <v>433</v>
      </c>
    </row>
    <row r="71" spans="5:5" x14ac:dyDescent="0.2">
      <c r="E71" t="s">
        <v>434</v>
      </c>
    </row>
    <row r="72" spans="5:5" x14ac:dyDescent="0.2">
      <c r="E72" t="s">
        <v>435</v>
      </c>
    </row>
    <row r="73" spans="5:5" x14ac:dyDescent="0.2">
      <c r="E73" s="35" t="s">
        <v>436</v>
      </c>
    </row>
    <row r="74" spans="5:5" x14ac:dyDescent="0.2">
      <c r="E74" t="s">
        <v>437</v>
      </c>
    </row>
    <row r="75" spans="5:5" x14ac:dyDescent="0.2">
      <c r="E75" t="s">
        <v>438</v>
      </c>
    </row>
    <row r="76" spans="5:5" x14ac:dyDescent="0.2">
      <c r="E76" t="s">
        <v>439</v>
      </c>
    </row>
    <row r="77" spans="5:5" x14ac:dyDescent="0.2">
      <c r="E77" s="35" t="s">
        <v>440</v>
      </c>
    </row>
    <row r="78" spans="5:5" x14ac:dyDescent="0.2">
      <c r="E78" s="35" t="s">
        <v>441</v>
      </c>
    </row>
    <row r="79" spans="5:5" x14ac:dyDescent="0.2">
      <c r="E79" t="s">
        <v>271</v>
      </c>
    </row>
    <row r="80" spans="5:5" x14ac:dyDescent="0.2">
      <c r="E80" t="s">
        <v>442</v>
      </c>
    </row>
    <row r="81" spans="5:5" x14ac:dyDescent="0.2">
      <c r="E81" t="s">
        <v>443</v>
      </c>
    </row>
    <row r="82" spans="5:5" x14ac:dyDescent="0.2">
      <c r="E82" t="s">
        <v>273</v>
      </c>
    </row>
  </sheetData>
  <phoneticPr fontId="2" type="noConversion"/>
  <hyperlinks>
    <hyperlink ref="E37" r:id="rId1" xr:uid="{00000000-0004-0000-0200-000000000000}"/>
  </hyperlinks>
  <pageMargins left="0.75" right="0.75" top="1" bottom="1" header="0.5" footer="0.5"/>
  <pageSetup scale="85" fitToHeight="4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5"/>
  <sheetViews>
    <sheetView topLeftCell="A8" workbookViewId="0">
      <selection activeCell="B26" sqref="B26"/>
    </sheetView>
  </sheetViews>
  <sheetFormatPr defaultRowHeight="12.75" x14ac:dyDescent="0.2"/>
  <cols>
    <col min="1" max="1" width="25.5703125" customWidth="1"/>
    <col min="2" max="2" width="10.140625" customWidth="1"/>
    <col min="6" max="6" width="26" customWidth="1"/>
    <col min="7" max="7" width="6.85546875" customWidth="1"/>
    <col min="8" max="8" width="13.5703125" customWidth="1"/>
    <col min="9" max="9" width="13.28515625" customWidth="1"/>
  </cols>
  <sheetData>
    <row r="1" spans="1:6" ht="27" x14ac:dyDescent="0.2">
      <c r="A1" s="230" t="s">
        <v>711</v>
      </c>
      <c r="B1" s="231"/>
    </row>
    <row r="2" spans="1:6" ht="22.5" customHeight="1" x14ac:dyDescent="0.2">
      <c r="A2" s="110" t="s">
        <v>476</v>
      </c>
      <c r="B2" s="125"/>
      <c r="C2" s="133"/>
      <c r="E2" s="20" t="s">
        <v>791</v>
      </c>
    </row>
    <row r="3" spans="1:6" ht="18" customHeight="1" x14ac:dyDescent="0.2">
      <c r="A3" s="111" t="s">
        <v>712</v>
      </c>
      <c r="B3" s="126" t="s">
        <v>719</v>
      </c>
      <c r="C3" s="131"/>
      <c r="E3">
        <f>COUNTIF(E24:E95,0)</f>
        <v>8</v>
      </c>
      <c r="F3" s="140" t="s">
        <v>788</v>
      </c>
    </row>
    <row r="4" spans="1:6" ht="18" customHeight="1" x14ac:dyDescent="0.2">
      <c r="A4" s="112" t="s">
        <v>713</v>
      </c>
      <c r="B4" s="127" t="s">
        <v>720</v>
      </c>
      <c r="C4" s="131"/>
      <c r="E4">
        <f>COUNTIFS(E25:E96,"&gt;0",E25:E96,"&lt;2")</f>
        <v>17</v>
      </c>
      <c r="F4" s="206" t="s">
        <v>789</v>
      </c>
    </row>
    <row r="5" spans="1:6" ht="18" customHeight="1" x14ac:dyDescent="0.2">
      <c r="A5" s="112" t="s">
        <v>714</v>
      </c>
      <c r="B5" s="127" t="s">
        <v>721</v>
      </c>
      <c r="C5" s="131"/>
      <c r="E5">
        <f>COUNTIFS(E26:E97,"&gt;2",E26:E97,"&lt;=5")</f>
        <v>16</v>
      </c>
      <c r="F5" s="207" t="s">
        <v>790</v>
      </c>
    </row>
    <row r="6" spans="1:6" ht="18" customHeight="1" x14ac:dyDescent="0.2">
      <c r="A6" s="112" t="s">
        <v>715</v>
      </c>
      <c r="B6" s="127" t="s">
        <v>722</v>
      </c>
      <c r="C6" s="131"/>
    </row>
    <row r="7" spans="1:6" ht="18" customHeight="1" x14ac:dyDescent="0.2">
      <c r="A7" s="112" t="s">
        <v>716</v>
      </c>
      <c r="B7" s="127" t="s">
        <v>723</v>
      </c>
      <c r="C7" s="131"/>
    </row>
    <row r="8" spans="1:6" ht="18" customHeight="1" x14ac:dyDescent="0.2">
      <c r="A8" s="112" t="s">
        <v>717</v>
      </c>
      <c r="B8" s="128"/>
      <c r="C8" s="131"/>
    </row>
    <row r="9" spans="1:6" ht="18" customHeight="1" x14ac:dyDescent="0.2">
      <c r="A9" s="112" t="s">
        <v>718</v>
      </c>
      <c r="B9" s="128"/>
      <c r="C9" s="131"/>
    </row>
    <row r="10" spans="1:6" ht="12.75" customHeight="1" x14ac:dyDescent="0.2">
      <c r="A10" s="113"/>
      <c r="B10" s="129"/>
      <c r="C10" s="131"/>
    </row>
    <row r="11" spans="1:6" ht="16.5" customHeight="1" x14ac:dyDescent="0.2">
      <c r="A11" s="117" t="s">
        <v>477</v>
      </c>
      <c r="B11" s="130" t="s">
        <v>727</v>
      </c>
      <c r="C11" s="131"/>
    </row>
    <row r="12" spans="1:6" ht="38.25" customHeight="1" x14ac:dyDescent="0.2">
      <c r="A12" s="114" t="s">
        <v>724</v>
      </c>
      <c r="B12" s="127" t="s">
        <v>728</v>
      </c>
      <c r="C12" s="131"/>
    </row>
    <row r="13" spans="1:6" ht="36.75" customHeight="1" x14ac:dyDescent="0.2">
      <c r="A13" s="114" t="s">
        <v>725</v>
      </c>
      <c r="B13" s="127" t="s">
        <v>729</v>
      </c>
      <c r="C13" s="131"/>
    </row>
    <row r="14" spans="1:6" ht="19.5" customHeight="1" x14ac:dyDescent="0.2">
      <c r="A14" s="114" t="s">
        <v>726</v>
      </c>
      <c r="B14" s="127" t="s">
        <v>730</v>
      </c>
      <c r="C14" s="131"/>
    </row>
    <row r="15" spans="1:6" ht="15.95" customHeight="1" x14ac:dyDescent="0.2">
      <c r="A15" s="115"/>
      <c r="B15" s="128"/>
      <c r="C15" s="131"/>
    </row>
    <row r="16" spans="1:6" ht="15.95" customHeight="1" x14ac:dyDescent="0.2">
      <c r="A16" s="116"/>
      <c r="B16" s="129"/>
      <c r="C16" s="132"/>
    </row>
    <row r="17" spans="1:9" ht="18.75" customHeight="1" x14ac:dyDescent="0.2">
      <c r="A17" s="232" t="s">
        <v>731</v>
      </c>
      <c r="B17" s="233"/>
    </row>
    <row r="18" spans="1:9" ht="18.75" customHeight="1" x14ac:dyDescent="0.2">
      <c r="A18" s="234" t="s">
        <v>732</v>
      </c>
      <c r="B18" s="235"/>
      <c r="F18" s="65" t="s">
        <v>754</v>
      </c>
    </row>
    <row r="21" spans="1:9" x14ac:dyDescent="0.2">
      <c r="A21" s="124" t="s">
        <v>487</v>
      </c>
      <c r="E21" s="64" t="s">
        <v>738</v>
      </c>
    </row>
    <row r="22" spans="1:9" ht="18" customHeight="1" x14ac:dyDescent="0.2">
      <c r="A22" s="222" t="s">
        <v>470</v>
      </c>
      <c r="B22" s="212" t="s">
        <v>471</v>
      </c>
      <c r="C22" s="81" t="s">
        <v>472</v>
      </c>
      <c r="D22" s="81" t="s">
        <v>472</v>
      </c>
      <c r="E22" s="224" t="s">
        <v>475</v>
      </c>
      <c r="F22" s="226" t="s">
        <v>476</v>
      </c>
      <c r="G22" s="228" t="s">
        <v>477</v>
      </c>
      <c r="H22" s="212" t="s">
        <v>478</v>
      </c>
      <c r="I22" s="212" t="s">
        <v>479</v>
      </c>
    </row>
    <row r="23" spans="1:9" ht="18" x14ac:dyDescent="0.2">
      <c r="A23" s="223"/>
      <c r="B23" s="213"/>
      <c r="C23" s="82" t="s">
        <v>473</v>
      </c>
      <c r="D23" s="82" t="s">
        <v>474</v>
      </c>
      <c r="E23" s="225"/>
      <c r="F23" s="227"/>
      <c r="G23" s="229"/>
      <c r="H23" s="213"/>
      <c r="I23" s="213"/>
    </row>
    <row r="24" spans="1:9" ht="18" customHeight="1" x14ac:dyDescent="0.2">
      <c r="A24" s="83" t="s">
        <v>480</v>
      </c>
      <c r="B24" s="84" t="s">
        <v>481</v>
      </c>
      <c r="C24" s="85">
        <v>20.5</v>
      </c>
      <c r="D24" s="85" t="s">
        <v>482</v>
      </c>
      <c r="E24" s="85" t="s">
        <v>483</v>
      </c>
      <c r="F24" s="83"/>
      <c r="G24" s="83"/>
      <c r="H24" s="83">
        <v>0</v>
      </c>
      <c r="I24" s="86">
        <v>2193</v>
      </c>
    </row>
    <row r="25" spans="1:9" ht="18" customHeight="1" x14ac:dyDescent="0.2">
      <c r="A25" s="208" t="s">
        <v>488</v>
      </c>
      <c r="B25" s="84" t="s">
        <v>481</v>
      </c>
      <c r="C25" s="85">
        <v>31.8</v>
      </c>
      <c r="D25" s="85">
        <v>21.1</v>
      </c>
      <c r="E25" s="85">
        <v>2</v>
      </c>
      <c r="F25" s="83" t="s">
        <v>489</v>
      </c>
      <c r="G25" s="88" t="s">
        <v>490</v>
      </c>
      <c r="H25" s="83">
        <v>20.5</v>
      </c>
      <c r="I25" s="86">
        <v>2172.5</v>
      </c>
    </row>
    <row r="26" spans="1:9" ht="18" customHeight="1" x14ac:dyDescent="0.2">
      <c r="A26" s="88" t="s">
        <v>491</v>
      </c>
      <c r="B26" s="84" t="s">
        <v>481</v>
      </c>
      <c r="C26" s="85">
        <v>16.899999999999999</v>
      </c>
      <c r="D26" s="85">
        <v>31.8</v>
      </c>
      <c r="E26" s="85">
        <v>9</v>
      </c>
      <c r="F26" s="83" t="s">
        <v>492</v>
      </c>
      <c r="G26" s="88" t="s">
        <v>490</v>
      </c>
      <c r="H26" s="83">
        <v>52.5</v>
      </c>
      <c r="I26" s="86">
        <v>2140.5</v>
      </c>
    </row>
    <row r="27" spans="1:9" ht="18" customHeight="1" x14ac:dyDescent="0.2">
      <c r="A27" s="88" t="s">
        <v>304</v>
      </c>
      <c r="B27" s="84" t="s">
        <v>481</v>
      </c>
      <c r="C27" s="85">
        <v>40.200000000000003</v>
      </c>
      <c r="D27" s="85">
        <v>16.899999999999999</v>
      </c>
      <c r="E27" s="85">
        <v>11</v>
      </c>
      <c r="F27" s="88" t="s">
        <v>493</v>
      </c>
      <c r="G27" s="88" t="s">
        <v>490</v>
      </c>
      <c r="H27" s="83">
        <v>69.2</v>
      </c>
      <c r="I27" s="86">
        <v>2123.8000000000002</v>
      </c>
    </row>
    <row r="28" spans="1:9" ht="18" customHeight="1" x14ac:dyDescent="0.2">
      <c r="A28" s="88" t="s">
        <v>494</v>
      </c>
      <c r="B28" s="84" t="s">
        <v>481</v>
      </c>
      <c r="C28" s="85">
        <v>27.3</v>
      </c>
      <c r="D28" s="85">
        <v>40.200000000000003</v>
      </c>
      <c r="E28" s="85">
        <v>10</v>
      </c>
      <c r="F28" s="88" t="s">
        <v>495</v>
      </c>
      <c r="G28" s="88" t="s">
        <v>490</v>
      </c>
      <c r="H28" s="83">
        <v>109.4</v>
      </c>
      <c r="I28" s="86">
        <v>2083.6</v>
      </c>
    </row>
    <row r="29" spans="1:9" ht="18" x14ac:dyDescent="0.2">
      <c r="A29" s="88" t="s">
        <v>496</v>
      </c>
      <c r="B29" s="84" t="s">
        <v>481</v>
      </c>
      <c r="C29" s="85">
        <v>27.6</v>
      </c>
      <c r="D29" s="85">
        <v>27.3</v>
      </c>
      <c r="E29" s="85">
        <v>13</v>
      </c>
      <c r="F29" s="88" t="s">
        <v>497</v>
      </c>
      <c r="G29" s="88" t="s">
        <v>490</v>
      </c>
      <c r="H29" s="83">
        <v>136.69999999999999</v>
      </c>
      <c r="I29" s="86">
        <v>2056.3000000000002</v>
      </c>
    </row>
    <row r="30" spans="1:9" ht="18" x14ac:dyDescent="0.2">
      <c r="A30" s="88" t="s">
        <v>498</v>
      </c>
      <c r="B30" s="84" t="s">
        <v>481</v>
      </c>
      <c r="C30" s="85">
        <v>42.6</v>
      </c>
      <c r="D30" s="85">
        <v>27.6</v>
      </c>
      <c r="E30" s="85">
        <v>1.8</v>
      </c>
      <c r="F30" s="83" t="s">
        <v>499</v>
      </c>
      <c r="G30" s="88" t="s">
        <v>490</v>
      </c>
      <c r="H30" s="83">
        <v>164.7</v>
      </c>
      <c r="I30" s="86">
        <v>2028.3</v>
      </c>
    </row>
    <row r="31" spans="1:9" ht="18" x14ac:dyDescent="0.2">
      <c r="A31" s="88" t="s">
        <v>500</v>
      </c>
      <c r="B31" s="84" t="s">
        <v>481</v>
      </c>
      <c r="C31" s="85">
        <v>67.099999999999994</v>
      </c>
      <c r="D31" s="85">
        <v>42.6</v>
      </c>
      <c r="E31" s="85">
        <v>15</v>
      </c>
      <c r="F31" s="88" t="s">
        <v>493</v>
      </c>
      <c r="G31" s="88" t="s">
        <v>490</v>
      </c>
      <c r="H31" s="83">
        <v>207.7</v>
      </c>
      <c r="I31" s="86">
        <v>1985.3</v>
      </c>
    </row>
    <row r="32" spans="1:9" ht="18" x14ac:dyDescent="0.2">
      <c r="A32" s="137" t="s">
        <v>308</v>
      </c>
      <c r="B32" s="84" t="s">
        <v>481</v>
      </c>
      <c r="C32" s="85">
        <v>68.599999999999994</v>
      </c>
      <c r="D32" s="85">
        <v>67.099999999999994</v>
      </c>
      <c r="E32" s="85">
        <v>0</v>
      </c>
      <c r="F32" s="83" t="s">
        <v>501</v>
      </c>
      <c r="G32" s="88" t="s">
        <v>490</v>
      </c>
      <c r="H32" s="83">
        <v>274.89999999999998</v>
      </c>
      <c r="I32" s="86">
        <v>1918.1</v>
      </c>
    </row>
    <row r="33" spans="1:9" ht="18" x14ac:dyDescent="0.2">
      <c r="A33" s="209" t="s">
        <v>309</v>
      </c>
      <c r="B33" s="84" t="s">
        <v>481</v>
      </c>
      <c r="C33" s="85">
        <v>50.8</v>
      </c>
      <c r="D33" s="85">
        <v>68.599999999999994</v>
      </c>
      <c r="E33" s="85">
        <v>3.8</v>
      </c>
      <c r="F33" s="88" t="s">
        <v>502</v>
      </c>
      <c r="G33" s="88" t="s">
        <v>490</v>
      </c>
      <c r="H33" s="83">
        <v>344.3</v>
      </c>
      <c r="I33" s="86">
        <v>1848.7</v>
      </c>
    </row>
    <row r="34" spans="1:9" ht="18" x14ac:dyDescent="0.2">
      <c r="A34" s="209" t="s">
        <v>503</v>
      </c>
      <c r="B34" s="84" t="s">
        <v>481</v>
      </c>
      <c r="C34" s="85">
        <v>33.299999999999997</v>
      </c>
      <c r="D34" s="85">
        <v>50.8</v>
      </c>
      <c r="E34" s="85">
        <v>3.4</v>
      </c>
      <c r="F34" s="88" t="s">
        <v>504</v>
      </c>
      <c r="G34" s="88" t="s">
        <v>490</v>
      </c>
      <c r="H34" s="83">
        <v>395.3</v>
      </c>
      <c r="I34" s="86">
        <v>1797.7</v>
      </c>
    </row>
    <row r="35" spans="1:9" ht="18" x14ac:dyDescent="0.2">
      <c r="A35" s="209" t="s">
        <v>505</v>
      </c>
      <c r="B35" s="84" t="s">
        <v>481</v>
      </c>
      <c r="C35" s="85" t="s">
        <v>484</v>
      </c>
      <c r="D35" s="85" t="s">
        <v>484</v>
      </c>
      <c r="E35" s="85">
        <v>2.5</v>
      </c>
      <c r="F35" s="83" t="s">
        <v>506</v>
      </c>
      <c r="G35" s="88" t="s">
        <v>490</v>
      </c>
      <c r="H35" s="85" t="s">
        <v>485</v>
      </c>
      <c r="I35" s="85" t="s">
        <v>485</v>
      </c>
    </row>
    <row r="36" spans="1:9" ht="18" x14ac:dyDescent="0.2">
      <c r="A36" s="208" t="s">
        <v>486</v>
      </c>
      <c r="B36" s="84" t="s">
        <v>481</v>
      </c>
      <c r="C36" s="85">
        <v>27</v>
      </c>
      <c r="D36" s="85">
        <v>33.299999999999997</v>
      </c>
      <c r="E36" s="85">
        <v>2</v>
      </c>
      <c r="F36" s="88" t="s">
        <v>507</v>
      </c>
      <c r="G36" s="88" t="s">
        <v>490</v>
      </c>
      <c r="H36" s="83">
        <v>428.6</v>
      </c>
      <c r="I36" s="86">
        <v>1764.4</v>
      </c>
    </row>
    <row r="37" spans="1:9" ht="18" x14ac:dyDescent="0.2">
      <c r="A37" s="209" t="s">
        <v>508</v>
      </c>
      <c r="B37" s="84" t="s">
        <v>481</v>
      </c>
      <c r="C37" s="85">
        <v>15</v>
      </c>
      <c r="D37" s="85">
        <v>27</v>
      </c>
      <c r="E37" s="85">
        <v>2.7</v>
      </c>
      <c r="F37" s="83" t="s">
        <v>506</v>
      </c>
      <c r="G37" s="88" t="s">
        <v>490</v>
      </c>
      <c r="H37" s="83">
        <v>455.7</v>
      </c>
      <c r="I37" s="86">
        <v>1737.3</v>
      </c>
    </row>
    <row r="38" spans="1:9" ht="18" x14ac:dyDescent="0.2">
      <c r="A38" s="195"/>
      <c r="B38" s="196"/>
      <c r="C38" s="197"/>
      <c r="D38" s="197"/>
      <c r="E38" s="197"/>
      <c r="F38" s="198"/>
      <c r="G38" s="195"/>
      <c r="H38" s="198"/>
      <c r="I38" s="199"/>
    </row>
    <row r="39" spans="1:9" x14ac:dyDescent="0.2">
      <c r="A39" s="80" t="s">
        <v>509</v>
      </c>
    </row>
    <row r="40" spans="1:9" ht="18" customHeight="1" x14ac:dyDescent="0.2">
      <c r="A40" s="214" t="s">
        <v>470</v>
      </c>
      <c r="B40" s="216" t="s">
        <v>471</v>
      </c>
      <c r="C40" s="89" t="s">
        <v>472</v>
      </c>
      <c r="D40" s="89" t="s">
        <v>472</v>
      </c>
      <c r="E40" s="218" t="s">
        <v>475</v>
      </c>
      <c r="F40" s="220" t="s">
        <v>476</v>
      </c>
      <c r="G40" s="216" t="s">
        <v>477</v>
      </c>
      <c r="H40" s="216" t="s">
        <v>478</v>
      </c>
      <c r="I40" s="216" t="s">
        <v>479</v>
      </c>
    </row>
    <row r="41" spans="1:9" ht="18" x14ac:dyDescent="0.2">
      <c r="A41" s="215"/>
      <c r="B41" s="217"/>
      <c r="C41" s="90" t="s">
        <v>473</v>
      </c>
      <c r="D41" s="90" t="s">
        <v>474</v>
      </c>
      <c r="E41" s="219"/>
      <c r="F41" s="221"/>
      <c r="G41" s="217"/>
      <c r="H41" s="217"/>
      <c r="I41" s="217"/>
    </row>
    <row r="42" spans="1:9" ht="18" x14ac:dyDescent="0.2">
      <c r="A42" s="139" t="s">
        <v>310</v>
      </c>
      <c r="B42" s="84" t="s">
        <v>481</v>
      </c>
      <c r="C42" s="85">
        <v>47.7</v>
      </c>
      <c r="D42" s="85">
        <v>15</v>
      </c>
      <c r="E42" s="85">
        <v>0</v>
      </c>
      <c r="F42" s="83" t="s">
        <v>510</v>
      </c>
      <c r="G42" s="88" t="s">
        <v>490</v>
      </c>
      <c r="H42" s="83">
        <v>471.5</v>
      </c>
      <c r="I42" s="86">
        <v>1720.5</v>
      </c>
    </row>
    <row r="43" spans="1:9" ht="18" x14ac:dyDescent="0.2">
      <c r="A43" s="209" t="s">
        <v>511</v>
      </c>
      <c r="B43" s="84" t="s">
        <v>481</v>
      </c>
      <c r="C43" s="85">
        <v>24.8</v>
      </c>
      <c r="D43" s="85">
        <v>47.7</v>
      </c>
      <c r="E43" s="85">
        <v>2.6</v>
      </c>
      <c r="F43" s="83" t="s">
        <v>512</v>
      </c>
      <c r="G43" s="88" t="s">
        <v>490</v>
      </c>
      <c r="H43" s="83">
        <v>520</v>
      </c>
      <c r="I43" s="86">
        <v>1672</v>
      </c>
    </row>
    <row r="44" spans="1:9" ht="18" x14ac:dyDescent="0.2">
      <c r="A44" s="209" t="s">
        <v>513</v>
      </c>
      <c r="B44" s="84" t="s">
        <v>481</v>
      </c>
      <c r="C44" s="85">
        <v>46.5</v>
      </c>
      <c r="D44" s="85">
        <v>24.8</v>
      </c>
      <c r="E44" s="85">
        <v>3.2</v>
      </c>
      <c r="F44" s="83" t="s">
        <v>514</v>
      </c>
      <c r="G44" s="88" t="s">
        <v>490</v>
      </c>
      <c r="H44" s="83">
        <v>545.5</v>
      </c>
      <c r="I44" s="86">
        <v>1646.5</v>
      </c>
    </row>
    <row r="45" spans="1:9" ht="18" x14ac:dyDescent="0.2">
      <c r="A45" s="209" t="s">
        <v>515</v>
      </c>
      <c r="B45" s="84" t="s">
        <v>481</v>
      </c>
      <c r="C45" s="85">
        <v>45.7</v>
      </c>
      <c r="D45" s="85">
        <v>46.5</v>
      </c>
      <c r="E45" s="85">
        <v>2.7</v>
      </c>
      <c r="F45" s="83" t="s">
        <v>516</v>
      </c>
      <c r="G45" s="88" t="s">
        <v>490</v>
      </c>
      <c r="H45" s="83">
        <v>591.6</v>
      </c>
      <c r="I45" s="86">
        <v>1600.4</v>
      </c>
    </row>
    <row r="46" spans="1:9" ht="36" x14ac:dyDescent="0.2">
      <c r="A46" s="208" t="s">
        <v>311</v>
      </c>
      <c r="B46" s="84" t="s">
        <v>481</v>
      </c>
      <c r="C46" s="85">
        <v>73.099999999999994</v>
      </c>
      <c r="D46" s="85">
        <v>45.7</v>
      </c>
      <c r="E46" s="85">
        <v>1</v>
      </c>
      <c r="F46" s="83" t="s">
        <v>517</v>
      </c>
      <c r="G46" s="88" t="s">
        <v>490</v>
      </c>
      <c r="H46" s="83">
        <v>636.9</v>
      </c>
      <c r="I46" s="86">
        <v>1555.1</v>
      </c>
    </row>
    <row r="47" spans="1:9" ht="18" x14ac:dyDescent="0.2">
      <c r="A47" s="208" t="s">
        <v>518</v>
      </c>
      <c r="B47" s="84" t="s">
        <v>481</v>
      </c>
      <c r="C47" s="85">
        <v>19.8</v>
      </c>
      <c r="D47" s="85">
        <v>73.099999999999994</v>
      </c>
      <c r="E47" s="85">
        <v>1</v>
      </c>
      <c r="F47" s="88" t="s">
        <v>519</v>
      </c>
      <c r="G47" s="88" t="s">
        <v>490</v>
      </c>
      <c r="H47" s="83">
        <v>709.8</v>
      </c>
      <c r="I47" s="86">
        <v>1481.2</v>
      </c>
    </row>
    <row r="48" spans="1:9" ht="18" x14ac:dyDescent="0.2">
      <c r="A48" s="208" t="s">
        <v>520</v>
      </c>
      <c r="B48" s="84" t="s">
        <v>481</v>
      </c>
      <c r="C48" s="85">
        <v>1.5</v>
      </c>
      <c r="D48" s="85">
        <v>19.8</v>
      </c>
      <c r="E48" s="85">
        <v>1</v>
      </c>
      <c r="F48" s="88" t="s">
        <v>521</v>
      </c>
      <c r="G48" s="88" t="s">
        <v>490</v>
      </c>
      <c r="H48" s="83">
        <v>729.6</v>
      </c>
      <c r="I48" s="86">
        <v>1462.4</v>
      </c>
    </row>
    <row r="49" spans="1:9" ht="18" x14ac:dyDescent="0.2">
      <c r="A49" s="208" t="s">
        <v>522</v>
      </c>
      <c r="B49" s="84" t="s">
        <v>481</v>
      </c>
      <c r="C49" s="85">
        <v>55.3</v>
      </c>
      <c r="D49" s="85">
        <v>1.5</v>
      </c>
      <c r="E49" s="85">
        <v>1.3</v>
      </c>
      <c r="F49" s="88" t="s">
        <v>523</v>
      </c>
      <c r="G49" s="88" t="s">
        <v>490</v>
      </c>
      <c r="H49" s="83">
        <v>731.1</v>
      </c>
      <c r="I49" s="86">
        <v>1460.9</v>
      </c>
    </row>
    <row r="50" spans="1:9" ht="18" x14ac:dyDescent="0.2">
      <c r="A50" s="209" t="s">
        <v>524</v>
      </c>
      <c r="B50" s="84" t="s">
        <v>481</v>
      </c>
      <c r="C50" s="85">
        <v>21.8</v>
      </c>
      <c r="D50" s="85">
        <v>55.3</v>
      </c>
      <c r="E50" s="85">
        <v>4.7</v>
      </c>
      <c r="F50" s="83" t="s">
        <v>525</v>
      </c>
      <c r="G50" s="88" t="s">
        <v>490</v>
      </c>
      <c r="H50" s="83">
        <v>786.6</v>
      </c>
      <c r="I50" s="86">
        <v>1405.4</v>
      </c>
    </row>
    <row r="51" spans="1:9" ht="18" x14ac:dyDescent="0.2">
      <c r="A51" s="88" t="s">
        <v>526</v>
      </c>
      <c r="B51" s="84" t="s">
        <v>481</v>
      </c>
      <c r="C51" s="85" t="s">
        <v>485</v>
      </c>
      <c r="D51" s="85" t="s">
        <v>485</v>
      </c>
      <c r="E51" s="85">
        <v>5.9</v>
      </c>
      <c r="F51" s="83" t="s">
        <v>527</v>
      </c>
      <c r="G51" s="88" t="s">
        <v>490</v>
      </c>
      <c r="H51" s="85" t="s">
        <v>485</v>
      </c>
      <c r="I51" s="85" t="s">
        <v>485</v>
      </c>
    </row>
    <row r="52" spans="1:9" ht="18" x14ac:dyDescent="0.2">
      <c r="A52" s="88" t="s">
        <v>528</v>
      </c>
      <c r="B52" s="84" t="s">
        <v>481</v>
      </c>
      <c r="C52" s="85">
        <v>16.3</v>
      </c>
      <c r="D52" s="85">
        <v>21.8</v>
      </c>
      <c r="E52" s="85">
        <v>9.3000000000000007</v>
      </c>
      <c r="F52" s="83" t="s">
        <v>527</v>
      </c>
      <c r="G52" s="88" t="s">
        <v>490</v>
      </c>
      <c r="H52" s="83">
        <v>808.4</v>
      </c>
      <c r="I52" s="86">
        <v>1383.6</v>
      </c>
    </row>
    <row r="53" spans="1:9" ht="18" x14ac:dyDescent="0.2">
      <c r="A53" s="88" t="s">
        <v>529</v>
      </c>
      <c r="B53" s="84" t="s">
        <v>481</v>
      </c>
      <c r="C53" s="85">
        <v>38.9</v>
      </c>
      <c r="D53" s="85">
        <v>16.3</v>
      </c>
      <c r="E53" s="85">
        <v>5.9</v>
      </c>
      <c r="F53" s="83" t="s">
        <v>530</v>
      </c>
      <c r="G53" s="88" t="s">
        <v>490</v>
      </c>
      <c r="H53" s="83">
        <v>824.7</v>
      </c>
      <c r="I53" s="86">
        <v>1364.3</v>
      </c>
    </row>
    <row r="54" spans="1:9" ht="18" x14ac:dyDescent="0.2">
      <c r="A54" s="209" t="s">
        <v>357</v>
      </c>
      <c r="B54" s="84" t="s">
        <v>481</v>
      </c>
      <c r="C54" s="85">
        <v>80.099999999999994</v>
      </c>
      <c r="D54" s="85">
        <v>38.9</v>
      </c>
      <c r="E54" s="85">
        <v>4.5</v>
      </c>
      <c r="F54" s="83" t="s">
        <v>531</v>
      </c>
      <c r="G54" s="88" t="s">
        <v>490</v>
      </c>
      <c r="H54" s="83">
        <v>863.6</v>
      </c>
      <c r="I54" s="86">
        <v>1328.4</v>
      </c>
    </row>
    <row r="55" spans="1:9" ht="18" x14ac:dyDescent="0.2">
      <c r="A55" s="88" t="s">
        <v>532</v>
      </c>
      <c r="B55" s="84" t="s">
        <v>481</v>
      </c>
      <c r="C55" s="85">
        <v>27.7</v>
      </c>
      <c r="D55" s="85">
        <v>80.099999999999994</v>
      </c>
      <c r="E55" s="85">
        <v>5.6</v>
      </c>
      <c r="F55" s="83" t="s">
        <v>531</v>
      </c>
      <c r="G55" s="88" t="s">
        <v>490</v>
      </c>
      <c r="H55" s="83">
        <v>943.7</v>
      </c>
      <c r="I55" s="86">
        <v>1248.3</v>
      </c>
    </row>
    <row r="56" spans="1:9" ht="18" x14ac:dyDescent="0.2">
      <c r="A56" s="138" t="s">
        <v>533</v>
      </c>
      <c r="B56" s="84" t="s">
        <v>481</v>
      </c>
      <c r="C56" s="85">
        <v>6.2</v>
      </c>
      <c r="D56" s="85">
        <v>27.7</v>
      </c>
      <c r="E56" s="85">
        <v>4.2</v>
      </c>
      <c r="F56" s="88" t="s">
        <v>531</v>
      </c>
      <c r="G56" s="88" t="s">
        <v>490</v>
      </c>
      <c r="H56" s="83">
        <v>971.4</v>
      </c>
      <c r="I56" s="86">
        <v>1220.5999999999999</v>
      </c>
    </row>
    <row r="57" spans="1:9" ht="18" x14ac:dyDescent="0.2">
      <c r="A57" s="208" t="s">
        <v>534</v>
      </c>
      <c r="B57" s="84" t="s">
        <v>481</v>
      </c>
      <c r="C57" s="85">
        <v>45.1</v>
      </c>
      <c r="D57" s="85">
        <v>6.2</v>
      </c>
      <c r="E57" s="85">
        <v>1.1000000000000001</v>
      </c>
      <c r="F57" s="83" t="s">
        <v>506</v>
      </c>
      <c r="G57" s="88" t="s">
        <v>490</v>
      </c>
      <c r="H57" s="83">
        <v>977.7</v>
      </c>
      <c r="I57" s="86">
        <v>1214.3</v>
      </c>
    </row>
    <row r="58" spans="1:9" ht="18" x14ac:dyDescent="0.2">
      <c r="A58" s="208" t="s">
        <v>312</v>
      </c>
      <c r="B58" s="84" t="s">
        <v>535</v>
      </c>
      <c r="C58" s="85">
        <v>31.6</v>
      </c>
      <c r="D58" s="85">
        <v>45.1</v>
      </c>
      <c r="E58" s="85">
        <v>0.5</v>
      </c>
      <c r="F58" s="88" t="s">
        <v>536</v>
      </c>
      <c r="G58" s="88" t="s">
        <v>490</v>
      </c>
      <c r="H58" s="86">
        <v>1024.4000000000001</v>
      </c>
      <c r="I58" s="86">
        <v>1167.5999999999999</v>
      </c>
    </row>
    <row r="59" spans="1:9" x14ac:dyDescent="0.2">
      <c r="A59" s="80" t="s">
        <v>537</v>
      </c>
    </row>
    <row r="60" spans="1:9" ht="18" customHeight="1" x14ac:dyDescent="0.2">
      <c r="A60" s="236" t="s">
        <v>470</v>
      </c>
      <c r="B60" s="210" t="s">
        <v>471</v>
      </c>
      <c r="C60" s="91" t="s">
        <v>472</v>
      </c>
      <c r="D60" s="91" t="s">
        <v>472</v>
      </c>
      <c r="E60" s="238" t="s">
        <v>475</v>
      </c>
      <c r="F60" s="240" t="s">
        <v>476</v>
      </c>
      <c r="G60" s="210" t="s">
        <v>477</v>
      </c>
      <c r="H60" s="210" t="s">
        <v>478</v>
      </c>
      <c r="I60" s="210" t="s">
        <v>479</v>
      </c>
    </row>
    <row r="61" spans="1:9" ht="18" x14ac:dyDescent="0.2">
      <c r="A61" s="237"/>
      <c r="B61" s="211"/>
      <c r="C61" s="92" t="s">
        <v>473</v>
      </c>
      <c r="D61" s="92" t="s">
        <v>474</v>
      </c>
      <c r="E61" s="239"/>
      <c r="F61" s="241"/>
      <c r="G61" s="211"/>
      <c r="H61" s="211"/>
      <c r="I61" s="211"/>
    </row>
    <row r="62" spans="1:9" ht="18" x14ac:dyDescent="0.2">
      <c r="A62" s="208" t="s">
        <v>538</v>
      </c>
      <c r="B62" s="84" t="s">
        <v>481</v>
      </c>
      <c r="C62" s="85">
        <v>9.8000000000000007</v>
      </c>
      <c r="D62" s="85">
        <v>31.6</v>
      </c>
      <c r="E62" s="85">
        <v>2</v>
      </c>
      <c r="F62" s="83" t="s">
        <v>539</v>
      </c>
      <c r="G62" s="88" t="s">
        <v>490</v>
      </c>
      <c r="H62" s="86">
        <v>1056.3</v>
      </c>
      <c r="I62" s="86">
        <v>1135.7</v>
      </c>
    </row>
    <row r="63" spans="1:9" ht="18" x14ac:dyDescent="0.2">
      <c r="A63" s="208" t="s">
        <v>540</v>
      </c>
      <c r="B63" s="84" t="s">
        <v>481</v>
      </c>
      <c r="C63" s="85">
        <v>13.4</v>
      </c>
      <c r="D63" s="85">
        <v>9.8000000000000007</v>
      </c>
      <c r="E63" s="85">
        <v>1.4</v>
      </c>
      <c r="F63" s="83" t="s">
        <v>541</v>
      </c>
      <c r="G63" s="88" t="s">
        <v>490</v>
      </c>
      <c r="H63" s="86">
        <v>1066.0999999999999</v>
      </c>
      <c r="I63" s="86">
        <v>1125.9000000000001</v>
      </c>
    </row>
    <row r="64" spans="1:9" ht="18" x14ac:dyDescent="0.2">
      <c r="A64" s="208" t="s">
        <v>542</v>
      </c>
      <c r="B64" s="84" t="s">
        <v>481</v>
      </c>
      <c r="C64" s="85">
        <v>43.8</v>
      </c>
      <c r="D64" s="85">
        <v>13.4</v>
      </c>
      <c r="E64" s="85">
        <v>1.2</v>
      </c>
      <c r="F64" s="83" t="s">
        <v>543</v>
      </c>
      <c r="G64" s="88" t="s">
        <v>490</v>
      </c>
      <c r="H64" s="86">
        <v>1075.5</v>
      </c>
      <c r="I64" s="86">
        <v>1112.5</v>
      </c>
    </row>
    <row r="65" spans="1:9" ht="18" x14ac:dyDescent="0.2">
      <c r="A65" s="139" t="s">
        <v>544</v>
      </c>
      <c r="B65" s="84" t="s">
        <v>481</v>
      </c>
      <c r="C65" s="85">
        <v>25.7</v>
      </c>
      <c r="D65" s="85">
        <v>43.8</v>
      </c>
      <c r="E65" s="85">
        <v>0</v>
      </c>
      <c r="F65" s="88" t="s">
        <v>545</v>
      </c>
      <c r="G65" s="88" t="s">
        <v>490</v>
      </c>
      <c r="H65" s="86">
        <v>1123.5999999999999</v>
      </c>
      <c r="I65" s="86">
        <v>1068.4000000000001</v>
      </c>
    </row>
    <row r="66" spans="1:9" ht="18" x14ac:dyDescent="0.2">
      <c r="A66" s="139" t="s">
        <v>313</v>
      </c>
      <c r="B66" s="84" t="s">
        <v>481</v>
      </c>
      <c r="C66" s="85">
        <v>70.099999999999994</v>
      </c>
      <c r="D66" s="85">
        <v>25.7</v>
      </c>
      <c r="E66" s="85">
        <v>0</v>
      </c>
      <c r="F66" s="88" t="s">
        <v>546</v>
      </c>
      <c r="G66" s="88" t="s">
        <v>490</v>
      </c>
      <c r="H66" s="86">
        <v>1149</v>
      </c>
      <c r="I66" s="86">
        <v>1043</v>
      </c>
    </row>
    <row r="67" spans="1:9" ht="18" x14ac:dyDescent="0.2">
      <c r="A67" s="139" t="s">
        <v>314</v>
      </c>
      <c r="B67" s="84" t="s">
        <v>481</v>
      </c>
      <c r="C67" s="85">
        <v>40.299999999999997</v>
      </c>
      <c r="D67" s="85">
        <v>70.099999999999994</v>
      </c>
      <c r="E67" s="85">
        <v>0</v>
      </c>
      <c r="F67" s="83" t="s">
        <v>547</v>
      </c>
      <c r="G67" s="88" t="s">
        <v>490</v>
      </c>
      <c r="H67" s="86">
        <v>1219.5999999999999</v>
      </c>
      <c r="I67" s="83">
        <v>972.4</v>
      </c>
    </row>
    <row r="68" spans="1:9" ht="18" x14ac:dyDescent="0.2">
      <c r="A68" s="208" t="s">
        <v>315</v>
      </c>
      <c r="B68" s="84" t="s">
        <v>481</v>
      </c>
      <c r="C68" s="85">
        <v>36</v>
      </c>
      <c r="D68" s="85">
        <v>40.299999999999997</v>
      </c>
      <c r="E68" s="85">
        <v>2</v>
      </c>
      <c r="F68" s="83" t="s">
        <v>548</v>
      </c>
      <c r="G68" s="88" t="s">
        <v>490</v>
      </c>
      <c r="H68" s="86">
        <v>1259.5999999999999</v>
      </c>
      <c r="I68" s="83">
        <v>932.4</v>
      </c>
    </row>
    <row r="69" spans="1:9" ht="18" x14ac:dyDescent="0.2">
      <c r="A69" s="139" t="s">
        <v>316</v>
      </c>
      <c r="B69" s="84" t="s">
        <v>481</v>
      </c>
      <c r="C69" s="85">
        <v>51.5</v>
      </c>
      <c r="D69" s="85">
        <v>36</v>
      </c>
      <c r="E69" s="85">
        <v>0.1</v>
      </c>
      <c r="F69" s="83" t="s">
        <v>549</v>
      </c>
      <c r="G69" s="88" t="s">
        <v>490</v>
      </c>
      <c r="H69" s="86">
        <v>1295.3</v>
      </c>
      <c r="I69" s="83">
        <v>898.7</v>
      </c>
    </row>
    <row r="70" spans="1:9" ht="18" x14ac:dyDescent="0.2">
      <c r="A70" s="208" t="s">
        <v>317</v>
      </c>
      <c r="B70" s="84" t="s">
        <v>481</v>
      </c>
      <c r="C70" s="85">
        <v>11.8</v>
      </c>
      <c r="D70" s="85">
        <v>51.5</v>
      </c>
      <c r="E70" s="85">
        <v>0.4</v>
      </c>
      <c r="F70" s="83" t="s">
        <v>550</v>
      </c>
      <c r="G70" s="88" t="s">
        <v>490</v>
      </c>
      <c r="H70" s="86">
        <v>1346.8</v>
      </c>
      <c r="I70" s="83">
        <v>845.2</v>
      </c>
    </row>
    <row r="71" spans="1:9" ht="18" x14ac:dyDescent="0.2">
      <c r="A71" s="209" t="s">
        <v>318</v>
      </c>
      <c r="B71" s="84" t="s">
        <v>481</v>
      </c>
      <c r="C71" s="85">
        <v>15</v>
      </c>
      <c r="D71" s="85">
        <v>11.8</v>
      </c>
      <c r="E71" s="85">
        <v>2.4</v>
      </c>
      <c r="F71" s="83" t="s">
        <v>551</v>
      </c>
      <c r="G71" s="88" t="s">
        <v>490</v>
      </c>
      <c r="H71" s="86">
        <v>1358.6</v>
      </c>
      <c r="I71" s="83">
        <v>833.4</v>
      </c>
    </row>
    <row r="72" spans="1:9" ht="18" x14ac:dyDescent="0.2">
      <c r="A72" s="208" t="s">
        <v>552</v>
      </c>
      <c r="B72" s="84" t="s">
        <v>481</v>
      </c>
      <c r="C72" s="85">
        <v>31.2</v>
      </c>
      <c r="D72" s="85">
        <v>15</v>
      </c>
      <c r="E72" s="85">
        <v>2</v>
      </c>
      <c r="F72" s="83" t="s">
        <v>514</v>
      </c>
      <c r="G72" s="88" t="s">
        <v>490</v>
      </c>
      <c r="H72" s="86">
        <v>1373.7</v>
      </c>
      <c r="I72" s="83">
        <v>818.3</v>
      </c>
    </row>
    <row r="73" spans="1:9" ht="18" x14ac:dyDescent="0.2">
      <c r="A73" s="208" t="s">
        <v>553</v>
      </c>
      <c r="B73" s="84" t="s">
        <v>481</v>
      </c>
      <c r="C73" s="85">
        <v>43.4</v>
      </c>
      <c r="D73" s="85">
        <v>31.2</v>
      </c>
      <c r="E73" s="85">
        <v>0.5</v>
      </c>
      <c r="F73" s="83" t="s">
        <v>554</v>
      </c>
      <c r="G73" s="88" t="s">
        <v>490</v>
      </c>
      <c r="H73" s="86">
        <v>1404.7</v>
      </c>
      <c r="I73" s="83">
        <v>787.3</v>
      </c>
    </row>
    <row r="74" spans="1:9" ht="18" x14ac:dyDescent="0.2">
      <c r="A74" s="209" t="s">
        <v>555</v>
      </c>
      <c r="B74" s="84" t="s">
        <v>481</v>
      </c>
      <c r="C74" s="85">
        <v>20.8</v>
      </c>
      <c r="D74" s="85">
        <v>43.4</v>
      </c>
      <c r="E74" s="85">
        <v>3.1</v>
      </c>
      <c r="F74" s="83" t="s">
        <v>556</v>
      </c>
      <c r="G74" s="88" t="s">
        <v>490</v>
      </c>
      <c r="H74" s="86">
        <v>1448.2</v>
      </c>
      <c r="I74" s="83">
        <v>743.8</v>
      </c>
    </row>
    <row r="75" spans="1:9" ht="18" x14ac:dyDescent="0.2">
      <c r="A75" s="200"/>
      <c r="B75" s="196"/>
      <c r="C75" s="197"/>
      <c r="D75" s="197"/>
      <c r="E75" s="197"/>
      <c r="F75" s="198"/>
      <c r="G75" s="195"/>
      <c r="H75" s="199"/>
      <c r="I75" s="198"/>
    </row>
    <row r="76" spans="1:9" ht="18" x14ac:dyDescent="0.2">
      <c r="A76" s="200"/>
      <c r="B76" s="196"/>
      <c r="C76" s="197"/>
      <c r="D76" s="197"/>
      <c r="E76" s="197"/>
      <c r="F76" s="198"/>
      <c r="G76" s="195"/>
      <c r="H76" s="199"/>
      <c r="I76" s="198"/>
    </row>
    <row r="77" spans="1:9" ht="18" x14ac:dyDescent="0.2">
      <c r="A77" s="200"/>
      <c r="B77" s="196"/>
      <c r="C77" s="197"/>
      <c r="D77" s="197"/>
      <c r="E77" s="197"/>
      <c r="F77" s="198"/>
      <c r="G77" s="195"/>
      <c r="H77" s="199"/>
      <c r="I77" s="198"/>
    </row>
    <row r="78" spans="1:9" x14ac:dyDescent="0.2">
      <c r="A78" s="80" t="s">
        <v>557</v>
      </c>
    </row>
    <row r="79" spans="1:9" ht="18" customHeight="1" x14ac:dyDescent="0.2">
      <c r="A79" s="222" t="s">
        <v>470</v>
      </c>
      <c r="B79" s="212" t="s">
        <v>471</v>
      </c>
      <c r="C79" s="81" t="s">
        <v>472</v>
      </c>
      <c r="D79" s="81" t="s">
        <v>472</v>
      </c>
      <c r="E79" s="224" t="s">
        <v>475</v>
      </c>
      <c r="F79" s="226" t="s">
        <v>476</v>
      </c>
      <c r="G79" s="212" t="s">
        <v>477</v>
      </c>
      <c r="H79" s="212" t="s">
        <v>478</v>
      </c>
      <c r="I79" s="212" t="s">
        <v>479</v>
      </c>
    </row>
    <row r="80" spans="1:9" ht="18" x14ac:dyDescent="0.2">
      <c r="A80" s="223"/>
      <c r="B80" s="213"/>
      <c r="C80" s="82" t="s">
        <v>473</v>
      </c>
      <c r="D80" s="82" t="s">
        <v>474</v>
      </c>
      <c r="E80" s="225"/>
      <c r="F80" s="227"/>
      <c r="G80" s="213"/>
      <c r="H80" s="213"/>
      <c r="I80" s="213"/>
    </row>
    <row r="81" spans="1:9" ht="18" x14ac:dyDescent="0.2">
      <c r="A81" s="208" t="s">
        <v>352</v>
      </c>
      <c r="B81" s="84" t="s">
        <v>481</v>
      </c>
      <c r="C81" s="85">
        <v>32.5</v>
      </c>
      <c r="D81" s="85">
        <v>20.8</v>
      </c>
      <c r="E81" s="85">
        <v>0.8</v>
      </c>
      <c r="F81" s="83" t="s">
        <v>531</v>
      </c>
      <c r="G81" s="88" t="s">
        <v>490</v>
      </c>
      <c r="H81" s="86">
        <v>1469</v>
      </c>
      <c r="I81" s="83">
        <v>723</v>
      </c>
    </row>
    <row r="82" spans="1:9" ht="18" x14ac:dyDescent="0.2">
      <c r="A82" s="208" t="s">
        <v>558</v>
      </c>
      <c r="B82" s="84" t="s">
        <v>481</v>
      </c>
      <c r="C82" s="85">
        <v>22.4</v>
      </c>
      <c r="D82" s="85">
        <v>32.5</v>
      </c>
      <c r="E82" s="85">
        <v>0.4</v>
      </c>
      <c r="F82" s="83" t="s">
        <v>559</v>
      </c>
      <c r="G82" s="88" t="s">
        <v>490</v>
      </c>
      <c r="H82" s="86">
        <v>1501.5</v>
      </c>
      <c r="I82" s="83">
        <v>690.5</v>
      </c>
    </row>
    <row r="83" spans="1:9" ht="18" x14ac:dyDescent="0.2">
      <c r="A83" s="208" t="s">
        <v>560</v>
      </c>
      <c r="B83" s="84" t="s">
        <v>481</v>
      </c>
      <c r="C83" s="85">
        <v>18.399999999999999</v>
      </c>
      <c r="D83" s="85">
        <v>22.4</v>
      </c>
      <c r="E83" s="85">
        <v>1.8</v>
      </c>
      <c r="F83" s="88" t="s">
        <v>493</v>
      </c>
      <c r="G83" s="88" t="s">
        <v>490</v>
      </c>
      <c r="H83" s="86">
        <v>1522.8</v>
      </c>
      <c r="I83" s="83">
        <v>669.2</v>
      </c>
    </row>
    <row r="84" spans="1:9" ht="18" x14ac:dyDescent="0.2">
      <c r="A84" s="208" t="s">
        <v>561</v>
      </c>
      <c r="B84" s="84" t="s">
        <v>481</v>
      </c>
      <c r="C84" s="85">
        <v>27.7</v>
      </c>
      <c r="D84" s="85">
        <v>18.399999999999999</v>
      </c>
      <c r="E84" s="85">
        <v>0.6</v>
      </c>
      <c r="F84" s="83" t="s">
        <v>554</v>
      </c>
      <c r="G84" s="88" t="s">
        <v>490</v>
      </c>
      <c r="H84" s="86">
        <v>1542.2</v>
      </c>
      <c r="I84" s="83">
        <v>649.79999999999995</v>
      </c>
    </row>
    <row r="85" spans="1:9" ht="18" x14ac:dyDescent="0.2">
      <c r="A85" s="139" t="s">
        <v>562</v>
      </c>
      <c r="B85" s="84" t="s">
        <v>481</v>
      </c>
      <c r="C85" s="85">
        <v>9</v>
      </c>
      <c r="D85" s="85">
        <v>27.7</v>
      </c>
      <c r="E85" s="85">
        <v>0</v>
      </c>
      <c r="F85" s="83" t="s">
        <v>563</v>
      </c>
      <c r="G85" s="88" t="s">
        <v>490</v>
      </c>
      <c r="H85" s="86">
        <v>1570.2</v>
      </c>
      <c r="I85" s="83">
        <v>620.79999999999995</v>
      </c>
    </row>
    <row r="86" spans="1:9" ht="18" x14ac:dyDescent="0.2">
      <c r="A86" s="139" t="s">
        <v>564</v>
      </c>
      <c r="B86" s="84" t="s">
        <v>535</v>
      </c>
      <c r="C86" s="85">
        <v>32.9</v>
      </c>
      <c r="D86" s="85">
        <v>9</v>
      </c>
      <c r="E86" s="85">
        <v>0</v>
      </c>
      <c r="F86" s="83" t="s">
        <v>565</v>
      </c>
      <c r="G86" s="88" t="s">
        <v>490</v>
      </c>
      <c r="H86" s="86">
        <v>1579.9</v>
      </c>
      <c r="I86" s="83">
        <v>612.1</v>
      </c>
    </row>
    <row r="87" spans="1:9" ht="18" x14ac:dyDescent="0.2">
      <c r="A87" s="209" t="s">
        <v>566</v>
      </c>
      <c r="B87" s="84" t="s">
        <v>535</v>
      </c>
      <c r="C87" s="85">
        <v>18.399999999999999</v>
      </c>
      <c r="D87" s="85">
        <v>25.5</v>
      </c>
      <c r="E87" s="85">
        <v>2.6</v>
      </c>
      <c r="F87" s="83" t="s">
        <v>565</v>
      </c>
      <c r="G87" s="88" t="s">
        <v>490</v>
      </c>
      <c r="H87" s="86">
        <v>1594.4</v>
      </c>
      <c r="I87" s="83">
        <v>597.6</v>
      </c>
    </row>
    <row r="88" spans="1:9" ht="18" x14ac:dyDescent="0.2">
      <c r="A88" s="209" t="s">
        <v>567</v>
      </c>
      <c r="B88" s="84" t="s">
        <v>481</v>
      </c>
      <c r="C88" s="85">
        <v>40.1</v>
      </c>
      <c r="D88" s="85">
        <v>32.9</v>
      </c>
      <c r="E88" s="85">
        <v>5</v>
      </c>
      <c r="F88" s="83" t="s">
        <v>531</v>
      </c>
      <c r="G88" s="88" t="s">
        <v>490</v>
      </c>
      <c r="H88" s="86">
        <v>1612.8</v>
      </c>
      <c r="I88" s="83">
        <v>579.20000000000005</v>
      </c>
    </row>
    <row r="89" spans="1:9" ht="18" x14ac:dyDescent="0.2">
      <c r="A89" s="88" t="s">
        <v>351</v>
      </c>
      <c r="B89" s="84" t="s">
        <v>481</v>
      </c>
      <c r="C89" s="85">
        <v>49.8</v>
      </c>
      <c r="D89" s="85">
        <v>40.1</v>
      </c>
      <c r="E89" s="85">
        <v>5.8</v>
      </c>
      <c r="F89" s="83" t="s">
        <v>568</v>
      </c>
      <c r="G89" s="88" t="s">
        <v>490</v>
      </c>
      <c r="H89" s="86">
        <v>1652.9</v>
      </c>
      <c r="I89" s="83">
        <v>539.1</v>
      </c>
    </row>
    <row r="90" spans="1:9" ht="18" x14ac:dyDescent="0.2">
      <c r="A90" s="88" t="s">
        <v>569</v>
      </c>
      <c r="B90" s="84" t="s">
        <v>481</v>
      </c>
      <c r="C90" s="85">
        <v>46.1</v>
      </c>
      <c r="D90" s="85">
        <v>49.8</v>
      </c>
      <c r="E90" s="85">
        <v>8.9</v>
      </c>
      <c r="F90" s="83" t="s">
        <v>570</v>
      </c>
      <c r="G90" s="88" t="s">
        <v>490</v>
      </c>
      <c r="H90" s="86">
        <v>1703</v>
      </c>
      <c r="I90" s="83">
        <v>489</v>
      </c>
    </row>
    <row r="91" spans="1:9" ht="18" x14ac:dyDescent="0.2">
      <c r="A91" s="88" t="s">
        <v>452</v>
      </c>
      <c r="B91" s="84" t="s">
        <v>481</v>
      </c>
      <c r="C91" s="85">
        <v>43.3</v>
      </c>
      <c r="D91" s="85">
        <v>46.1</v>
      </c>
      <c r="E91" s="85">
        <v>0</v>
      </c>
      <c r="F91" s="83" t="s">
        <v>531</v>
      </c>
      <c r="G91" s="88" t="s">
        <v>490</v>
      </c>
      <c r="H91" s="86">
        <v>1750.8</v>
      </c>
      <c r="I91" s="83">
        <v>442.2</v>
      </c>
    </row>
    <row r="92" spans="1:9" ht="18" x14ac:dyDescent="0.2">
      <c r="A92" s="208" t="s">
        <v>319</v>
      </c>
      <c r="B92" s="84" t="s">
        <v>481</v>
      </c>
      <c r="C92" s="85">
        <v>25.8</v>
      </c>
      <c r="D92" s="85">
        <v>43.3</v>
      </c>
      <c r="E92" s="85">
        <v>0.4</v>
      </c>
      <c r="F92" s="88" t="s">
        <v>571</v>
      </c>
      <c r="G92" s="88" t="s">
        <v>490</v>
      </c>
      <c r="H92" s="86">
        <v>1794.1</v>
      </c>
      <c r="I92" s="83">
        <v>398.9</v>
      </c>
    </row>
    <row r="93" spans="1:9" ht="18" x14ac:dyDescent="0.2">
      <c r="A93" s="88" t="s">
        <v>320</v>
      </c>
      <c r="B93" s="84" t="s">
        <v>481</v>
      </c>
      <c r="C93" s="85">
        <v>74.8</v>
      </c>
      <c r="D93" s="85">
        <v>25.8</v>
      </c>
      <c r="E93" s="85">
        <v>5.8</v>
      </c>
      <c r="F93" s="83" t="s">
        <v>572</v>
      </c>
      <c r="G93" s="88" t="s">
        <v>490</v>
      </c>
      <c r="H93" s="86">
        <v>1819.9</v>
      </c>
      <c r="I93" s="83">
        <v>373.1</v>
      </c>
    </row>
    <row r="94" spans="1:9" ht="18" x14ac:dyDescent="0.2">
      <c r="A94" s="138" t="s">
        <v>321</v>
      </c>
      <c r="B94" s="84" t="s">
        <v>481</v>
      </c>
      <c r="C94" s="85">
        <v>41.4</v>
      </c>
      <c r="D94" s="85">
        <v>74.8</v>
      </c>
      <c r="E94" s="85">
        <v>3.6</v>
      </c>
      <c r="F94" s="88" t="s">
        <v>573</v>
      </c>
      <c r="G94" s="88" t="s">
        <v>490</v>
      </c>
      <c r="H94" s="86">
        <v>1894.7</v>
      </c>
      <c r="I94" s="83">
        <v>298.3</v>
      </c>
    </row>
    <row r="95" spans="1:9" ht="18" x14ac:dyDescent="0.2">
      <c r="A95" s="88" t="s">
        <v>322</v>
      </c>
      <c r="B95" s="84" t="s">
        <v>535</v>
      </c>
      <c r="C95" s="85">
        <v>36.5</v>
      </c>
      <c r="D95" s="85">
        <v>41.4</v>
      </c>
      <c r="E95" s="85">
        <v>8</v>
      </c>
      <c r="F95" s="88" t="s">
        <v>574</v>
      </c>
      <c r="G95" s="88" t="s">
        <v>490</v>
      </c>
      <c r="H95" s="86">
        <v>1936.1</v>
      </c>
      <c r="I95" s="83">
        <v>256.89999999999998</v>
      </c>
    </row>
    <row r="96" spans="1:9" ht="18" x14ac:dyDescent="0.2">
      <c r="A96" s="88" t="s">
        <v>323</v>
      </c>
      <c r="B96" s="84" t="s">
        <v>535</v>
      </c>
      <c r="C96" s="85">
        <v>32.200000000000003</v>
      </c>
      <c r="D96" s="85">
        <v>36.5</v>
      </c>
      <c r="E96" s="85">
        <v>11</v>
      </c>
      <c r="F96" s="83" t="s">
        <v>531</v>
      </c>
      <c r="G96" s="88" t="s">
        <v>490</v>
      </c>
      <c r="H96" s="86">
        <v>1972.6</v>
      </c>
      <c r="I96" s="83">
        <v>220.4</v>
      </c>
    </row>
    <row r="97" spans="1:9" ht="18" x14ac:dyDescent="0.2">
      <c r="A97" s="209" t="s">
        <v>324</v>
      </c>
      <c r="B97" s="84" t="s">
        <v>575</v>
      </c>
      <c r="C97" s="85">
        <v>37</v>
      </c>
      <c r="D97" s="85">
        <v>32.200000000000003</v>
      </c>
      <c r="E97" s="85">
        <v>5</v>
      </c>
      <c r="F97" s="88" t="s">
        <v>574</v>
      </c>
      <c r="G97" s="88" t="s">
        <v>490</v>
      </c>
      <c r="H97" s="86">
        <v>2003.7</v>
      </c>
      <c r="I97" s="83">
        <v>189.3</v>
      </c>
    </row>
    <row r="98" spans="1:9" ht="18" x14ac:dyDescent="0.2">
      <c r="A98" s="208" t="s">
        <v>576</v>
      </c>
      <c r="B98" s="84" t="s">
        <v>481</v>
      </c>
      <c r="C98" s="85">
        <v>36.700000000000003</v>
      </c>
      <c r="D98" s="85">
        <v>37</v>
      </c>
      <c r="E98" s="85">
        <v>0.3</v>
      </c>
      <c r="F98" s="88" t="s">
        <v>577</v>
      </c>
      <c r="G98" s="88" t="s">
        <v>490</v>
      </c>
      <c r="H98" s="86">
        <v>2041.8</v>
      </c>
      <c r="I98" s="83">
        <v>151.19999999999999</v>
      </c>
    </row>
    <row r="99" spans="1:9" ht="18" x14ac:dyDescent="0.2">
      <c r="A99" s="138" t="s">
        <v>325</v>
      </c>
      <c r="B99" s="84" t="s">
        <v>481</v>
      </c>
      <c r="C99" s="85">
        <v>114.5</v>
      </c>
      <c r="D99" s="85">
        <v>36.700000000000003</v>
      </c>
      <c r="E99" s="85">
        <v>4</v>
      </c>
      <c r="F99" s="88" t="s">
        <v>578</v>
      </c>
      <c r="G99" s="88" t="s">
        <v>490</v>
      </c>
      <c r="H99" s="86">
        <v>2078.5</v>
      </c>
      <c r="I99" s="83">
        <v>114.5</v>
      </c>
    </row>
    <row r="100" spans="1:9" ht="18" x14ac:dyDescent="0.2">
      <c r="A100" s="83" t="s">
        <v>579</v>
      </c>
      <c r="B100" s="84" t="s">
        <v>481</v>
      </c>
      <c r="C100" s="85" t="s">
        <v>482</v>
      </c>
      <c r="D100" s="85">
        <v>114.5</v>
      </c>
      <c r="E100" s="93" t="s">
        <v>483</v>
      </c>
      <c r="F100" s="83"/>
      <c r="G100" s="83"/>
      <c r="H100" s="94">
        <v>2193</v>
      </c>
      <c r="I100" s="83">
        <v>0</v>
      </c>
    </row>
    <row r="102" spans="1:9" ht="18" x14ac:dyDescent="0.2">
      <c r="A102" s="95"/>
    </row>
    <row r="103" spans="1:9" x14ac:dyDescent="0.2">
      <c r="A103" s="79"/>
    </row>
    <row r="104" spans="1:9" ht="18" x14ac:dyDescent="0.2">
      <c r="A104" s="95"/>
    </row>
    <row r="106" spans="1:9" ht="27" customHeight="1" x14ac:dyDescent="0.2"/>
    <row r="124" ht="54" customHeight="1" x14ac:dyDescent="0.2"/>
    <row r="125" ht="90" customHeight="1" x14ac:dyDescent="0.2"/>
  </sheetData>
  <mergeCells count="31">
    <mergeCell ref="A1:B1"/>
    <mergeCell ref="A17:B17"/>
    <mergeCell ref="A18:B18"/>
    <mergeCell ref="I60:I61"/>
    <mergeCell ref="A79:A80"/>
    <mergeCell ref="B79:B80"/>
    <mergeCell ref="E79:E80"/>
    <mergeCell ref="F79:F80"/>
    <mergeCell ref="G79:G80"/>
    <mergeCell ref="H79:H80"/>
    <mergeCell ref="I79:I80"/>
    <mergeCell ref="A60:A61"/>
    <mergeCell ref="B60:B61"/>
    <mergeCell ref="E60:E61"/>
    <mergeCell ref="F60:F61"/>
    <mergeCell ref="G60:G61"/>
    <mergeCell ref="H60:H61"/>
    <mergeCell ref="I22:I23"/>
    <mergeCell ref="A40:A41"/>
    <mergeCell ref="B40:B41"/>
    <mergeCell ref="E40:E41"/>
    <mergeCell ref="F40:F41"/>
    <mergeCell ref="G40:G41"/>
    <mergeCell ref="H40:H41"/>
    <mergeCell ref="I40:I41"/>
    <mergeCell ref="A22:A23"/>
    <mergeCell ref="B22:B23"/>
    <mergeCell ref="E22:E23"/>
    <mergeCell ref="F22:F23"/>
    <mergeCell ref="G22:G23"/>
    <mergeCell ref="H22:H23"/>
  </mergeCells>
  <hyperlinks>
    <hyperlink ref="F22" r:id="rId1" location="Legend" tooltip="Legend" display="https://aldha.org/labels/at - Legend" xr:uid="{00000000-0004-0000-0300-000000000000}"/>
    <hyperlink ref="G25" r:id="rId2" display="http://tinyurl.com/cuoke8r" xr:uid="{00000000-0004-0000-0300-000001000000}"/>
    <hyperlink ref="G26" r:id="rId3" display="http://tinyurl.com/axsdpqy" xr:uid="{00000000-0004-0000-0300-000002000000}"/>
    <hyperlink ref="F27" r:id="rId4" location="Hostels" tooltip="Hiawassee Budget Inn" display="https://aldha.org/labels/at - Hostels" xr:uid="{00000000-0004-0000-0300-000003000000}"/>
    <hyperlink ref="G27" r:id="rId5" display="http://tinyurl.com/cbbeh8u" xr:uid="{00000000-0004-0000-0300-000004000000}"/>
    <hyperlink ref="A28" r:id="rId6" display="javascript:MailingLabel('4')" xr:uid="{00000000-0004-0000-0300-000005000000}"/>
    <hyperlink ref="B28" r:id="rId7" display="http://aprilfoolstraildays.com/" xr:uid="{00000000-0004-0000-0300-000006000000}"/>
    <hyperlink ref="F28" r:id="rId8" location="Hostels" tooltip="Jack Tarlin Hostel, Gooder Grove Hostel" display="https://aldha.org/labels/at - Hostels" xr:uid="{00000000-0004-0000-0300-000007000000}"/>
    <hyperlink ref="G28" r:id="rId9" display="http://tinyurl.com/cgvfysx" xr:uid="{00000000-0004-0000-0300-000008000000}"/>
    <hyperlink ref="A29" r:id="rId10" display="javascript:MailingLabel('5')" xr:uid="{00000000-0004-0000-0300-000009000000}"/>
    <hyperlink ref="B29" r:id="rId11" display="http://brysoncity.northcarolina.com/" xr:uid="{00000000-0004-0000-0300-00000A000000}"/>
    <hyperlink ref="F29" r:id="rId12" location="Hostels" tooltip="Nantahala Outdoor Center" display="https://aldha.org/labels/at - Hostels" xr:uid="{00000000-0004-0000-0300-00000B000000}"/>
    <hyperlink ref="G29" r:id="rId13" display="http://tinyurl.com/aw78644" xr:uid="{00000000-0004-0000-0300-00000C000000}"/>
    <hyperlink ref="A30" r:id="rId14" display="javascript:MailingLabel('6')" xr:uid="{00000000-0004-0000-0300-00000D000000}"/>
    <hyperlink ref="B30" r:id="rId15" display="http://www.fontanavillage.com/" xr:uid="{00000000-0004-0000-0300-00000E000000}"/>
    <hyperlink ref="G30" r:id="rId16" display="http://tinyurl.com/ae9esn5" xr:uid="{00000000-0004-0000-0300-00000F000000}"/>
    <hyperlink ref="A31" r:id="rId17" display="javascript:MailingLabel('7')" xr:uid="{00000000-0004-0000-0300-000010000000}"/>
    <hyperlink ref="B31" r:id="rId18" display="http://www.gatlinburg.com/" xr:uid="{00000000-0004-0000-0300-000011000000}"/>
    <hyperlink ref="F31" r:id="rId19" location="Hostels" tooltip="The Appy Lodge" display="https://aldha.org/labels/at - Hostels" xr:uid="{00000000-0004-0000-0300-000012000000}"/>
    <hyperlink ref="G31" r:id="rId20" display="http://tinyurl.com/ae9esn5" xr:uid="{00000000-0004-0000-0300-000013000000}"/>
    <hyperlink ref="A32" r:id="rId21" display="javascript:MailingLabel('8')" xr:uid="{00000000-0004-0000-0300-000014000000}"/>
    <hyperlink ref="B32" r:id="rId22" display="http://www.hotspringsnc.org/" xr:uid="{00000000-0004-0000-0300-000015000000}"/>
    <hyperlink ref="G32" r:id="rId23" display="http://tinyurl.com/d9plbbd" xr:uid="{00000000-0004-0000-0300-000016000000}"/>
    <hyperlink ref="A33" r:id="rId24" display="javascript:MailingLabel('9')" xr:uid="{00000000-0004-0000-0300-000017000000}"/>
    <hyperlink ref="B33" r:id="rId25" display="http://en.wikipedia.org/wiki/Erwin,_TN" xr:uid="{00000000-0004-0000-0300-000018000000}"/>
    <hyperlink ref="F33" r:id="rId26" location="Hostels" tooltip="Nolichucky Hostel" display="https://aldha.org/labels/at - Hostels" xr:uid="{00000000-0004-0000-0300-000019000000}"/>
    <hyperlink ref="G33" r:id="rId27" display="http://tinyurl.com/ajzokcx" xr:uid="{00000000-0004-0000-0300-00001A000000}"/>
    <hyperlink ref="A34" r:id="rId28" display="javascript:MailingLabel('10')" xr:uid="{00000000-0004-0000-0300-00001B000000}"/>
    <hyperlink ref="B34" r:id="rId29" display="http://www.roanmountain.com/" xr:uid="{00000000-0004-0000-0300-00001C000000}"/>
    <hyperlink ref="F34" r:id="rId30" location="Hostels" tooltip="Mountain Harbour B&amp;B and Hostel" display="https://aldha.org/labels/at - Hostels" xr:uid="{00000000-0004-0000-0300-00001D000000}"/>
    <hyperlink ref="G34" r:id="rId31" display="http://tinyurl.com/d567j6f" xr:uid="{00000000-0004-0000-0300-00001E000000}"/>
    <hyperlink ref="A35" r:id="rId32" display="javascript:MailingLabel('11')" xr:uid="{00000000-0004-0000-0300-00001F000000}"/>
    <hyperlink ref="B35" r:id="rId33" display="http://en.wikipedia.org/wiki/Elk_Park,_North_Carolina" xr:uid="{00000000-0004-0000-0300-000020000000}"/>
    <hyperlink ref="G35" r:id="rId34" display="http://tinyurl.com/ay93jch" xr:uid="{00000000-0004-0000-0300-000021000000}"/>
    <hyperlink ref="A36" r:id="rId35" display="javascript:MailingLabel('12')" xr:uid="{00000000-0004-0000-0300-000022000000}"/>
    <hyperlink ref="B36" r:id="rId36" display="http://en.wikipedia.org/wiki/Hampton,_Tennessee" xr:uid="{00000000-0004-0000-0300-000023000000}"/>
    <hyperlink ref="F36" r:id="rId37" location="Hostels" tooltip="Kincora Hostel and Black Bear Resort" display="https://aldha.org/labels/at - Hostels" xr:uid="{00000000-0004-0000-0300-000024000000}"/>
    <hyperlink ref="G36" r:id="rId38" display="http://tinyurl.com/b3xvghp" xr:uid="{00000000-0004-0000-0300-000025000000}"/>
    <hyperlink ref="A37" r:id="rId39" display="javascript:MailingLabel('13')" xr:uid="{00000000-0004-0000-0300-000026000000}"/>
    <hyperlink ref="B37" r:id="rId40" display="http://en.wikipedia.org/wiki/Shady_Valley,_Tennessee" xr:uid="{00000000-0004-0000-0300-000027000000}"/>
    <hyperlink ref="G37" r:id="rId41" display="http://tinyurl.com/apnyg7l" xr:uid="{00000000-0004-0000-0300-000028000000}"/>
    <hyperlink ref="A39" r:id="rId42" location="HostelV" tooltip="Hostels, Lodging &amp; Drops" display="https://aldha.org/labels/at - HostelV" xr:uid="{00000000-0004-0000-0300-000029000000}"/>
    <hyperlink ref="F40" r:id="rId43" location="Legend" tooltip="Legend" display="https://aldha.org/labels/at - Legend" xr:uid="{00000000-0004-0000-0300-00002A000000}"/>
    <hyperlink ref="A42" r:id="rId44" display="javascript:MailingLabel('14')" xr:uid="{00000000-0004-0000-0300-00002B000000}"/>
    <hyperlink ref="B42" r:id="rId45" display="http://www.traildays.us/" xr:uid="{00000000-0004-0000-0300-00002C000000}"/>
    <hyperlink ref="G42" r:id="rId46" display="http://tinyurl.com/cfjuctz" xr:uid="{00000000-0004-0000-0300-00002D000000}"/>
    <hyperlink ref="A43" r:id="rId47" display="javascript:MailingLabel('15')" xr:uid="{00000000-0004-0000-0300-00002E000000}"/>
    <hyperlink ref="B43" r:id="rId48" tooltip="Brooks Lake Lodge" display="http://en.wikipedia.org/wiki/Troutdale,_Virginia" xr:uid="{00000000-0004-0000-0300-00002F000000}"/>
    <hyperlink ref="G43" r:id="rId49" display="http://tinyurl.com/alh4b53" xr:uid="{00000000-0004-0000-0300-000030000000}"/>
    <hyperlink ref="A44" r:id="rId50" display="javascript:MailingLabel('16')" xr:uid="{00000000-0004-0000-0300-000031000000}"/>
    <hyperlink ref="B44" r:id="rId51" display="http://en.wikipedia.org/wiki/Atkins,_Virginia" xr:uid="{00000000-0004-0000-0300-000032000000}"/>
    <hyperlink ref="G44" r:id="rId52" display="http://tinyurl.com/byy8rnx" xr:uid="{00000000-0004-0000-0300-000033000000}"/>
    <hyperlink ref="A45" r:id="rId53" display="javascript:MailingLabel('17')" xr:uid="{00000000-0004-0000-0300-000034000000}"/>
    <hyperlink ref="B45" r:id="rId54" display="https://en.wikipedia.org/wiki/Bland,_Virginia" xr:uid="{00000000-0004-0000-0300-000035000000}"/>
    <hyperlink ref="G45" r:id="rId55" display="http://tinyurl.com/b2ozmyp" xr:uid="{00000000-0004-0000-0300-000036000000}"/>
    <hyperlink ref="A46" r:id="rId56" display="javascript:MailingLabel('18')" xr:uid="{00000000-0004-0000-0300-000037000000}"/>
    <hyperlink ref="B46" r:id="rId57" display="http://www.pearisburg.org/" xr:uid="{00000000-0004-0000-0300-000038000000}"/>
    <hyperlink ref="G46" r:id="rId58" display="http://tinyurl.com/aekke5k" xr:uid="{00000000-0004-0000-0300-000039000000}"/>
    <hyperlink ref="A47" r:id="rId59" display="javascript:MailingLabel('19')" xr:uid="{00000000-0004-0000-0300-00003A000000}"/>
    <hyperlink ref="B47" r:id="rId60" display="http://en.wikipedia.org/wiki/Catawba,_Virginia" xr:uid="{00000000-0004-0000-0300-00003B000000}"/>
    <hyperlink ref="F47" r:id="rId61" location="HostelV" tooltip="Four Pines Hostel" display="https://aldha.org/labels/at - HostelV" xr:uid="{00000000-0004-0000-0300-00003C000000}"/>
    <hyperlink ref="G47" r:id="rId62" display="http://tinyurl.com/avauxmx" xr:uid="{00000000-0004-0000-0300-00003D000000}"/>
    <hyperlink ref="A48" r:id="rId63" display="javascript:MailingLabel('20')" xr:uid="{00000000-0004-0000-0300-00003E000000}"/>
    <hyperlink ref="B48" r:id="rId64" display="http://daleville.virginia.com/" xr:uid="{00000000-0004-0000-0300-00003F000000}"/>
    <hyperlink ref="F48" r:id="rId65" location="HostelV" tooltip="Howard Johnsons Express Inn" display="https://aldha.org/labels/at - HostelV" xr:uid="{00000000-0004-0000-0300-000040000000}"/>
    <hyperlink ref="G48" r:id="rId66" display="http://tinyurl.com/ckzt3to" xr:uid="{00000000-0004-0000-0300-000041000000}"/>
    <hyperlink ref="A49" r:id="rId67" display="javascript:MailingLabel('21')" xr:uid="{00000000-0004-0000-0300-000042000000}"/>
    <hyperlink ref="B49" r:id="rId68" display="http://en.wikipedia.org/wiki/Troutville,_Virginia" xr:uid="{00000000-0004-0000-0300-000043000000}"/>
    <hyperlink ref="F49" r:id="rId69" location="HostelV" tooltip="Comfort Inn" display="https://aldha.org/labels/at - HostelV" xr:uid="{00000000-0004-0000-0300-000044000000}"/>
    <hyperlink ref="G49" r:id="rId70" display="http://tinyurl.com/ak9t92o" xr:uid="{00000000-0004-0000-0300-000045000000}"/>
    <hyperlink ref="A50" r:id="rId71" display="javascript:MailingLabel('22')" xr:uid="{00000000-0004-0000-0300-000046000000}"/>
    <hyperlink ref="B50" r:id="rId72" display="http://www.virginia.org/Cities/BigIsland/" xr:uid="{00000000-0004-0000-0300-000047000000}"/>
    <hyperlink ref="G50" r:id="rId73" display="http://tinyurl.com/ax9qqck" xr:uid="{00000000-0004-0000-0300-000048000000}"/>
    <hyperlink ref="A51" r:id="rId74" display="javascript:MailingLabel('22a')" xr:uid="{00000000-0004-0000-0300-000049000000}"/>
    <hyperlink ref="B51" r:id="rId75" display="http://en.wikipedia.org/wiki/Glasgow,_Virginia" xr:uid="{00000000-0004-0000-0300-00004A000000}"/>
    <hyperlink ref="G51" r:id="rId76" display="http://tinyurl.com/aczqc9g" xr:uid="{00000000-0004-0000-0300-00004B000000}"/>
    <hyperlink ref="A52" r:id="rId77" display="javascript:MailingLabel('22b')" xr:uid="{00000000-0004-0000-0300-00004C000000}"/>
    <hyperlink ref="B52" r:id="rId78" display="http://www.virginia.org/Cities/BuenaVista/" xr:uid="{00000000-0004-0000-0300-00004D000000}"/>
    <hyperlink ref="G52" r:id="rId79" display="http://tinyurl.com/cy5duaw" xr:uid="{00000000-0004-0000-0300-00004E000000}"/>
    <hyperlink ref="A53" r:id="rId80" display="javascript:MailingLabel('22c')" xr:uid="{00000000-0004-0000-0300-00004F000000}"/>
    <hyperlink ref="B53" r:id="rId81" display="http://www.montebellova.com/" xr:uid="{00000000-0004-0000-0300-000050000000}"/>
    <hyperlink ref="G53" r:id="rId82" display="http://tinyurl.com/akob37s" xr:uid="{00000000-0004-0000-0300-000051000000}"/>
    <hyperlink ref="A54" r:id="rId83" display="javascript:MailingLabel('23')" xr:uid="{00000000-0004-0000-0300-000052000000}"/>
    <hyperlink ref="B54" r:id="rId84" display="http://en.wikipedia.org/wiki/Waynesboro,_Virginia" xr:uid="{00000000-0004-0000-0300-000053000000}"/>
    <hyperlink ref="G54" r:id="rId85" display="http://tinyurl.com/cyg5avs" xr:uid="{00000000-0004-0000-0300-000054000000}"/>
    <hyperlink ref="A55" r:id="rId86" display="javascript:MailingLabel('23a')" xr:uid="{00000000-0004-0000-0300-000055000000}"/>
    <hyperlink ref="B55" r:id="rId87" display="http://www.virginia.org/Cities/Luray/" xr:uid="{00000000-0004-0000-0300-000056000000}"/>
    <hyperlink ref="G55" r:id="rId88" display="http://tinyurl.com/a9mft6c" xr:uid="{00000000-0004-0000-0300-000057000000}"/>
    <hyperlink ref="A56" r:id="rId89" display="javascript:MailingLabel('24')" xr:uid="{00000000-0004-0000-0300-000058000000}"/>
    <hyperlink ref="B56" r:id="rId90" display="http://en.wikipedia.org/wiki/Front_Royal,_Virginia" xr:uid="{00000000-0004-0000-0300-000059000000}"/>
    <hyperlink ref="F56" r:id="rId91" location="HostelV" display="https://aldha.org/labels/at - HostelV" xr:uid="{00000000-0004-0000-0300-00005A000000}"/>
    <hyperlink ref="G56" r:id="rId92" display="http://tinyurl.com/at6z2gm" xr:uid="{00000000-0004-0000-0300-00005B000000}"/>
    <hyperlink ref="A57" r:id="rId93" display="javascript:MailingLabel('24a')" xr:uid="{00000000-0004-0000-0300-00005C000000}"/>
    <hyperlink ref="B57" r:id="rId94" display="http://en.wikipedia.org/wiki/Linden,_Virginia" xr:uid="{00000000-0004-0000-0300-00005D000000}"/>
    <hyperlink ref="G57" r:id="rId95" display="http://tinyurl.com/bnbr8wn" xr:uid="{00000000-0004-0000-0300-00005E000000}"/>
    <hyperlink ref="A58" r:id="rId96" display="javascript:MailingLabel('25')" xr:uid="{00000000-0004-0000-0300-00005F000000}"/>
    <hyperlink ref="B58" r:id="rId97" display="http://en.wikipedia.org/wiki/Harpers_Ferry,_West_Virginia" xr:uid="{00000000-0004-0000-0300-000060000000}"/>
    <hyperlink ref="F58" r:id="rId98" location="HostelV" tooltip="Teahorse &amp; Harpers Ferry Hostels" display="https://aldha.org/labels/at - HostelV" xr:uid="{00000000-0004-0000-0300-000061000000}"/>
    <hyperlink ref="G58" r:id="rId99" display="http://tinyurl.com/chux2mk" xr:uid="{00000000-0004-0000-0300-000062000000}"/>
    <hyperlink ref="A59" r:id="rId100" location="HostelM" tooltip="Hostels, Lodging &amp; Drops" display="https://aldha.org/labels/at - HostelM" xr:uid="{00000000-0004-0000-0300-000063000000}"/>
    <hyperlink ref="F60" r:id="rId101" location="Legend" tooltip="Legend" display="https://aldha.org/labels/at - Legend" xr:uid="{00000000-0004-0000-0300-000064000000}"/>
    <hyperlink ref="A62" r:id="rId102" display="javascript:MailingLabel('26a')" xr:uid="{00000000-0004-0000-0300-000065000000}"/>
    <hyperlink ref="B62" r:id="rId103" display="http://www.townofsmithsburg.org/" xr:uid="{00000000-0004-0000-0300-000066000000}"/>
    <hyperlink ref="G62" r:id="rId104" display="http://tinyurl.com/d654rwg" xr:uid="{00000000-0004-0000-0300-000067000000}"/>
    <hyperlink ref="A63" r:id="rId105" display="javascript:MailingLabel('26b')" xr:uid="{00000000-0004-0000-0300-000068000000}"/>
    <hyperlink ref="B63" r:id="rId106" display="http://en.wikipedia.org/wiki/Highfield-Cascade,_Maryland" xr:uid="{00000000-0004-0000-0300-000069000000}"/>
    <hyperlink ref="G63" r:id="rId107" display="http://tinyurl.com/pc4e7qu" xr:uid="{00000000-0004-0000-0300-00006A000000}"/>
    <hyperlink ref="A64" r:id="rId108" display="javascript:MailingLabel('26')" xr:uid="{00000000-0004-0000-0300-00006B000000}"/>
    <hyperlink ref="B64" r:id="rId109" display="https://en.wikipedia.org/wiki/South_Mountain,_Pennsylvania" xr:uid="{00000000-0004-0000-0300-00006C000000}"/>
    <hyperlink ref="G64" r:id="rId110" display="http://tinyurl.com/aos5fto" xr:uid="{00000000-0004-0000-0300-00006D000000}"/>
    <hyperlink ref="A65" r:id="rId111" display="javascript:MailingLabel('27')" xr:uid="{00000000-0004-0000-0300-00006E000000}"/>
    <hyperlink ref="B65" r:id="rId112" display="http://www.boilingsprings.org/" xr:uid="{00000000-0004-0000-0300-00006F000000}"/>
    <hyperlink ref="F65" r:id="rId113" location="HostelM" tooltip="Allenberry Inn &amp;  Playhouse" display="https://aldha.org/labels/at - HostelM" xr:uid="{00000000-0004-0000-0300-000070000000}"/>
    <hyperlink ref="G65" r:id="rId114" display="http://tinyurl.com/d88glx5" xr:uid="{00000000-0004-0000-0300-000071000000}"/>
    <hyperlink ref="A66" r:id="rId115" display="javascript:MailingLabel('28')" xr:uid="{00000000-0004-0000-0300-000072000000}"/>
    <hyperlink ref="B66" r:id="rId116" display="http://en.wikipedia.org/wiki/Duncannon,_Pennsylvania" xr:uid="{00000000-0004-0000-0300-000073000000}"/>
    <hyperlink ref="F66" r:id="rId117" location="HostelM" tooltip="The Doyle Hotel" display="https://aldha.org/labels/at - HostelM" xr:uid="{00000000-0004-0000-0300-000074000000}"/>
    <hyperlink ref="G66" r:id="rId118" display="http://tinyurl.com/b9r8eyy" xr:uid="{00000000-0004-0000-0300-000075000000}"/>
    <hyperlink ref="A67" r:id="rId119" display="javascript:MailingLabel('29')" xr:uid="{00000000-0004-0000-0300-000076000000}"/>
    <hyperlink ref="B67" r:id="rId120" display="http://en.wikipedia.org/wiki/Port_Clinton,_Pennsylvania" xr:uid="{00000000-0004-0000-0300-000077000000}"/>
    <hyperlink ref="G67" r:id="rId121" display="http://tinyurl.com/ax46bsc" xr:uid="{00000000-0004-0000-0300-000078000000}"/>
    <hyperlink ref="A68" r:id="rId122" display="javascript:MailingLabel('30')" xr:uid="{00000000-0004-0000-0300-000079000000}"/>
    <hyperlink ref="B68" r:id="rId123" display="http://en.wikipedia.org/wiki/Palmerton,_Pennsylvania" xr:uid="{00000000-0004-0000-0300-00007A000000}"/>
    <hyperlink ref="G68" r:id="rId124" display="http://tinyurl.com/jvlqgmp" xr:uid="{00000000-0004-0000-0300-00007B000000}"/>
    <hyperlink ref="A69" r:id="rId125" display="javascript:MailingLabel('31')" xr:uid="{00000000-0004-0000-0300-00007C000000}"/>
    <hyperlink ref="B69" r:id="rId126" display="http://en.wikipedia.org/wiki/Delaware_Water_Gap" xr:uid="{00000000-0004-0000-0300-00007D000000}"/>
    <hyperlink ref="G69" r:id="rId127" display="http://tinyurl.com/aoowdxw" xr:uid="{00000000-0004-0000-0300-00007E000000}"/>
    <hyperlink ref="A70" r:id="rId128" display="javascript:MailingLabel('32')" xr:uid="{00000000-0004-0000-0300-00007F000000}"/>
    <hyperlink ref="B70" r:id="rId129" display="http://www.unionvilleny.org/" xr:uid="{00000000-0004-0000-0300-000080000000}"/>
    <hyperlink ref="G70" r:id="rId130" display="http://tinyurl.com/byob8np" xr:uid="{00000000-0004-0000-0300-000081000000}"/>
    <hyperlink ref="A71" r:id="rId131" display="javascript:MailingLabel('33')" xr:uid="{00000000-0004-0000-0300-000082000000}"/>
    <hyperlink ref="B71" r:id="rId132" display="http://en.wikipedia.org/wiki/Vernon_Township,_New_Jersey" xr:uid="{00000000-0004-0000-0300-000083000000}"/>
    <hyperlink ref="G71" r:id="rId133" display="http://tinyurl.com/bjqx7og" xr:uid="{00000000-0004-0000-0300-000084000000}"/>
    <hyperlink ref="A72" r:id="rId134" display="javascript:MailingLabel('34a')" xr:uid="{00000000-0004-0000-0300-000085000000}"/>
    <hyperlink ref="B72" r:id="rId135" display="http://villageofgreenwoodlake.org/" xr:uid="{00000000-0004-0000-0300-000086000000}"/>
    <hyperlink ref="G72" r:id="rId136" display="http://tinyurl.com/crsyqbu" xr:uid="{00000000-0004-0000-0300-000087000000}"/>
    <hyperlink ref="A73" r:id="rId137" display="javascript:MailingLabel('34')" xr:uid="{00000000-0004-0000-0300-000088000000}"/>
    <hyperlink ref="B73" r:id="rId138" display="http://www.nysparks.com/parks/13/details.aspx" xr:uid="{00000000-0004-0000-0300-000089000000}"/>
    <hyperlink ref="G73" r:id="rId139" display="http://tinyurl.com/av3fqb7" xr:uid="{00000000-0004-0000-0300-00008A000000}"/>
    <hyperlink ref="A74" r:id="rId140" display="javascript:MailingLabel('35')" xr:uid="{00000000-0004-0000-0300-00008B000000}"/>
    <hyperlink ref="B74" r:id="rId141" display="http://en.wikipedia.org/wiki/Pawling_(town),_New_York" xr:uid="{00000000-0004-0000-0300-00008C000000}"/>
    <hyperlink ref="G74" r:id="rId142" display="http://tinyurl.com/bkaxu5r" xr:uid="{00000000-0004-0000-0300-00008D000000}"/>
    <hyperlink ref="A78" r:id="rId143" location="HostelN" tooltip="Hostels, Lodging &amp; Drops" display="https://aldha.org/labels/at - HostelN" xr:uid="{00000000-0004-0000-0300-00008E000000}"/>
    <hyperlink ref="F79" r:id="rId144" location="Legend" tooltip="Legend" display="https://aldha.org/labels/at - Legend" xr:uid="{00000000-0004-0000-0300-00008F000000}"/>
    <hyperlink ref="A81" r:id="rId145" display="javascript:MailingLabel('36')" xr:uid="{00000000-0004-0000-0300-000090000000}"/>
    <hyperlink ref="B81" r:id="rId146" display="http://en.wikipedia.org/wiki/Kent,_Connecticut" xr:uid="{00000000-0004-0000-0300-000091000000}"/>
    <hyperlink ref="G81" r:id="rId147" display="http://tinyurl.com/a2zyyta" xr:uid="{00000000-0004-0000-0300-000092000000}"/>
    <hyperlink ref="A82" r:id="rId148" display="javascript:MailingLabel('37')" xr:uid="{00000000-0004-0000-0300-000093000000}"/>
    <hyperlink ref="B82" r:id="rId149" display="http://en.wikipedia.org/wiki/Salisbury,_Connecticut" xr:uid="{00000000-0004-0000-0300-000094000000}"/>
    <hyperlink ref="G82" r:id="rId150" display="http://tinyurl.com/b4lybda" xr:uid="{00000000-0004-0000-0300-000095000000}"/>
    <hyperlink ref="A83" r:id="rId151" display="javascript:MailingLabel('38')" xr:uid="{00000000-0004-0000-0300-000096000000}"/>
    <hyperlink ref="B83" r:id="rId152" display="http://en.wikipedia.org/wiki/Great_Barrington,_Massachusetts" xr:uid="{00000000-0004-0000-0300-000097000000}"/>
    <hyperlink ref="F83" r:id="rId153" location="HostelN" tooltip="East Mountain Retreat Center" display="https://aldha.org/labels/at - HostelN" xr:uid="{00000000-0004-0000-0300-000098000000}"/>
    <hyperlink ref="G83" r:id="rId154" display="http://tinyurl.com/aps78yo" xr:uid="{00000000-0004-0000-0300-000099000000}"/>
    <hyperlink ref="A84" r:id="rId155" display="javascript:MailingLabel('39')" xr:uid="{00000000-0004-0000-0300-00009A000000}"/>
    <hyperlink ref="B84" r:id="rId156" display="http://en.wikipedia.org/wiki/Tyringham,_Massachusetts" xr:uid="{00000000-0004-0000-0300-00009B000000}"/>
    <hyperlink ref="G84" r:id="rId157" display="http://tinyurl.com/a2tu4j9" xr:uid="{00000000-0004-0000-0300-00009C000000}"/>
    <hyperlink ref="A85" r:id="rId158" display="javascript:MailingLabel('40')" xr:uid="{00000000-0004-0000-0300-00009D000000}"/>
    <hyperlink ref="B85" r:id="rId159" display="http://en.wikipedia.org/wiki/Dalton,_Massachusetts" xr:uid="{00000000-0004-0000-0300-00009E000000}"/>
    <hyperlink ref="G85" r:id="rId160" display="http://tinyurl.com/b6ua4hp" xr:uid="{00000000-0004-0000-0300-00009F000000}"/>
    <hyperlink ref="A86" r:id="rId161" display="javascript:MailingLabel('41')" xr:uid="{00000000-0004-0000-0300-0000A0000000}"/>
    <hyperlink ref="B86" r:id="rId162" display="http://en.wikipedia.org/wiki/Cheshire,_Massachusetts" xr:uid="{00000000-0004-0000-0300-0000A1000000}"/>
    <hyperlink ref="G86" r:id="rId163" display="http://tinyurl.com/c32oj38" xr:uid="{00000000-0004-0000-0300-0000A2000000}"/>
    <hyperlink ref="A87" r:id="rId164" display="javascript:MailingLabel('41a')" xr:uid="{00000000-0004-0000-0300-0000A3000000}"/>
    <hyperlink ref="B87" r:id="rId165" display="http://en.wikipedia.org/wiki/Williamstown,_Massachusetts" xr:uid="{00000000-0004-0000-0300-0000A4000000}"/>
    <hyperlink ref="G87" r:id="rId166" display="http://tinyurl.com/yxqa666b" xr:uid="{00000000-0004-0000-0300-0000A5000000}"/>
    <hyperlink ref="A88" r:id="rId167" display="javascript:MailingLabel('42')" xr:uid="{00000000-0004-0000-0300-0000A6000000}"/>
    <hyperlink ref="B88" r:id="rId168" display="http://en.wikipedia.org/wiki/Bennington,_Vermont" xr:uid="{00000000-0004-0000-0300-0000A7000000}"/>
    <hyperlink ref="G88" r:id="rId169" display="http://tinyurl.com/b4pbjej" xr:uid="{00000000-0004-0000-0300-0000A8000000}"/>
    <hyperlink ref="A89" r:id="rId170" display="javascript:MailingLabel('43')" xr:uid="{00000000-0004-0000-0300-0000A9000000}"/>
    <hyperlink ref="B89" r:id="rId171" display="http://en.wikipedia.org/wiki/Manchester_Center,_Vermont" xr:uid="{00000000-0004-0000-0300-0000AA000000}"/>
    <hyperlink ref="G89" r:id="rId172" display="http://tinyurl.com/bzch4y8" xr:uid="{00000000-0004-0000-0300-0000AB000000}"/>
    <hyperlink ref="A90" r:id="rId173" display="javascript:MailingLabel('44')" xr:uid="{00000000-0004-0000-0300-0000AC000000}"/>
    <hyperlink ref="B90" r:id="rId174" display="http://en.wikipedia.org/wiki/Rutland_(city),_Vermont" xr:uid="{00000000-0004-0000-0300-0000AD000000}"/>
    <hyperlink ref="G90" r:id="rId175" display="http://tinyurl.com/cngypn3" xr:uid="{00000000-0004-0000-0300-0000AE000000}"/>
    <hyperlink ref="A91" r:id="rId176" display="javascript:MailingLabel('45')" xr:uid="{00000000-0004-0000-0300-0000AF000000}"/>
    <hyperlink ref="B91" r:id="rId177" display="http://en.wikipedia.org/wiki/Hanover,_New_Hampshire" xr:uid="{00000000-0004-0000-0300-0000B0000000}"/>
    <hyperlink ref="G91" r:id="rId178" display="http://tinyurl.com/a8x7vgv" xr:uid="{00000000-0004-0000-0300-0000B1000000}"/>
    <hyperlink ref="A92" r:id="rId179" display="javascript:MailingLabel('46')" xr:uid="{00000000-0004-0000-0300-0000B2000000}"/>
    <hyperlink ref="B92" r:id="rId180" display="http://en.wikipedia.org/wiki/Glencliff,_New_Hampshire" xr:uid="{00000000-0004-0000-0300-0000B3000000}"/>
    <hyperlink ref="F92" r:id="rId181" location="HostelN" tooltip="Hiker's Welcome Hostel" display="https://aldha.org/labels/at - HostelN" xr:uid="{00000000-0004-0000-0300-0000B4000000}"/>
    <hyperlink ref="G92" r:id="rId182" display="http://tinyurl.com/d2mqedd" xr:uid="{00000000-0004-0000-0300-0000B5000000}"/>
    <hyperlink ref="A93" r:id="rId183" display="javascript:MailingLabel('47')" xr:uid="{00000000-0004-0000-0300-0000B6000000}"/>
    <hyperlink ref="B93" r:id="rId184" display="http://www.lincolnwoodstock.com/" xr:uid="{00000000-0004-0000-0300-0000B7000000}"/>
    <hyperlink ref="G93" r:id="rId185" display="http://tinyurl.com/a2sqmmp" xr:uid="{00000000-0004-0000-0300-0000B8000000}"/>
    <hyperlink ref="A94" r:id="rId186" display="javascript:MailingLabel('48')" xr:uid="{00000000-0004-0000-0300-0000B9000000}"/>
    <hyperlink ref="B94" r:id="rId187" display="http://en.wikipedia.org/wiki/Gorham,_New_Hampshire" xr:uid="{00000000-0004-0000-0300-0000BA000000}"/>
    <hyperlink ref="F94" r:id="rId188" location="HostelN" tooltip="Rattle River  Lodge &amp; Hostel, The Birches Loft &amp; The Barn" display="https://aldha.org/labels/at - HostelN" xr:uid="{00000000-0004-0000-0300-0000BB000000}"/>
    <hyperlink ref="G94" r:id="rId189" display="http://tinyurl.com/b2hs5pf" xr:uid="{00000000-0004-0000-0300-0000BC000000}"/>
    <hyperlink ref="A95" r:id="rId190" display="javascript:MailingLabel('49')" xr:uid="{00000000-0004-0000-0300-0000BD000000}"/>
    <hyperlink ref="B95" r:id="rId191" display="http://en.wikipedia.org/wiki/Andover,_Maine" xr:uid="{00000000-0004-0000-0300-0000BE000000}"/>
    <hyperlink ref="F95" r:id="rId192" location="HostelN" tooltip="Pine Ellis Hiking Lodge" display="https://aldha.org/labels/at - HostelN" xr:uid="{00000000-0004-0000-0300-0000BF000000}"/>
    <hyperlink ref="G95" r:id="rId193" display="http://tinyurl.com/apoocdr" xr:uid="{00000000-0004-0000-0300-0000C0000000}"/>
    <hyperlink ref="A96" r:id="rId194" display="javascript:MailingLabel('49a')" xr:uid="{00000000-0004-0000-0300-0000C1000000}"/>
    <hyperlink ref="B96" r:id="rId195" display="http://en.wikipedia.org/wiki/Rangeley,_Maine" xr:uid="{00000000-0004-0000-0300-0000C2000000}"/>
    <hyperlink ref="G96" r:id="rId196" display="http://tinyurl.com/cz433ey" xr:uid="{00000000-0004-0000-0300-0000C3000000}"/>
    <hyperlink ref="A97" r:id="rId197" display="javascript:MailingLabel('50')" xr:uid="{00000000-0004-0000-0300-0000C4000000}"/>
    <hyperlink ref="B97" r:id="rId198" display="http://www.trails.com/stratton_maine-hotels.html" xr:uid="{00000000-0004-0000-0300-0000C5000000}"/>
    <hyperlink ref="F97" r:id="rId199" location="HostelN" tooltip="Stratton Motel &amp; Hostel" display="https://aldha.org/labels/at - HostelN" xr:uid="{00000000-0004-0000-0300-0000C6000000}"/>
    <hyperlink ref="G97" r:id="rId200" display="http://tinyurl.com/a2us5bh" xr:uid="{00000000-0004-0000-0300-0000C7000000}"/>
    <hyperlink ref="A98" r:id="rId201" display="javascript:MailingLabel('51')" xr:uid="{00000000-0004-0000-0300-0000C8000000}"/>
    <hyperlink ref="B98" r:id="rId202" display="http://en.wikipedia.org/wiki/Caratunk,_Maine" xr:uid="{00000000-0004-0000-0300-0000C9000000}"/>
    <hyperlink ref="F98" r:id="rId203" location="HostelN" tooltip="Northern Outdoor Resort" display="https://aldha.org/labels/at - HostelN" xr:uid="{00000000-0004-0000-0300-0000CA000000}"/>
    <hyperlink ref="G98" r:id="rId204" display="http://tinyurl.com/cbwhvma" xr:uid="{00000000-0004-0000-0300-0000CB000000}"/>
    <hyperlink ref="A99" r:id="rId205" display="javascript:MailingLabel('52')" xr:uid="{00000000-0004-0000-0300-0000CC000000}"/>
    <hyperlink ref="B99" r:id="rId206" display="http://en.wikipedia.org/wiki/Monson,_Maine" xr:uid="{00000000-0004-0000-0300-0000CD000000}"/>
    <hyperlink ref="F99" r:id="rId207" location="HostelN" tooltip="Shaw's Lodging &amp; the Lakeshore House" display="https://aldha.org/labels/at - HostelN" xr:uid="{00000000-0004-0000-0300-0000CE000000}"/>
    <hyperlink ref="G99" r:id="rId208" display="http://tinyurl.com/a4b4f2p" xr:uid="{00000000-0004-0000-0300-0000CF000000}"/>
    <hyperlink ref="B100" r:id="rId209" display="http://www.baxterstateparkauthority.com/index.htm" xr:uid="{00000000-0004-0000-0300-0000D0000000}"/>
    <hyperlink ref="B27" r:id="rId210" display="http://www.mountaintopga.com/" xr:uid="{00000000-0004-0000-0300-0000D1000000}"/>
    <hyperlink ref="A27" r:id="rId211" display="javascript:MailingLabel('3')" xr:uid="{00000000-0004-0000-0300-0000D2000000}"/>
    <hyperlink ref="B26" r:id="rId212" display="http://www.helenga.org/" xr:uid="{00000000-0004-0000-0300-0000D3000000}"/>
    <hyperlink ref="A26" r:id="rId213" display="javascript:MailingLabel('2')" xr:uid="{00000000-0004-0000-0300-0000D4000000}"/>
    <hyperlink ref="A21" r:id="rId214" location="Hostels" tooltip="Hostels Lodging &amp; Drops" display="https://aldha.org/labels/at - Hostels" xr:uid="{00000000-0004-0000-0300-0000D5000000}"/>
    <hyperlink ref="B24" r:id="rId215" display="http://en.wikipedia.org/wiki/Springer_Mountain" xr:uid="{00000000-0004-0000-0300-0000D6000000}"/>
    <hyperlink ref="A25" r:id="rId216" display="javascript:MailingLabel('1')" xr:uid="{00000000-0004-0000-0300-0000D7000000}"/>
    <hyperlink ref="B25" r:id="rId217" display="http://www.suches.org/" xr:uid="{00000000-0004-0000-0300-0000D8000000}"/>
    <hyperlink ref="F18" r:id="rId218" display="https://www.whiteblaze.net/forum/articles/2021-post-offices.pdf" xr:uid="{00000000-0004-0000-0300-0000D9000000}"/>
    <hyperlink ref="E21" r:id="rId219" display="https://aldha.org/labels/at" xr:uid="{00000000-0004-0000-0300-0000DA000000}"/>
  </hyperlinks>
  <pageMargins left="0.7" right="0.7" top="0.75" bottom="0.75" header="0.3" footer="0.3"/>
  <pageSetup orientation="landscape" r:id="rId220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5"/>
  <sheetViews>
    <sheetView workbookViewId="0">
      <pane ySplit="2" topLeftCell="A3" activePane="bottomLeft" state="frozen"/>
      <selection pane="bottomLeft" activeCell="A55" sqref="A55"/>
    </sheetView>
  </sheetViews>
  <sheetFormatPr defaultRowHeight="12.75" x14ac:dyDescent="0.2"/>
  <cols>
    <col min="1" max="1" width="20.85546875" customWidth="1"/>
    <col min="2" max="2" width="25.28515625" customWidth="1"/>
    <col min="3" max="3" width="10.140625" bestFit="1" customWidth="1"/>
    <col min="4" max="4" width="7.7109375" bestFit="1" customWidth="1"/>
    <col min="5" max="5" width="6.42578125" customWidth="1"/>
    <col min="6" max="6" width="15.42578125" bestFit="1" customWidth="1"/>
    <col min="7" max="7" width="10.140625" customWidth="1"/>
    <col min="8" max="8" width="13.5703125" customWidth="1"/>
    <col min="9" max="9" width="13.28515625" customWidth="1"/>
  </cols>
  <sheetData>
    <row r="1" spans="1:7" ht="27" x14ac:dyDescent="0.2">
      <c r="A1" s="118" t="s">
        <v>580</v>
      </c>
    </row>
    <row r="2" spans="1:7" ht="36" x14ac:dyDescent="0.2">
      <c r="A2" s="96" t="s">
        <v>581</v>
      </c>
      <c r="B2" s="97" t="s">
        <v>470</v>
      </c>
      <c r="C2" s="96" t="s">
        <v>582</v>
      </c>
      <c r="D2" s="96" t="s">
        <v>475</v>
      </c>
      <c r="E2" s="96" t="s">
        <v>471</v>
      </c>
      <c r="F2" s="98" t="s">
        <v>583</v>
      </c>
      <c r="G2" s="96" t="s">
        <v>477</v>
      </c>
    </row>
    <row r="3" spans="1:7" ht="30.75" customHeight="1" x14ac:dyDescent="0.2">
      <c r="A3" s="99" t="s">
        <v>584</v>
      </c>
      <c r="B3" s="88" t="s">
        <v>585</v>
      </c>
      <c r="C3" s="100" t="s">
        <v>482</v>
      </c>
      <c r="D3" s="100" t="s">
        <v>482</v>
      </c>
      <c r="E3" s="84" t="s">
        <v>481</v>
      </c>
      <c r="F3" s="85" t="s">
        <v>586</v>
      </c>
      <c r="G3" s="83" t="s">
        <v>587</v>
      </c>
    </row>
    <row r="4" spans="1:7" ht="34.5" customHeight="1" x14ac:dyDescent="0.2">
      <c r="A4" s="99" t="s">
        <v>588</v>
      </c>
      <c r="B4" s="88" t="s">
        <v>589</v>
      </c>
      <c r="C4" s="100">
        <v>31.3</v>
      </c>
      <c r="D4" s="100">
        <v>0</v>
      </c>
      <c r="E4" s="84" t="s">
        <v>481</v>
      </c>
      <c r="F4" s="85" t="s">
        <v>590</v>
      </c>
      <c r="G4" s="83" t="s">
        <v>587</v>
      </c>
    </row>
    <row r="5" spans="1:7" ht="15" customHeight="1" x14ac:dyDescent="0.2">
      <c r="A5" s="99" t="s">
        <v>591</v>
      </c>
      <c r="B5" s="88" t="s">
        <v>592</v>
      </c>
      <c r="C5" s="100" t="s">
        <v>485</v>
      </c>
      <c r="D5" s="100">
        <v>11</v>
      </c>
      <c r="E5" s="84" t="s">
        <v>481</v>
      </c>
      <c r="F5" s="85" t="s">
        <v>593</v>
      </c>
      <c r="G5" s="83" t="s">
        <v>594</v>
      </c>
    </row>
    <row r="6" spans="1:7" ht="15" customHeight="1" x14ac:dyDescent="0.2">
      <c r="A6" s="99" t="s">
        <v>595</v>
      </c>
      <c r="B6" s="88" t="s">
        <v>596</v>
      </c>
      <c r="C6" s="100">
        <v>109.4</v>
      </c>
      <c r="D6" s="100">
        <v>10</v>
      </c>
      <c r="E6" s="83"/>
      <c r="F6" s="85" t="s">
        <v>597</v>
      </c>
      <c r="G6" s="83" t="s">
        <v>490</v>
      </c>
    </row>
    <row r="7" spans="1:7" ht="15" customHeight="1" x14ac:dyDescent="0.2">
      <c r="A7" s="99" t="s">
        <v>595</v>
      </c>
      <c r="B7" s="88" t="s">
        <v>598</v>
      </c>
      <c r="C7" s="100" t="s">
        <v>485</v>
      </c>
      <c r="D7" s="100" t="s">
        <v>485</v>
      </c>
      <c r="E7" s="84" t="s">
        <v>481</v>
      </c>
      <c r="F7" s="85" t="s">
        <v>599</v>
      </c>
      <c r="G7" s="83" t="s">
        <v>490</v>
      </c>
    </row>
    <row r="8" spans="1:7" ht="15" customHeight="1" x14ac:dyDescent="0.2">
      <c r="A8" s="99" t="s">
        <v>600</v>
      </c>
      <c r="B8" s="88" t="s">
        <v>601</v>
      </c>
      <c r="C8" s="100">
        <v>125</v>
      </c>
      <c r="D8" s="100">
        <v>2</v>
      </c>
      <c r="E8" s="84" t="s">
        <v>481</v>
      </c>
      <c r="F8" s="85" t="s">
        <v>602</v>
      </c>
      <c r="G8" s="83" t="s">
        <v>490</v>
      </c>
    </row>
    <row r="9" spans="1:7" ht="15" customHeight="1" x14ac:dyDescent="0.2">
      <c r="A9" s="99" t="s">
        <v>306</v>
      </c>
      <c r="B9" s="88" t="s">
        <v>305</v>
      </c>
      <c r="C9" s="100">
        <v>137.69999999999999</v>
      </c>
      <c r="D9" s="100">
        <v>0</v>
      </c>
      <c r="E9" s="84" t="s">
        <v>481</v>
      </c>
      <c r="F9" s="85" t="s">
        <v>603</v>
      </c>
      <c r="G9" s="83" t="s">
        <v>531</v>
      </c>
    </row>
    <row r="10" spans="1:7" ht="15" customHeight="1" x14ac:dyDescent="0.2">
      <c r="A10" s="99" t="s">
        <v>31</v>
      </c>
      <c r="B10" s="88" t="s">
        <v>604</v>
      </c>
      <c r="C10" s="100">
        <v>164.5</v>
      </c>
      <c r="D10" s="100">
        <v>2</v>
      </c>
      <c r="E10" s="84" t="s">
        <v>481</v>
      </c>
      <c r="F10" s="85" t="s">
        <v>605</v>
      </c>
      <c r="G10" s="83" t="s">
        <v>490</v>
      </c>
    </row>
    <row r="11" spans="1:7" ht="15" customHeight="1" x14ac:dyDescent="0.2">
      <c r="A11" s="99" t="s">
        <v>31</v>
      </c>
      <c r="B11" s="88" t="s">
        <v>606</v>
      </c>
      <c r="C11" s="100" t="s">
        <v>485</v>
      </c>
      <c r="D11" s="100">
        <v>6</v>
      </c>
      <c r="E11" s="84" t="s">
        <v>481</v>
      </c>
      <c r="F11" s="85" t="s">
        <v>607</v>
      </c>
      <c r="G11" s="83" t="s">
        <v>490</v>
      </c>
    </row>
    <row r="12" spans="1:7" ht="15" customHeight="1" x14ac:dyDescent="0.2">
      <c r="A12" s="99" t="s">
        <v>608</v>
      </c>
      <c r="B12" s="88" t="s">
        <v>609</v>
      </c>
      <c r="C12" s="100">
        <v>207.7</v>
      </c>
      <c r="D12" s="100">
        <v>15</v>
      </c>
      <c r="E12" s="84" t="s">
        <v>481</v>
      </c>
      <c r="F12" s="85" t="s">
        <v>610</v>
      </c>
      <c r="G12" s="83" t="s">
        <v>531</v>
      </c>
    </row>
    <row r="13" spans="1:7" ht="15" customHeight="1" x14ac:dyDescent="0.2">
      <c r="A13" s="99" t="s">
        <v>608</v>
      </c>
      <c r="B13" s="88" t="s">
        <v>611</v>
      </c>
      <c r="C13" s="100">
        <v>207.7</v>
      </c>
      <c r="D13" s="100">
        <v>15</v>
      </c>
      <c r="E13" s="84" t="s">
        <v>481</v>
      </c>
      <c r="F13" s="85" t="s">
        <v>610</v>
      </c>
      <c r="G13" s="83" t="s">
        <v>531</v>
      </c>
    </row>
    <row r="14" spans="1:7" ht="15" customHeight="1" x14ac:dyDescent="0.2">
      <c r="A14" s="99" t="s">
        <v>612</v>
      </c>
      <c r="B14" s="88" t="s">
        <v>613</v>
      </c>
      <c r="C14" s="100">
        <v>241.5</v>
      </c>
      <c r="D14" s="100">
        <v>0.1</v>
      </c>
      <c r="E14" s="85"/>
      <c r="F14" s="85" t="s">
        <v>614</v>
      </c>
      <c r="G14" s="83" t="s">
        <v>490</v>
      </c>
    </row>
    <row r="15" spans="1:7" ht="26.25" customHeight="1" x14ac:dyDescent="0.2">
      <c r="A15" s="99" t="s">
        <v>308</v>
      </c>
      <c r="B15" s="88" t="s">
        <v>615</v>
      </c>
      <c r="C15" s="100">
        <v>274.89999999999998</v>
      </c>
      <c r="D15" s="100">
        <v>0</v>
      </c>
      <c r="E15" s="84" t="s">
        <v>481</v>
      </c>
      <c r="F15" s="85" t="s">
        <v>616</v>
      </c>
      <c r="G15" s="83" t="s">
        <v>490</v>
      </c>
    </row>
    <row r="16" spans="1:7" ht="15" customHeight="1" x14ac:dyDescent="0.2">
      <c r="A16" s="99" t="s">
        <v>308</v>
      </c>
      <c r="B16" s="88" t="s">
        <v>617</v>
      </c>
      <c r="C16" s="100" t="s">
        <v>485</v>
      </c>
      <c r="D16" s="100" t="s">
        <v>485</v>
      </c>
      <c r="E16" s="84" t="s">
        <v>481</v>
      </c>
      <c r="F16" s="85" t="s">
        <v>618</v>
      </c>
      <c r="G16" s="83" t="s">
        <v>490</v>
      </c>
    </row>
    <row r="17" spans="1:7" ht="15" customHeight="1" x14ac:dyDescent="0.2">
      <c r="A17" s="99" t="s">
        <v>308</v>
      </c>
      <c r="B17" s="88" t="s">
        <v>619</v>
      </c>
      <c r="C17" s="100" t="s">
        <v>485</v>
      </c>
      <c r="D17" s="100" t="s">
        <v>485</v>
      </c>
      <c r="E17" s="84" t="s">
        <v>481</v>
      </c>
      <c r="F17" s="85" t="s">
        <v>620</v>
      </c>
      <c r="G17" s="83" t="s">
        <v>490</v>
      </c>
    </row>
    <row r="18" spans="1:7" ht="36" customHeight="1" x14ac:dyDescent="0.2">
      <c r="A18" s="99" t="s">
        <v>309</v>
      </c>
      <c r="B18" s="88" t="s">
        <v>621</v>
      </c>
      <c r="C18" s="100">
        <v>344.3</v>
      </c>
      <c r="D18" s="100">
        <v>0</v>
      </c>
      <c r="E18" s="84" t="s">
        <v>481</v>
      </c>
      <c r="F18" s="85" t="s">
        <v>622</v>
      </c>
      <c r="G18" s="83" t="s">
        <v>587</v>
      </c>
    </row>
    <row r="19" spans="1:7" ht="15" customHeight="1" x14ac:dyDescent="0.2">
      <c r="A19" s="99" t="s">
        <v>623</v>
      </c>
      <c r="B19" s="88" t="s">
        <v>624</v>
      </c>
      <c r="C19" s="100">
        <v>368.5</v>
      </c>
      <c r="D19" s="100">
        <v>0.6</v>
      </c>
      <c r="E19" s="85"/>
      <c r="F19" s="85" t="s">
        <v>625</v>
      </c>
      <c r="G19" s="83" t="s">
        <v>490</v>
      </c>
    </row>
    <row r="20" spans="1:7" ht="15" customHeight="1" x14ac:dyDescent="0.2">
      <c r="A20" s="99" t="s">
        <v>626</v>
      </c>
      <c r="B20" s="88" t="s">
        <v>627</v>
      </c>
      <c r="C20" s="100">
        <v>395.2</v>
      </c>
      <c r="D20" s="100">
        <v>0.3</v>
      </c>
      <c r="E20" s="84" t="s">
        <v>481</v>
      </c>
      <c r="F20" s="85" t="s">
        <v>628</v>
      </c>
      <c r="G20" s="83" t="s">
        <v>490</v>
      </c>
    </row>
    <row r="21" spans="1:7" ht="15" customHeight="1" x14ac:dyDescent="0.2">
      <c r="A21" s="99" t="s">
        <v>626</v>
      </c>
      <c r="B21" s="88" t="s">
        <v>629</v>
      </c>
      <c r="C21" s="100">
        <v>395.2</v>
      </c>
      <c r="D21" s="100">
        <v>0.7</v>
      </c>
      <c r="E21" s="84" t="s">
        <v>481</v>
      </c>
      <c r="F21" s="85" t="s">
        <v>630</v>
      </c>
      <c r="G21" s="83" t="s">
        <v>490</v>
      </c>
    </row>
    <row r="22" spans="1:7" ht="15" customHeight="1" x14ac:dyDescent="0.2">
      <c r="A22" s="99" t="s">
        <v>631</v>
      </c>
      <c r="B22" s="88" t="s">
        <v>632</v>
      </c>
      <c r="C22" s="100">
        <v>407.6</v>
      </c>
      <c r="D22" s="100">
        <v>0.4</v>
      </c>
      <c r="E22" s="85"/>
      <c r="F22" s="85" t="s">
        <v>633</v>
      </c>
      <c r="G22" s="83" t="s">
        <v>490</v>
      </c>
    </row>
    <row r="23" spans="1:7" ht="15" customHeight="1" x14ac:dyDescent="0.2">
      <c r="A23" s="99" t="s">
        <v>634</v>
      </c>
      <c r="B23" s="88" t="s">
        <v>253</v>
      </c>
      <c r="C23" s="100">
        <v>419.9</v>
      </c>
      <c r="D23" s="100">
        <v>0.2</v>
      </c>
      <c r="E23" s="85"/>
      <c r="F23" s="85" t="s">
        <v>635</v>
      </c>
      <c r="G23" s="83" t="s">
        <v>490</v>
      </c>
    </row>
    <row r="24" spans="1:7" ht="15" customHeight="1" x14ac:dyDescent="0.2">
      <c r="A24" s="99" t="s">
        <v>634</v>
      </c>
      <c r="B24" s="88" t="s">
        <v>636</v>
      </c>
      <c r="C24" s="100" t="s">
        <v>485</v>
      </c>
      <c r="D24" s="100">
        <v>0.4</v>
      </c>
      <c r="E24" s="84" t="s">
        <v>481</v>
      </c>
      <c r="F24" s="85" t="s">
        <v>637</v>
      </c>
      <c r="G24" s="83" t="s">
        <v>490</v>
      </c>
    </row>
    <row r="25" spans="1:7" ht="15" customHeight="1" x14ac:dyDescent="0.2">
      <c r="A25" s="101" t="s">
        <v>310</v>
      </c>
      <c r="B25" s="88" t="s">
        <v>638</v>
      </c>
      <c r="C25" s="102">
        <v>470.5</v>
      </c>
      <c r="D25" s="102">
        <v>0</v>
      </c>
      <c r="E25" s="84" t="s">
        <v>481</v>
      </c>
      <c r="F25" s="85" t="s">
        <v>639</v>
      </c>
      <c r="G25" s="83" t="s">
        <v>490</v>
      </c>
    </row>
    <row r="26" spans="1:7" ht="15" customHeight="1" x14ac:dyDescent="0.2">
      <c r="A26" s="101" t="s">
        <v>513</v>
      </c>
      <c r="B26" s="88" t="s">
        <v>640</v>
      </c>
      <c r="C26" s="102">
        <v>545.5</v>
      </c>
      <c r="D26" s="102">
        <v>0</v>
      </c>
      <c r="E26" s="85"/>
      <c r="F26" s="85" t="s">
        <v>641</v>
      </c>
      <c r="G26" s="83" t="s">
        <v>490</v>
      </c>
    </row>
    <row r="27" spans="1:7" ht="15" customHeight="1" x14ac:dyDescent="0.2">
      <c r="A27" s="101" t="s">
        <v>642</v>
      </c>
      <c r="B27" s="88" t="s">
        <v>643</v>
      </c>
      <c r="C27" s="102">
        <v>607</v>
      </c>
      <c r="D27" s="102">
        <v>0.5</v>
      </c>
      <c r="E27" s="85"/>
      <c r="F27" s="85" t="s">
        <v>644</v>
      </c>
      <c r="G27" s="83" t="s">
        <v>490</v>
      </c>
    </row>
    <row r="28" spans="1:7" ht="15" customHeight="1" x14ac:dyDescent="0.2">
      <c r="A28" s="101" t="s">
        <v>645</v>
      </c>
      <c r="B28" s="88" t="s">
        <v>646</v>
      </c>
      <c r="C28" s="102">
        <v>625.20000000000005</v>
      </c>
      <c r="D28" s="102">
        <v>0.5</v>
      </c>
      <c r="E28" s="84" t="s">
        <v>481</v>
      </c>
      <c r="F28" s="85" t="s">
        <v>647</v>
      </c>
      <c r="G28" s="83" t="s">
        <v>490</v>
      </c>
    </row>
    <row r="29" spans="1:7" ht="15" customHeight="1" x14ac:dyDescent="0.2">
      <c r="A29" s="101" t="s">
        <v>311</v>
      </c>
      <c r="B29" s="88" t="s">
        <v>648</v>
      </c>
      <c r="C29" s="102">
        <v>635.6</v>
      </c>
      <c r="D29" s="102">
        <v>1</v>
      </c>
      <c r="E29" s="85"/>
      <c r="F29" s="85" t="s">
        <v>649</v>
      </c>
      <c r="G29" s="83" t="s">
        <v>490</v>
      </c>
    </row>
    <row r="30" spans="1:7" ht="15" customHeight="1" x14ac:dyDescent="0.2">
      <c r="A30" s="101" t="s">
        <v>311</v>
      </c>
      <c r="B30" s="88" t="s">
        <v>650</v>
      </c>
      <c r="C30" s="102" t="s">
        <v>485</v>
      </c>
      <c r="D30" s="102" t="s">
        <v>485</v>
      </c>
      <c r="E30" s="85"/>
      <c r="F30" s="85" t="s">
        <v>651</v>
      </c>
      <c r="G30" s="83" t="s">
        <v>490</v>
      </c>
    </row>
    <row r="31" spans="1:7" ht="32.1" customHeight="1" x14ac:dyDescent="0.2">
      <c r="A31" s="101" t="s">
        <v>652</v>
      </c>
      <c r="B31" s="88" t="s">
        <v>653</v>
      </c>
      <c r="C31" s="102">
        <v>703.9</v>
      </c>
      <c r="D31" s="102">
        <v>0.4</v>
      </c>
      <c r="E31" s="84" t="s">
        <v>481</v>
      </c>
      <c r="F31" s="85" t="s">
        <v>654</v>
      </c>
      <c r="G31" s="83" t="s">
        <v>587</v>
      </c>
    </row>
    <row r="32" spans="1:7" ht="32.1" customHeight="1" x14ac:dyDescent="0.2">
      <c r="A32" s="101" t="s">
        <v>655</v>
      </c>
      <c r="B32" s="88" t="s">
        <v>656</v>
      </c>
      <c r="C32" s="102">
        <v>729.6</v>
      </c>
      <c r="D32" s="102">
        <v>0</v>
      </c>
      <c r="E32" s="84" t="s">
        <v>481</v>
      </c>
      <c r="F32" s="85" t="s">
        <v>657</v>
      </c>
      <c r="G32" s="83" t="s">
        <v>587</v>
      </c>
    </row>
    <row r="33" spans="1:7" ht="32.1" customHeight="1" x14ac:dyDescent="0.2">
      <c r="A33" s="101" t="s">
        <v>658</v>
      </c>
      <c r="B33" s="88" t="s">
        <v>659</v>
      </c>
      <c r="C33" s="102">
        <v>731.3</v>
      </c>
      <c r="D33" s="102">
        <v>0.5</v>
      </c>
      <c r="E33" s="84" t="s">
        <v>481</v>
      </c>
      <c r="F33" s="85" t="s">
        <v>660</v>
      </c>
      <c r="G33" s="83" t="s">
        <v>587</v>
      </c>
    </row>
    <row r="34" spans="1:7" ht="32.1" customHeight="1" x14ac:dyDescent="0.2">
      <c r="A34" s="101" t="s">
        <v>661</v>
      </c>
      <c r="B34" s="88" t="s">
        <v>662</v>
      </c>
      <c r="C34" s="103">
        <v>1005.5</v>
      </c>
      <c r="D34" s="102">
        <v>0.1</v>
      </c>
      <c r="E34" s="84" t="s">
        <v>481</v>
      </c>
      <c r="F34" s="85" t="s">
        <v>663</v>
      </c>
      <c r="G34" s="83" t="s">
        <v>490</v>
      </c>
    </row>
    <row r="35" spans="1:7" ht="32.1" customHeight="1" x14ac:dyDescent="0.2">
      <c r="A35" s="101" t="s">
        <v>260</v>
      </c>
      <c r="B35" s="88" t="s">
        <v>664</v>
      </c>
      <c r="C35" s="103">
        <v>1024.7</v>
      </c>
      <c r="D35" s="102">
        <v>0.2</v>
      </c>
      <c r="E35" s="84" t="s">
        <v>481</v>
      </c>
      <c r="F35" s="85" t="s">
        <v>665</v>
      </c>
      <c r="G35" s="88" t="s">
        <v>666</v>
      </c>
    </row>
    <row r="36" spans="1:7" ht="15" customHeight="1" x14ac:dyDescent="0.2">
      <c r="A36" s="104" t="s">
        <v>313</v>
      </c>
      <c r="B36" s="88" t="s">
        <v>667</v>
      </c>
      <c r="C36" s="105">
        <v>1149</v>
      </c>
      <c r="D36" s="106">
        <v>0</v>
      </c>
      <c r="E36" s="84" t="s">
        <v>481</v>
      </c>
      <c r="F36" s="85"/>
      <c r="G36" s="87" t="s">
        <v>668</v>
      </c>
    </row>
    <row r="37" spans="1:7" ht="15" customHeight="1" x14ac:dyDescent="0.2">
      <c r="A37" s="104" t="s">
        <v>314</v>
      </c>
      <c r="B37" s="88" t="s">
        <v>669</v>
      </c>
      <c r="C37" s="105">
        <v>1219.0999999999999</v>
      </c>
      <c r="D37" s="106">
        <v>1</v>
      </c>
      <c r="E37" s="84" t="s">
        <v>481</v>
      </c>
      <c r="F37" s="85" t="s">
        <v>670</v>
      </c>
      <c r="G37" s="87" t="s">
        <v>668</v>
      </c>
    </row>
    <row r="38" spans="1:7" ht="15" customHeight="1" x14ac:dyDescent="0.2">
      <c r="A38" s="107" t="s">
        <v>558</v>
      </c>
      <c r="B38" s="88" t="s">
        <v>671</v>
      </c>
      <c r="C38" s="108">
        <v>1501.1</v>
      </c>
      <c r="D38" s="96">
        <v>0</v>
      </c>
      <c r="E38" s="85"/>
      <c r="F38" s="85" t="s">
        <v>672</v>
      </c>
      <c r="G38" s="83" t="s">
        <v>490</v>
      </c>
    </row>
    <row r="39" spans="1:7" ht="30.75" customHeight="1" x14ac:dyDescent="0.2">
      <c r="A39" s="109" t="s">
        <v>673</v>
      </c>
      <c r="B39" s="88" t="s">
        <v>674</v>
      </c>
      <c r="C39" s="108">
        <v>1531.2</v>
      </c>
      <c r="D39" s="96">
        <v>1.6</v>
      </c>
      <c r="E39" s="84" t="s">
        <v>481</v>
      </c>
      <c r="F39" s="85" t="s">
        <v>675</v>
      </c>
      <c r="G39" s="83" t="s">
        <v>676</v>
      </c>
    </row>
    <row r="40" spans="1:7" ht="15" customHeight="1" x14ac:dyDescent="0.2">
      <c r="A40" s="109" t="s">
        <v>566</v>
      </c>
      <c r="B40" s="88" t="s">
        <v>677</v>
      </c>
      <c r="C40" s="96" t="s">
        <v>678</v>
      </c>
      <c r="D40" s="96">
        <v>2</v>
      </c>
      <c r="E40" s="84" t="s">
        <v>481</v>
      </c>
      <c r="F40" s="85" t="s">
        <v>679</v>
      </c>
      <c r="G40" s="83" t="s">
        <v>490</v>
      </c>
    </row>
    <row r="41" spans="1:7" ht="15" customHeight="1" x14ac:dyDescent="0.2">
      <c r="A41" s="109" t="s">
        <v>351</v>
      </c>
      <c r="B41" s="88" t="s">
        <v>680</v>
      </c>
      <c r="C41" s="108">
        <v>1652.9</v>
      </c>
      <c r="D41" s="96">
        <v>5.5</v>
      </c>
      <c r="E41" s="84" t="s">
        <v>481</v>
      </c>
      <c r="F41" s="85" t="s">
        <v>681</v>
      </c>
      <c r="G41" s="83" t="s">
        <v>531</v>
      </c>
    </row>
    <row r="42" spans="1:7" ht="15" customHeight="1" x14ac:dyDescent="0.2">
      <c r="A42" s="109" t="s">
        <v>682</v>
      </c>
      <c r="B42" s="88" t="s">
        <v>683</v>
      </c>
      <c r="C42" s="108">
        <v>1703</v>
      </c>
      <c r="D42" s="96">
        <v>0.9</v>
      </c>
      <c r="E42" s="84" t="s">
        <v>481</v>
      </c>
      <c r="F42" s="85" t="s">
        <v>684</v>
      </c>
      <c r="G42" s="83" t="s">
        <v>676</v>
      </c>
    </row>
    <row r="43" spans="1:7" ht="15" customHeight="1" x14ac:dyDescent="0.2">
      <c r="A43" s="109" t="s">
        <v>569</v>
      </c>
      <c r="B43" s="88" t="s">
        <v>685</v>
      </c>
      <c r="C43" s="96" t="s">
        <v>485</v>
      </c>
      <c r="D43" s="96">
        <v>7.5</v>
      </c>
      <c r="E43" s="84" t="s">
        <v>481</v>
      </c>
      <c r="F43" s="85" t="s">
        <v>686</v>
      </c>
      <c r="G43" s="83" t="s">
        <v>490</v>
      </c>
    </row>
    <row r="44" spans="1:7" ht="15" customHeight="1" x14ac:dyDescent="0.2">
      <c r="A44" s="109" t="s">
        <v>687</v>
      </c>
      <c r="B44" s="88" t="s">
        <v>688</v>
      </c>
      <c r="C44" s="108">
        <v>1706.3</v>
      </c>
      <c r="D44" s="96">
        <v>0.5</v>
      </c>
      <c r="E44" s="84" t="s">
        <v>481</v>
      </c>
      <c r="F44" s="85" t="s">
        <v>689</v>
      </c>
      <c r="G44" s="83" t="s">
        <v>490</v>
      </c>
    </row>
    <row r="45" spans="1:7" ht="33" customHeight="1" x14ac:dyDescent="0.2">
      <c r="A45" s="109" t="s">
        <v>319</v>
      </c>
      <c r="B45" s="88" t="s">
        <v>690</v>
      </c>
      <c r="C45" s="108">
        <v>1793.1</v>
      </c>
      <c r="D45" s="96">
        <v>0.4</v>
      </c>
      <c r="E45" s="84" t="s">
        <v>481</v>
      </c>
      <c r="F45" s="85" t="s">
        <v>691</v>
      </c>
      <c r="G45" s="88" t="s">
        <v>666</v>
      </c>
    </row>
    <row r="46" spans="1:7" ht="15" customHeight="1" x14ac:dyDescent="0.2">
      <c r="A46" s="109" t="s">
        <v>692</v>
      </c>
      <c r="B46" s="88" t="s">
        <v>693</v>
      </c>
      <c r="C46" s="108">
        <v>1893.7</v>
      </c>
      <c r="D46" s="96">
        <v>0</v>
      </c>
      <c r="E46" s="84" t="s">
        <v>481</v>
      </c>
      <c r="F46" s="85" t="s">
        <v>694</v>
      </c>
      <c r="G46" s="83" t="s">
        <v>490</v>
      </c>
    </row>
    <row r="47" spans="1:7" ht="15" customHeight="1" x14ac:dyDescent="0.2">
      <c r="A47" s="109" t="s">
        <v>695</v>
      </c>
      <c r="B47" s="88" t="s">
        <v>696</v>
      </c>
      <c r="C47" s="96" t="s">
        <v>485</v>
      </c>
      <c r="D47" s="96">
        <v>3.6</v>
      </c>
      <c r="E47" s="84" t="s">
        <v>481</v>
      </c>
      <c r="F47" s="85" t="s">
        <v>697</v>
      </c>
      <c r="G47" s="83" t="s">
        <v>490</v>
      </c>
    </row>
    <row r="48" spans="1:7" ht="15" customHeight="1" x14ac:dyDescent="0.2">
      <c r="A48" s="109" t="s">
        <v>322</v>
      </c>
      <c r="B48" s="88" t="s">
        <v>698</v>
      </c>
      <c r="C48" s="108">
        <v>1935.1</v>
      </c>
      <c r="D48" s="96">
        <v>8</v>
      </c>
      <c r="E48" s="84" t="s">
        <v>481</v>
      </c>
      <c r="F48" s="85" t="s">
        <v>699</v>
      </c>
      <c r="G48" s="83" t="s">
        <v>490</v>
      </c>
    </row>
    <row r="49" spans="1:7" ht="15" customHeight="1" x14ac:dyDescent="0.2">
      <c r="A49" s="109" t="s">
        <v>324</v>
      </c>
      <c r="B49" s="88" t="s">
        <v>700</v>
      </c>
      <c r="C49" s="108">
        <v>2003.8</v>
      </c>
      <c r="D49" s="96">
        <v>5</v>
      </c>
      <c r="E49" s="84" t="s">
        <v>535</v>
      </c>
      <c r="F49" s="85" t="s">
        <v>701</v>
      </c>
      <c r="G49" s="83" t="s">
        <v>490</v>
      </c>
    </row>
    <row r="50" spans="1:7" ht="15" customHeight="1" x14ac:dyDescent="0.2">
      <c r="A50" s="109" t="s">
        <v>702</v>
      </c>
      <c r="B50" s="88" t="s">
        <v>703</v>
      </c>
      <c r="C50" s="108">
        <v>2040.8</v>
      </c>
      <c r="D50" s="96">
        <v>2</v>
      </c>
      <c r="E50" s="84" t="s">
        <v>481</v>
      </c>
      <c r="F50" s="85" t="s">
        <v>704</v>
      </c>
      <c r="G50" s="83" t="s">
        <v>490</v>
      </c>
    </row>
    <row r="51" spans="1:7" ht="15" customHeight="1" x14ac:dyDescent="0.2">
      <c r="A51" s="109" t="s">
        <v>325</v>
      </c>
      <c r="B51" s="88" t="s">
        <v>705</v>
      </c>
      <c r="C51" s="108">
        <v>2077.5</v>
      </c>
      <c r="D51" s="96">
        <v>4</v>
      </c>
      <c r="E51" s="84" t="s">
        <v>481</v>
      </c>
      <c r="F51" s="85" t="s">
        <v>706</v>
      </c>
      <c r="G51" s="83" t="s">
        <v>490</v>
      </c>
    </row>
    <row r="52" spans="1:7" ht="15" customHeight="1" x14ac:dyDescent="0.2">
      <c r="A52" s="109" t="s">
        <v>325</v>
      </c>
      <c r="B52" s="88" t="s">
        <v>707</v>
      </c>
      <c r="C52" s="96" t="s">
        <v>485</v>
      </c>
      <c r="D52" s="96" t="s">
        <v>485</v>
      </c>
      <c r="E52" s="84" t="s">
        <v>481</v>
      </c>
      <c r="F52" s="85" t="s">
        <v>708</v>
      </c>
      <c r="G52" s="83" t="s">
        <v>490</v>
      </c>
    </row>
    <row r="53" spans="1:7" ht="15" customHeight="1" x14ac:dyDescent="0.2">
      <c r="A53" s="109" t="s">
        <v>326</v>
      </c>
      <c r="B53" s="88" t="s">
        <v>709</v>
      </c>
      <c r="C53" s="96" t="s">
        <v>483</v>
      </c>
      <c r="D53" s="96" t="s">
        <v>483</v>
      </c>
      <c r="E53" s="84" t="s">
        <v>481</v>
      </c>
      <c r="F53" s="85" t="s">
        <v>710</v>
      </c>
      <c r="G53" s="83" t="s">
        <v>490</v>
      </c>
    </row>
    <row r="55" spans="1:7" x14ac:dyDescent="0.2">
      <c r="A55" s="64" t="s">
        <v>738</v>
      </c>
    </row>
  </sheetData>
  <hyperlinks>
    <hyperlink ref="A3" r:id="rId1" location="south" display="https://aldha.org/labels/at - south" xr:uid="{00000000-0004-0000-0400-000000000000}"/>
    <hyperlink ref="B3" r:id="rId2" display="javascript:MailingLabel('78')" xr:uid="{00000000-0004-0000-0400-000001000000}"/>
    <hyperlink ref="E3" r:id="rId3" display="https://en.wikipedia.org/wiki/Amicalola_Falls_State_Park" xr:uid="{00000000-0004-0000-0400-000002000000}"/>
    <hyperlink ref="A4" r:id="rId4" location="south" display="https://aldha.org/labels/at - south" xr:uid="{00000000-0004-0000-0400-000003000000}"/>
    <hyperlink ref="B4" r:id="rId5" display="javascript:MailingLabel('56')" xr:uid="{00000000-0004-0000-0400-000004000000}"/>
    <hyperlink ref="E4" r:id="rId6" display="http://www.mountaincrossings.com/" xr:uid="{00000000-0004-0000-0400-000005000000}"/>
    <hyperlink ref="A5" r:id="rId7" location="south" tooltip="or Unicoi Gap" display="https://aldha.org/labels/at - south" xr:uid="{00000000-0004-0000-0400-000006000000}"/>
    <hyperlink ref="B5" r:id="rId8" tooltip="for guests only" display="javascript:MailingLabel('57a')" xr:uid="{00000000-0004-0000-0400-000007000000}"/>
    <hyperlink ref="E5" r:id="rId9" display="http://www.hiawasseebudgetinn.com/" xr:uid="{00000000-0004-0000-0400-000008000000}"/>
    <hyperlink ref="A6" r:id="rId10" location="south" display="https://aldha.org/labels/at - south" xr:uid="{00000000-0004-0000-0400-000009000000}"/>
    <hyperlink ref="B6" r:id="rId11" display="javascript:MailingLabel('57c')" xr:uid="{00000000-0004-0000-0400-00000A000000}"/>
    <hyperlink ref="A7" r:id="rId12" location="south" display="https://aldha.org/labels/at - south" xr:uid="{00000000-0004-0000-0400-00000B000000}"/>
    <hyperlink ref="B7" r:id="rId13" display="javascript:MailingLabel('57b')" xr:uid="{00000000-0004-0000-0400-00000C000000}"/>
    <hyperlink ref="E7" r:id="rId14" display="http://appalachiantrailservices.net/Havenshikerhostel.htm" xr:uid="{00000000-0004-0000-0400-00000D000000}"/>
    <hyperlink ref="A8" r:id="rId15" location="south" display="https://aldha.org/labels/at - south" xr:uid="{00000000-0004-0000-0400-00000E000000}"/>
    <hyperlink ref="B8" r:id="rId16" tooltip="using USPS" display="javascript:MailingLabel('58')" xr:uid="{00000000-0004-0000-0400-00000F000000}"/>
    <hyperlink ref="E8" r:id="rId17" display="http://www.aquonecabins.com/AT.html" xr:uid="{00000000-0004-0000-0400-000010000000}"/>
    <hyperlink ref="A9" r:id="rId18" location="south" display="https://aldha.org/labels/at - south" xr:uid="{00000000-0004-0000-0400-000011000000}"/>
    <hyperlink ref="B9" r:id="rId19" display="javascript:MailingLabel('59')" xr:uid="{00000000-0004-0000-0400-000012000000}"/>
    <hyperlink ref="E9" r:id="rId20" display="http://www.noc.com/" xr:uid="{00000000-0004-0000-0400-000013000000}"/>
    <hyperlink ref="A10" r:id="rId21" location="south" display="https://aldha.org/labels/at - south" xr:uid="{00000000-0004-0000-0400-000014000000}"/>
    <hyperlink ref="B10" r:id="rId22" display="javascript:MailingLabel('59a')" xr:uid="{00000000-0004-0000-0400-000015000000}"/>
    <hyperlink ref="E10" r:id="rId23" display="http://www.fontanavillage.com/" xr:uid="{00000000-0004-0000-0400-000016000000}"/>
    <hyperlink ref="A11" r:id="rId24" location="south" display="https://aldha.org/labels/at - south" xr:uid="{00000000-0004-0000-0400-000017000000}"/>
    <hyperlink ref="B11" r:id="rId25" tooltip="$30 or free with stay" display="javascript:MailingLabel('60')" xr:uid="{00000000-0004-0000-0400-000018000000}"/>
    <hyperlink ref="E11" r:id="rId26" display="http://thehikeinn.com/" xr:uid="{00000000-0004-0000-0400-000019000000}"/>
    <hyperlink ref="A12" r:id="rId27" location="south" display="https://aldha.org/labels/at - south" xr:uid="{00000000-0004-0000-0400-00001A000000}"/>
    <hyperlink ref="B12" r:id="rId28" display="javascript:MailingLabel('60c')" xr:uid="{00000000-0004-0000-0400-00001B000000}"/>
    <hyperlink ref="E12" r:id="rId29" display="https://www.theappylodge.com/" xr:uid="{00000000-0004-0000-0400-00001C000000}"/>
    <hyperlink ref="A13" r:id="rId30" location="south" display="https://aldha.org/labels/at - south" xr:uid="{00000000-0004-0000-0400-00001D000000}"/>
    <hyperlink ref="B13" r:id="rId31" display="javascript:MailingLabel('60a')" xr:uid="{00000000-0004-0000-0400-00001E000000}"/>
    <hyperlink ref="E13" r:id="rId32" display="https://www.motel6.com/en/motels.tn.gatlinburg.4767.html" xr:uid="{00000000-0004-0000-0400-00001F000000}"/>
    <hyperlink ref="A14" r:id="rId33" location="south" display="https://aldha.org/labels/at - south" xr:uid="{00000000-0004-0000-0400-000020000000}"/>
    <hyperlink ref="B14" r:id="rId34" display="javascript:MailingLabel('61')" xr:uid="{00000000-0004-0000-0400-000021000000}"/>
    <hyperlink ref="A15" r:id="rId35" location="south" display="https://aldha.org/labels/at - south" xr:uid="{00000000-0004-0000-0400-000022000000}"/>
    <hyperlink ref="B15" r:id="rId36" display="javascript:MailingLabel('62a')" xr:uid="{00000000-0004-0000-0400-000023000000}"/>
    <hyperlink ref="E15" r:id="rId37" display="http://www.laughingheartlodge.com/index.php/accommodations/hostel/" xr:uid="{00000000-0004-0000-0400-000024000000}"/>
    <hyperlink ref="A16" r:id="rId38" location="south" display="https://aldha.org/labels/at - south" xr:uid="{00000000-0004-0000-0400-000025000000}"/>
    <hyperlink ref="B16" r:id="rId39" display="javascript:MailingLabel('62')" xr:uid="{00000000-0004-0000-0400-000026000000}"/>
    <hyperlink ref="E16" r:id="rId40" display="http://www.sunnybankretreatassociation.org/" xr:uid="{00000000-0004-0000-0400-000027000000}"/>
    <hyperlink ref="A17" r:id="rId41" location="south" display="https://aldha.org/labels/at - south" xr:uid="{00000000-0004-0000-0400-000028000000}"/>
    <hyperlink ref="B17" r:id="rId42" display="javascript:MailingLabel('63')" xr:uid="{00000000-0004-0000-0400-000029000000}"/>
    <hyperlink ref="E17" r:id="rId43" display="https://tinyurl.com/y7el2ra7" xr:uid="{00000000-0004-0000-0400-00002A000000}"/>
    <hyperlink ref="A18" r:id="rId44" location="south" display="https://aldha.org/labels/at - south" xr:uid="{00000000-0004-0000-0400-00002B000000}"/>
    <hyperlink ref="B18" r:id="rId45" display="javascript:MailingLabel('64')" xr:uid="{00000000-0004-0000-0400-00002C000000}"/>
    <hyperlink ref="E18" r:id="rId46" display="http://www.unclejohnnys.net/" xr:uid="{00000000-0004-0000-0400-00002D000000}"/>
    <hyperlink ref="A19" r:id="rId47" location="south" display="https://aldha.org/labels/at - south" xr:uid="{00000000-0004-0000-0400-00002E000000}"/>
    <hyperlink ref="B19" r:id="rId48" display="javascript:MailingLabel('65')" xr:uid="{00000000-0004-0000-0400-00002F000000}"/>
    <hyperlink ref="A20" r:id="rId49" location="south" display="https://aldha.org/labels/at - south" xr:uid="{00000000-0004-0000-0400-000030000000}"/>
    <hyperlink ref="B20" r:id="rId50" display="javascript:MailingLabel('66')" xr:uid="{00000000-0004-0000-0400-000031000000}"/>
    <hyperlink ref="E20" r:id="rId51" display="http://www.mountainharbour.net/" xr:uid="{00000000-0004-0000-0400-000032000000}"/>
    <hyperlink ref="A21" r:id="rId52" location="south" display="https://aldha.org/labels/at - south" xr:uid="{00000000-0004-0000-0400-000033000000}"/>
    <hyperlink ref="B21" r:id="rId53" display="javascript:MailingLabel('66b')" xr:uid="{00000000-0004-0000-0400-000034000000}"/>
    <hyperlink ref="E21" r:id="rId54" display="https://thestationat19e.com/" xr:uid="{00000000-0004-0000-0400-000035000000}"/>
    <hyperlink ref="A22" r:id="rId55" location="south" display="https://aldha.org/labels/at - south" xr:uid="{00000000-0004-0000-0400-000036000000}"/>
    <hyperlink ref="B22" r:id="rId56" display="javascript:MailingLabel('66a')" xr:uid="{00000000-0004-0000-0400-000037000000}"/>
    <hyperlink ref="A23" r:id="rId57" location="south" display="https://aldha.org/labels/at - south" xr:uid="{00000000-0004-0000-0400-000038000000}"/>
    <hyperlink ref="B23" r:id="rId58" display="javascript:MailingLabel('67')" xr:uid="{00000000-0004-0000-0400-000039000000}"/>
    <hyperlink ref="A24" r:id="rId59" location="south" display="https://aldha.org/labels/at - south" xr:uid="{00000000-0004-0000-0400-00003A000000}"/>
    <hyperlink ref="B24" r:id="rId60" display="javascript:MailingLabel('67a')" xr:uid="{00000000-0004-0000-0400-00003B000000}"/>
    <hyperlink ref="E24" r:id="rId61" display="http://blackbearresorttn.com/" xr:uid="{00000000-0004-0000-0400-00003C000000}"/>
    <hyperlink ref="A25" r:id="rId62" location="central" display="https://aldha.org/labels/at - central" xr:uid="{00000000-0004-0000-0400-00003D000000}"/>
    <hyperlink ref="B25" r:id="rId63" display="javascript:MailingLabel('68a')" xr:uid="{00000000-0004-0000-0400-00003E000000}"/>
    <hyperlink ref="E25" r:id="rId64" display="http://mtrogersoutfitters.com/" xr:uid="{00000000-0004-0000-0400-00003F000000}"/>
    <hyperlink ref="A26" r:id="rId65" location="central" display="https://aldha.org/labels/at - central" xr:uid="{00000000-0004-0000-0400-000040000000}"/>
    <hyperlink ref="B26" r:id="rId66" display="javascript:MailingLabel('68')" xr:uid="{00000000-0004-0000-0400-000041000000}"/>
    <hyperlink ref="A27" r:id="rId67" location="central" display="https://aldha.org/labels/at - central" xr:uid="{00000000-0004-0000-0400-000042000000}"/>
    <hyperlink ref="B27" r:id="rId68" display="javascript:MailingLabel('69')" xr:uid="{00000000-0004-0000-0400-000043000000}"/>
    <hyperlink ref="A28" r:id="rId69" location="central" display="https://aldha.org/labels/at - central" xr:uid="{00000000-0004-0000-0400-000044000000}"/>
    <hyperlink ref="B28" r:id="rId70" display="javascript:MailingLabel('70')" xr:uid="{00000000-0004-0000-0400-000045000000}"/>
    <hyperlink ref="E28" r:id="rId71" display="http://www.woodsholehostel.com/" xr:uid="{00000000-0004-0000-0400-000046000000}"/>
    <hyperlink ref="A29" r:id="rId72" location="central" display="https://aldha.org/labels/at - central" xr:uid="{00000000-0004-0000-0400-000047000000}"/>
    <hyperlink ref="B29" r:id="rId73" display="javascript:MailingLabel('71')" xr:uid="{00000000-0004-0000-0400-000048000000}"/>
    <hyperlink ref="A30" r:id="rId74" location="central" display="https://aldha.org/labels/at - central" xr:uid="{00000000-0004-0000-0400-000049000000}"/>
    <hyperlink ref="B30" r:id="rId75" display="javascript:MailingLabel('71a')" xr:uid="{00000000-0004-0000-0400-00004A000000}"/>
    <hyperlink ref="A31" r:id="rId76" location="central" display="https://aldha.org/labels/at - central" xr:uid="{00000000-0004-0000-0400-00004B000000}"/>
    <hyperlink ref="B31" r:id="rId77" display="javascript:MailingLabel('72')" xr:uid="{00000000-0004-0000-0400-00004C000000}"/>
    <hyperlink ref="E31" r:id="rId78" display="https://www.facebook.com/pages/Four-Pines-Hostel/215902991760062" xr:uid="{00000000-0004-0000-0400-00004D000000}"/>
    <hyperlink ref="A32" r:id="rId79" location="central" display="https://aldha.org/labels/at - central" xr:uid="{00000000-0004-0000-0400-00004E000000}"/>
    <hyperlink ref="B32" r:id="rId80" display="javascript:MailingLabel('73')" xr:uid="{00000000-0004-0000-0400-00004F000000}"/>
    <hyperlink ref="E32" r:id="rId81" display="http://www.hojo.com/hotels/virginia/daleville/howard-johnson-inn-daleville-roanoke-north/hotel-        overview?hotel_id=14978" xr:uid="{00000000-0004-0000-0400-000050000000}"/>
    <hyperlink ref="A33" r:id="rId82" location="central" display="https://aldha.org/labels/at - central" xr:uid="{00000000-0004-0000-0400-000051000000}"/>
    <hyperlink ref="B33" r:id="rId83" display="javascript:MailingLabel('74')" xr:uid="{00000000-0004-0000-0400-000052000000}"/>
    <hyperlink ref="E33" r:id="rId84" display="http://www.comfortinn.com/hotel-troutville-virginia-VA413" xr:uid="{00000000-0004-0000-0400-000053000000}"/>
    <hyperlink ref="A34" r:id="rId85" location="central" display="https://aldha.org/labels/at - central" xr:uid="{00000000-0004-0000-0400-000054000000}"/>
    <hyperlink ref="B34" r:id="rId86" display="javascript:MailingLabel('75')" xr:uid="{00000000-0004-0000-0400-000055000000}"/>
    <hyperlink ref="E34" r:id="rId87" display="http://bearsdencenter.org/" xr:uid="{00000000-0004-0000-0400-000056000000}"/>
    <hyperlink ref="A35" r:id="rId88" location="central" display="https://aldha.org/labels/at - central" xr:uid="{00000000-0004-0000-0400-000057000000}"/>
    <hyperlink ref="B35" r:id="rId89" display="javascript:MailingLabel('76a')" xr:uid="{00000000-0004-0000-0400-000058000000}"/>
    <hyperlink ref="E35" r:id="rId90" display="http://www.appalachiantrail.org/hiking/trail-updates/thru-hikers-companion" xr:uid="{00000000-0004-0000-0400-000059000000}"/>
    <hyperlink ref="G35" r:id="rId91" tooltip="UPS or FedEx label" display="javascript:MailingLabel('76b')" xr:uid="{00000000-0004-0000-0400-00005A000000}"/>
    <hyperlink ref="A36" r:id="rId92" location="mid" display="https://aldha.org/labels/at - mid" xr:uid="{00000000-0004-0000-0400-00005B000000}"/>
    <hyperlink ref="B36" r:id="rId93" display="javascript:MailingLabel('79')" xr:uid="{00000000-0004-0000-0400-00005C000000}"/>
    <hyperlink ref="E36" r:id="rId94" display="https://www.kindofoutdoorsy.com/" xr:uid="{00000000-0004-0000-0400-00005D000000}"/>
    <hyperlink ref="A37" r:id="rId95" location="mid" display="https://aldha.org/labels/at - mid" xr:uid="{00000000-0004-0000-0400-00005E000000}"/>
    <hyperlink ref="B37" r:id="rId96" display="javascript:MailingLabel('79a')" xr:uid="{00000000-0004-0000-0400-00005F000000}"/>
    <hyperlink ref="E37" r:id="rId97" display="http://www.microtelinn.com/hotels/pennsylvania/hamburg/microtel-inn-and-suites-hamburg/hotel-        overview" xr:uid="{00000000-0004-0000-0400-000060000000}"/>
    <hyperlink ref="B38" r:id="rId98" display="javascript:MailingLabel('80')" xr:uid="{00000000-0004-0000-0400-000061000000}"/>
    <hyperlink ref="A39" r:id="rId99" location="New" display="https://aldha.org/labels/at - New" xr:uid="{00000000-0004-0000-0400-000062000000}"/>
    <hyperlink ref="B39" r:id="rId100" display="javascript:MailingLabel('81')" xr:uid="{00000000-0004-0000-0400-000063000000}"/>
    <hyperlink ref="E39" r:id="rId101" display="http://eastretreat.org/" xr:uid="{00000000-0004-0000-0400-000064000000}"/>
    <hyperlink ref="A40" r:id="rId102" location="New" display="https://aldha.org/labels/at - New" xr:uid="{00000000-0004-0000-0400-000065000000}"/>
    <hyperlink ref="B40" r:id="rId103" display="javascript:MailingLabel('83')" xr:uid="{00000000-0004-0000-0400-000066000000}"/>
    <hyperlink ref="E40" r:id="rId104" display="http://www.willowsmotel.com/" xr:uid="{00000000-0004-0000-0400-000067000000}"/>
    <hyperlink ref="A41" r:id="rId105" location="New" display="https://aldha.org/labels/at - New" xr:uid="{00000000-0004-0000-0400-000068000000}"/>
    <hyperlink ref="B41" r:id="rId106" display="javascript:MailingLabel('85')" xr:uid="{00000000-0004-0000-0400-000069000000}"/>
    <hyperlink ref="E41" r:id="rId107" display="http://www.mountaingoat.com/" xr:uid="{00000000-0004-0000-0400-00006A000000}"/>
    <hyperlink ref="A42" r:id="rId108" location="New" display="https://aldha.org/labels/at - New" xr:uid="{00000000-0004-0000-0400-00006B000000}"/>
    <hyperlink ref="B42" r:id="rId109" display="javascript:MailingLabel('86')" xr:uid="{00000000-0004-0000-0400-00006C000000}"/>
    <hyperlink ref="E42" r:id="rId110" display="http://www.innatlongtrail.com/Home.html" xr:uid="{00000000-0004-0000-0400-00006D000000}"/>
    <hyperlink ref="A43" r:id="rId111" location="New" display="https://aldha.org/labels/at - New" xr:uid="{00000000-0004-0000-0400-00006E000000}"/>
    <hyperlink ref="B43" r:id="rId112" display="javascript:MailingLabel('87a')" xr:uid="{00000000-0004-0000-0400-00006F000000}"/>
    <hyperlink ref="E43" r:id="rId113" display="http://hikershostel.org/hikers/" xr:uid="{00000000-0004-0000-0400-000070000000}"/>
    <hyperlink ref="A44" r:id="rId114" location="New" display="https://aldha.org/labels/at - New" xr:uid="{00000000-0004-0000-0400-000071000000}"/>
    <hyperlink ref="B44" r:id="rId115" display="javascript:MailingLabel('87')" xr:uid="{00000000-0004-0000-0400-000072000000}"/>
    <hyperlink ref="E44" r:id="rId116" display="http://basecampvt.com/" xr:uid="{00000000-0004-0000-0400-000073000000}"/>
    <hyperlink ref="A45" r:id="rId117" location="New" display="https://aldha.org/labels/at - New" xr:uid="{00000000-0004-0000-0400-000074000000}"/>
    <hyperlink ref="B45" r:id="rId118" tooltip="USPS label" display="javascript:MailingLabel('89')" xr:uid="{00000000-0004-0000-0400-000075000000}"/>
    <hyperlink ref="E45" r:id="rId119" display="https://hikerswelcome.com/" xr:uid="{00000000-0004-0000-0400-000076000000}"/>
    <hyperlink ref="G45" r:id="rId120" tooltip="UPS or FedEx labels" display="javascript:MailingLabel('89a')" xr:uid="{00000000-0004-0000-0400-000077000000}"/>
    <hyperlink ref="A46" r:id="rId121" location="New" display="https://aldha.org/labels/at - New" xr:uid="{00000000-0004-0000-0400-000078000000}"/>
    <hyperlink ref="B46" r:id="rId122" display="javascript:MailingLabel('90')" xr:uid="{00000000-0004-0000-0400-000079000000}"/>
    <hyperlink ref="E46" r:id="rId123" display="https://rattleriverhostel.com/" xr:uid="{00000000-0004-0000-0400-00007A000000}"/>
    <hyperlink ref="A47" r:id="rId124" location="New" display="https://aldha.org/labels/at - New" xr:uid="{00000000-0004-0000-0400-00007B000000}"/>
    <hyperlink ref="B47" r:id="rId125" display="javascript:MailingLabel('91')" xr:uid="{00000000-0004-0000-0400-00007C000000}"/>
    <hyperlink ref="E47" r:id="rId126" display="http://www.libbyhouseinn.webs.com/" xr:uid="{00000000-0004-0000-0400-00007D000000}"/>
    <hyperlink ref="A48" r:id="rId127" location="New" display="https://aldha.org/labels/at - New" xr:uid="{00000000-0004-0000-0400-00007E000000}"/>
    <hyperlink ref="B48" r:id="rId128" display="javascript:MailingLabel('92')" xr:uid="{00000000-0004-0000-0400-00007F000000}"/>
    <hyperlink ref="E48" r:id="rId129" display="http://pineellislodging.com/" xr:uid="{00000000-0004-0000-0400-000080000000}"/>
    <hyperlink ref="A49" r:id="rId130" location="New" display="https://aldha.org/labels/at - New" xr:uid="{00000000-0004-0000-0400-000081000000}"/>
    <hyperlink ref="B49" r:id="rId131" display="javascript:MailingLabel('93')" xr:uid="{00000000-0004-0000-0400-000082000000}"/>
    <hyperlink ref="E49" r:id="rId132" display="http://thestrattonmotel.com/" xr:uid="{00000000-0004-0000-0400-000083000000}"/>
    <hyperlink ref="A50" r:id="rId133" location="New" display="https://aldha.org/labels/at - New" xr:uid="{00000000-0004-0000-0400-000084000000}"/>
    <hyperlink ref="B50" r:id="rId134" display="javascript:MailingLabel('94')" xr:uid="{00000000-0004-0000-0400-000085000000}"/>
    <hyperlink ref="E50" r:id="rId135" display="http://www.northernoutdoors.com/" xr:uid="{00000000-0004-0000-0400-000086000000}"/>
    <hyperlink ref="A51" r:id="rId136" location="New" display="https://aldha.org/labels/at - New" xr:uid="{00000000-0004-0000-0400-000087000000}"/>
    <hyperlink ref="B51" r:id="rId137" display="javascript:MailingLabel('95')" xr:uid="{00000000-0004-0000-0400-000088000000}"/>
    <hyperlink ref="E51" r:id="rId138" display="http://www.shawshikerhostel.com/" xr:uid="{00000000-0004-0000-0400-000089000000}"/>
    <hyperlink ref="A52" r:id="rId139" location="New" display="https://aldha.org/labels/at - New" xr:uid="{00000000-0004-0000-0400-00008A000000}"/>
    <hyperlink ref="B52" r:id="rId140" display="javascript:MailingLabel('96')" xr:uid="{00000000-0004-0000-0400-00008B000000}"/>
    <hyperlink ref="E52" r:id="rId141" display="http://thelakeshorehouse.com/" xr:uid="{00000000-0004-0000-0400-00008C000000}"/>
    <hyperlink ref="A53" r:id="rId142" location="New" display="https://aldha.org/labels/at - New" xr:uid="{00000000-0004-0000-0400-00008D000000}"/>
    <hyperlink ref="B53" r:id="rId143" display="javascript:MailingLabel('97')" xr:uid="{00000000-0004-0000-0400-00008E000000}"/>
    <hyperlink ref="E53" r:id="rId144" display="http://www.appalachiantraillodge.com/" xr:uid="{00000000-0004-0000-0400-00008F000000}"/>
    <hyperlink ref="A55" r:id="rId145" display="https://aldha.org/labels/at" xr:uid="{00000000-0004-0000-0400-000090000000}"/>
  </hyperlinks>
  <pageMargins left="0.5" right="0.5" top="0.75" bottom="0.75" header="0.3" footer="0.3"/>
  <pageSetup orientation="portrait" r:id="rId14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6"/>
  <sheetViews>
    <sheetView workbookViewId="0">
      <pane ySplit="1" topLeftCell="A2" activePane="bottomLeft" state="frozen"/>
      <selection pane="bottomLeft" activeCell="D90" sqref="D90"/>
    </sheetView>
  </sheetViews>
  <sheetFormatPr defaultRowHeight="12.75" x14ac:dyDescent="0.2"/>
  <cols>
    <col min="1" max="1" width="9.42578125" style="6" customWidth="1"/>
    <col min="2" max="2" width="8.85546875" customWidth="1"/>
    <col min="3" max="3" width="19.7109375" customWidth="1"/>
    <col min="4" max="4" width="31.140625" customWidth="1"/>
    <col min="5" max="5" width="7.42578125" customWidth="1"/>
    <col min="6" max="6" width="21.28515625" customWidth="1"/>
    <col min="7" max="7" width="54.28515625" customWidth="1"/>
  </cols>
  <sheetData>
    <row r="1" spans="1:6" ht="61.5" customHeight="1" thickBot="1" x14ac:dyDescent="0.3">
      <c r="A1" s="163" t="s">
        <v>879</v>
      </c>
      <c r="B1" s="162" t="s">
        <v>880</v>
      </c>
      <c r="C1" s="162" t="s">
        <v>881</v>
      </c>
      <c r="D1" s="162" t="s">
        <v>882</v>
      </c>
      <c r="E1" s="162" t="s">
        <v>883</v>
      </c>
      <c r="F1" s="162" t="s">
        <v>884</v>
      </c>
    </row>
    <row r="2" spans="1:6" ht="26.25" thickBot="1" x14ac:dyDescent="0.25">
      <c r="A2" s="164">
        <v>0</v>
      </c>
      <c r="B2" s="141"/>
      <c r="C2" s="142" t="s">
        <v>813</v>
      </c>
      <c r="D2" s="142" t="s">
        <v>814</v>
      </c>
      <c r="E2" s="143">
        <v>2</v>
      </c>
      <c r="F2" s="141"/>
    </row>
    <row r="3" spans="1:6" ht="15.75" thickBot="1" x14ac:dyDescent="0.25">
      <c r="A3" s="165">
        <v>31.3</v>
      </c>
      <c r="B3" s="145">
        <v>0</v>
      </c>
      <c r="C3" s="146" t="s">
        <v>815</v>
      </c>
      <c r="D3" s="146" t="s">
        <v>816</v>
      </c>
      <c r="E3" s="147">
        <v>7</v>
      </c>
      <c r="F3" s="148"/>
    </row>
    <row r="4" spans="1:6" ht="51.75" thickBot="1" x14ac:dyDescent="0.25">
      <c r="A4" s="166">
        <v>52.5</v>
      </c>
      <c r="B4" s="150" t="s">
        <v>817</v>
      </c>
      <c r="C4" s="151" t="s">
        <v>491</v>
      </c>
      <c r="D4" s="151" t="s">
        <v>818</v>
      </c>
      <c r="E4" s="148"/>
      <c r="F4" s="148"/>
    </row>
    <row r="5" spans="1:6" ht="26.25" thickBot="1" x14ac:dyDescent="0.25">
      <c r="A5" s="166">
        <v>52.5</v>
      </c>
      <c r="B5" s="150" t="s">
        <v>819</v>
      </c>
      <c r="C5" s="151" t="s">
        <v>304</v>
      </c>
      <c r="D5" s="151" t="s">
        <v>820</v>
      </c>
      <c r="E5" s="148"/>
      <c r="F5" s="148"/>
    </row>
    <row r="6" spans="1:6" ht="15.75" thickBot="1" x14ac:dyDescent="0.25">
      <c r="A6" s="166">
        <v>69.2</v>
      </c>
      <c r="B6" s="152" t="s">
        <v>821</v>
      </c>
      <c r="C6" s="151" t="s">
        <v>822</v>
      </c>
      <c r="D6" s="151" t="s">
        <v>823</v>
      </c>
      <c r="E6" s="148"/>
      <c r="F6" s="150" t="s">
        <v>824</v>
      </c>
    </row>
    <row r="7" spans="1:6" ht="39" thickBot="1" x14ac:dyDescent="0.25">
      <c r="A7" s="166">
        <v>109.4</v>
      </c>
      <c r="B7" s="153" t="s">
        <v>825</v>
      </c>
      <c r="C7" s="151" t="s">
        <v>826</v>
      </c>
      <c r="D7" s="151" t="s">
        <v>827</v>
      </c>
      <c r="E7" s="148"/>
      <c r="F7" s="150" t="s">
        <v>824</v>
      </c>
    </row>
    <row r="8" spans="1:6" ht="25.5" x14ac:dyDescent="0.2">
      <c r="A8" s="242">
        <v>136.69999999999999</v>
      </c>
      <c r="B8" s="252">
        <v>0</v>
      </c>
      <c r="C8" s="154" t="s">
        <v>828</v>
      </c>
      <c r="D8" s="246" t="s">
        <v>829</v>
      </c>
      <c r="E8" s="254">
        <v>5</v>
      </c>
      <c r="F8" s="256" t="s">
        <v>830</v>
      </c>
    </row>
    <row r="9" spans="1:6" ht="13.5" thickBot="1" x14ac:dyDescent="0.25">
      <c r="A9" s="243"/>
      <c r="B9" s="253"/>
      <c r="C9" s="146" t="s">
        <v>795</v>
      </c>
      <c r="D9" s="247"/>
      <c r="E9" s="255"/>
      <c r="F9" s="257"/>
    </row>
    <row r="10" spans="1:6" ht="39" thickBot="1" x14ac:dyDescent="0.25">
      <c r="A10" s="166">
        <v>164.7</v>
      </c>
      <c r="B10" s="157" t="s">
        <v>831</v>
      </c>
      <c r="C10" s="151" t="s">
        <v>498</v>
      </c>
      <c r="D10" s="151" t="s">
        <v>832</v>
      </c>
      <c r="E10" s="158" t="s">
        <v>824</v>
      </c>
      <c r="F10" s="159" t="s">
        <v>833</v>
      </c>
    </row>
    <row r="11" spans="1:6" ht="39" thickBot="1" x14ac:dyDescent="0.25">
      <c r="A11" s="166">
        <v>207.8</v>
      </c>
      <c r="B11" s="157" t="s">
        <v>834</v>
      </c>
      <c r="C11" s="151" t="s">
        <v>835</v>
      </c>
      <c r="D11" s="151" t="s">
        <v>836</v>
      </c>
      <c r="E11" s="148"/>
      <c r="F11" s="159" t="s">
        <v>837</v>
      </c>
    </row>
    <row r="12" spans="1:6" ht="26.25" thickBot="1" x14ac:dyDescent="0.25">
      <c r="A12" s="165">
        <v>241.6</v>
      </c>
      <c r="B12" s="160" t="s">
        <v>838</v>
      </c>
      <c r="C12" s="146" t="s">
        <v>839</v>
      </c>
      <c r="D12" s="146" t="s">
        <v>840</v>
      </c>
      <c r="E12" s="190" t="s">
        <v>990</v>
      </c>
      <c r="F12" s="150" t="s">
        <v>824</v>
      </c>
    </row>
    <row r="13" spans="1:6" ht="51.75" thickBot="1" x14ac:dyDescent="0.25">
      <c r="A13" s="165">
        <v>275</v>
      </c>
      <c r="B13" s="145">
        <v>0</v>
      </c>
      <c r="C13" s="146" t="s">
        <v>308</v>
      </c>
      <c r="D13" s="146" t="s">
        <v>841</v>
      </c>
      <c r="E13" s="147">
        <v>2</v>
      </c>
      <c r="F13" s="150" t="s">
        <v>824</v>
      </c>
    </row>
    <row r="14" spans="1:6" ht="25.5" x14ac:dyDescent="0.2">
      <c r="A14" s="242">
        <v>291.3</v>
      </c>
      <c r="B14" s="244" t="s">
        <v>842</v>
      </c>
      <c r="C14" s="246" t="s">
        <v>843</v>
      </c>
      <c r="D14" s="155" t="s">
        <v>844</v>
      </c>
      <c r="E14" s="248" t="s">
        <v>991</v>
      </c>
      <c r="F14" s="250" t="s">
        <v>824</v>
      </c>
    </row>
    <row r="15" spans="1:6" ht="26.25" thickBot="1" x14ac:dyDescent="0.25">
      <c r="A15" s="243"/>
      <c r="B15" s="245"/>
      <c r="C15" s="247"/>
      <c r="D15" s="146" t="s">
        <v>845</v>
      </c>
      <c r="E15" s="249"/>
      <c r="F15" s="251"/>
    </row>
    <row r="16" spans="1:6" ht="26.25" thickBot="1" x14ac:dyDescent="0.25">
      <c r="A16" s="165">
        <v>344.4</v>
      </c>
      <c r="B16" s="145">
        <v>0</v>
      </c>
      <c r="C16" s="146" t="s">
        <v>309</v>
      </c>
      <c r="D16" s="146" t="s">
        <v>846</v>
      </c>
      <c r="E16" s="147">
        <v>5</v>
      </c>
      <c r="F16" s="150" t="s">
        <v>824</v>
      </c>
    </row>
    <row r="17" spans="1:6" ht="88.5" customHeight="1" x14ac:dyDescent="0.2">
      <c r="A17" s="242">
        <v>420</v>
      </c>
      <c r="B17" s="161" t="s">
        <v>847</v>
      </c>
      <c r="C17" s="246" t="s">
        <v>849</v>
      </c>
      <c r="D17" s="246" t="s">
        <v>850</v>
      </c>
      <c r="E17" s="254">
        <v>1</v>
      </c>
      <c r="F17" s="250" t="s">
        <v>824</v>
      </c>
    </row>
    <row r="18" spans="1:6" ht="13.5" thickBot="1" x14ac:dyDescent="0.25">
      <c r="A18" s="243"/>
      <c r="B18" s="160" t="s">
        <v>848</v>
      </c>
      <c r="C18" s="247"/>
      <c r="D18" s="247"/>
      <c r="E18" s="255"/>
      <c r="F18" s="251"/>
    </row>
    <row r="19" spans="1:6" ht="26.25" thickBot="1" x14ac:dyDescent="0.25">
      <c r="A19" s="165">
        <v>428.6</v>
      </c>
      <c r="B19" s="160" t="s">
        <v>838</v>
      </c>
      <c r="C19" s="146" t="s">
        <v>851</v>
      </c>
      <c r="D19" s="146" t="s">
        <v>852</v>
      </c>
      <c r="E19" s="147">
        <v>3</v>
      </c>
      <c r="F19" s="150" t="s">
        <v>824</v>
      </c>
    </row>
    <row r="20" spans="1:6" ht="39" thickBot="1" x14ac:dyDescent="0.25">
      <c r="A20" s="165">
        <v>470.7</v>
      </c>
      <c r="B20" s="145">
        <v>0</v>
      </c>
      <c r="C20" s="146" t="s">
        <v>310</v>
      </c>
      <c r="D20" s="146" t="s">
        <v>853</v>
      </c>
      <c r="E20" s="147">
        <v>5</v>
      </c>
      <c r="F20" s="150" t="s">
        <v>824</v>
      </c>
    </row>
    <row r="21" spans="1:6" ht="26.25" thickBot="1" x14ac:dyDescent="0.25">
      <c r="A21" s="165">
        <v>545.70000000000005</v>
      </c>
      <c r="B21" s="145">
        <v>0</v>
      </c>
      <c r="C21" s="146" t="s">
        <v>513</v>
      </c>
      <c r="D21" s="146" t="s">
        <v>854</v>
      </c>
      <c r="E21" s="190" t="s">
        <v>992</v>
      </c>
      <c r="F21" s="150" t="s">
        <v>824</v>
      </c>
    </row>
    <row r="22" spans="1:6" ht="51.75" thickBot="1" x14ac:dyDescent="0.25">
      <c r="A22" s="166">
        <v>591.79999999999995</v>
      </c>
      <c r="B22" s="153" t="s">
        <v>855</v>
      </c>
      <c r="C22" s="151" t="s">
        <v>515</v>
      </c>
      <c r="D22" s="151" t="s">
        <v>856</v>
      </c>
      <c r="E22" s="148"/>
      <c r="F22" s="148"/>
    </row>
    <row r="23" spans="1:6" ht="15.75" thickBot="1" x14ac:dyDescent="0.25">
      <c r="A23" s="165">
        <v>610.20000000000005</v>
      </c>
      <c r="B23" s="160" t="s">
        <v>857</v>
      </c>
      <c r="C23" s="146" t="s">
        <v>858</v>
      </c>
      <c r="D23" s="146" t="s">
        <v>859</v>
      </c>
      <c r="E23" s="147">
        <v>1</v>
      </c>
      <c r="F23" s="148"/>
    </row>
    <row r="24" spans="1:6" x14ac:dyDescent="0.2">
      <c r="A24" s="242">
        <v>625.4</v>
      </c>
      <c r="B24" s="244" t="s">
        <v>860</v>
      </c>
      <c r="C24" s="246" t="s">
        <v>861</v>
      </c>
      <c r="D24" s="155" t="s">
        <v>862</v>
      </c>
      <c r="E24" s="258" t="s">
        <v>993</v>
      </c>
      <c r="F24" s="250" t="s">
        <v>824</v>
      </c>
    </row>
    <row r="25" spans="1:6" ht="26.25" thickBot="1" x14ac:dyDescent="0.25">
      <c r="A25" s="243"/>
      <c r="B25" s="245"/>
      <c r="C25" s="247"/>
      <c r="D25" s="146" t="s">
        <v>845</v>
      </c>
      <c r="E25" s="259"/>
      <c r="F25" s="251"/>
    </row>
    <row r="26" spans="1:6" ht="39" thickBot="1" x14ac:dyDescent="0.25">
      <c r="A26" s="166">
        <v>637.1</v>
      </c>
      <c r="B26" s="153" t="s">
        <v>863</v>
      </c>
      <c r="C26" s="151" t="s">
        <v>311</v>
      </c>
      <c r="D26" s="151" t="s">
        <v>864</v>
      </c>
      <c r="E26" s="148"/>
      <c r="F26" s="150" t="s">
        <v>824</v>
      </c>
    </row>
    <row r="27" spans="1:6" ht="15.75" thickBot="1" x14ac:dyDescent="0.25">
      <c r="A27" s="165">
        <v>704.6</v>
      </c>
      <c r="B27" s="145" t="s">
        <v>865</v>
      </c>
      <c r="C27" s="146" t="s">
        <v>518</v>
      </c>
      <c r="D27" s="146" t="s">
        <v>866</v>
      </c>
      <c r="E27" s="191" t="s">
        <v>991</v>
      </c>
      <c r="F27" s="148"/>
    </row>
    <row r="28" spans="1:6" ht="13.5" thickBot="1" x14ac:dyDescent="0.25">
      <c r="A28" s="165">
        <v>730.3</v>
      </c>
      <c r="B28" s="145">
        <v>0</v>
      </c>
      <c r="C28" s="146" t="s">
        <v>520</v>
      </c>
      <c r="D28" s="146" t="s">
        <v>867</v>
      </c>
      <c r="E28" s="191" t="s">
        <v>994</v>
      </c>
      <c r="F28" s="159" t="s">
        <v>868</v>
      </c>
    </row>
    <row r="29" spans="1:6" ht="26.25" thickBot="1" x14ac:dyDescent="0.25">
      <c r="A29" s="166">
        <v>787.3</v>
      </c>
      <c r="B29" s="150" t="s">
        <v>869</v>
      </c>
      <c r="C29" s="151" t="s">
        <v>526</v>
      </c>
      <c r="D29" s="151" t="s">
        <v>870</v>
      </c>
      <c r="E29" s="158" t="s">
        <v>824</v>
      </c>
      <c r="F29" s="159" t="s">
        <v>871</v>
      </c>
    </row>
    <row r="30" spans="1:6" ht="15.75" thickBot="1" x14ac:dyDescent="0.25">
      <c r="A30" s="166">
        <v>864.3</v>
      </c>
      <c r="B30" s="150" t="s">
        <v>872</v>
      </c>
      <c r="C30" s="151" t="s">
        <v>357</v>
      </c>
      <c r="D30" s="151" t="s">
        <v>873</v>
      </c>
      <c r="E30" s="148"/>
      <c r="F30" s="159" t="s">
        <v>874</v>
      </c>
    </row>
    <row r="31" spans="1:6" ht="26.25" thickBot="1" x14ac:dyDescent="0.25">
      <c r="A31" s="165">
        <v>892.1</v>
      </c>
      <c r="B31" s="145">
        <v>0</v>
      </c>
      <c r="C31" s="146" t="s">
        <v>875</v>
      </c>
      <c r="D31" s="146" t="s">
        <v>876</v>
      </c>
      <c r="E31" s="191" t="s">
        <v>990</v>
      </c>
      <c r="F31" s="148"/>
    </row>
    <row r="32" spans="1:6" ht="39" thickBot="1" x14ac:dyDescent="0.25">
      <c r="A32" s="165">
        <v>925.9</v>
      </c>
      <c r="B32" s="145">
        <v>0</v>
      </c>
      <c r="C32" s="146" t="s">
        <v>877</v>
      </c>
      <c r="D32" s="146" t="s">
        <v>878</v>
      </c>
      <c r="E32" s="147">
        <v>3</v>
      </c>
      <c r="F32" s="150" t="s">
        <v>824</v>
      </c>
    </row>
    <row r="33" spans="1:6" ht="39" thickBot="1" x14ac:dyDescent="0.25">
      <c r="A33" s="167">
        <v>972.1</v>
      </c>
      <c r="B33" s="168" t="s">
        <v>885</v>
      </c>
      <c r="C33" s="169" t="s">
        <v>886</v>
      </c>
      <c r="D33" s="169" t="s">
        <v>887</v>
      </c>
      <c r="E33" s="170">
        <v>2</v>
      </c>
      <c r="F33" s="171" t="s">
        <v>824</v>
      </c>
    </row>
    <row r="34" spans="1:6" x14ac:dyDescent="0.2">
      <c r="A34" s="260">
        <v>1005.6</v>
      </c>
      <c r="B34" s="244" t="s">
        <v>888</v>
      </c>
      <c r="C34" s="246" t="s">
        <v>889</v>
      </c>
      <c r="D34" s="155" t="s">
        <v>890</v>
      </c>
      <c r="E34" s="254">
        <v>1</v>
      </c>
      <c r="F34" s="268" t="s">
        <v>824</v>
      </c>
    </row>
    <row r="35" spans="1:6" ht="89.25" x14ac:dyDescent="0.2">
      <c r="A35" s="261"/>
      <c r="B35" s="267"/>
      <c r="C35" s="264"/>
      <c r="D35" s="155" t="s">
        <v>891</v>
      </c>
      <c r="E35" s="265"/>
      <c r="F35" s="269"/>
    </row>
    <row r="36" spans="1:6" ht="39" thickBot="1" x14ac:dyDescent="0.25">
      <c r="A36" s="262"/>
      <c r="B36" s="245"/>
      <c r="C36" s="247"/>
      <c r="D36" s="146" t="s">
        <v>892</v>
      </c>
      <c r="E36" s="255"/>
      <c r="F36" s="270"/>
    </row>
    <row r="37" spans="1:6" ht="39" thickBot="1" x14ac:dyDescent="0.25">
      <c r="A37" s="144">
        <v>1019.8</v>
      </c>
      <c r="B37" s="160" t="s">
        <v>893</v>
      </c>
      <c r="C37" s="146" t="s">
        <v>894</v>
      </c>
      <c r="D37" s="146" t="s">
        <v>895</v>
      </c>
      <c r="E37" s="146" t="s">
        <v>896</v>
      </c>
      <c r="F37" s="150" t="s">
        <v>824</v>
      </c>
    </row>
    <row r="38" spans="1:6" ht="26.25" thickBot="1" x14ac:dyDescent="0.25">
      <c r="A38" s="144">
        <v>1026.4000000000001</v>
      </c>
      <c r="B38" s="145">
        <v>0</v>
      </c>
      <c r="C38" s="146" t="s">
        <v>312</v>
      </c>
      <c r="D38" s="146" t="s">
        <v>897</v>
      </c>
      <c r="E38" s="147">
        <v>6</v>
      </c>
      <c r="F38" s="150" t="s">
        <v>824</v>
      </c>
    </row>
    <row r="39" spans="1:6" ht="15.75" thickBot="1" x14ac:dyDescent="0.25">
      <c r="A39" s="172">
        <v>1057</v>
      </c>
      <c r="B39" s="173" t="s">
        <v>898</v>
      </c>
      <c r="C39" s="174" t="s">
        <v>538</v>
      </c>
      <c r="D39" s="174" t="s">
        <v>899</v>
      </c>
      <c r="E39" s="175" t="s">
        <v>824</v>
      </c>
      <c r="F39" s="176"/>
    </row>
    <row r="40" spans="1:6" ht="15.75" thickBot="1" x14ac:dyDescent="0.25">
      <c r="A40" s="172">
        <v>1067.0999999999999</v>
      </c>
      <c r="B40" s="177" t="s">
        <v>900</v>
      </c>
      <c r="C40" s="174" t="s">
        <v>901</v>
      </c>
      <c r="D40" s="174" t="s">
        <v>902</v>
      </c>
      <c r="E40" s="176"/>
      <c r="F40" s="176"/>
    </row>
    <row r="41" spans="1:6" ht="26.25" thickBot="1" x14ac:dyDescent="0.25">
      <c r="A41" s="144">
        <v>1124</v>
      </c>
      <c r="B41" s="145">
        <v>0</v>
      </c>
      <c r="C41" s="146" t="s">
        <v>544</v>
      </c>
      <c r="D41" s="146" t="s">
        <v>903</v>
      </c>
      <c r="E41" s="191" t="s">
        <v>991</v>
      </c>
      <c r="F41" s="150" t="s">
        <v>824</v>
      </c>
    </row>
    <row r="42" spans="1:6" ht="26.25" thickBot="1" x14ac:dyDescent="0.25">
      <c r="A42" s="172">
        <v>1132</v>
      </c>
      <c r="B42" s="173" t="s">
        <v>904</v>
      </c>
      <c r="C42" s="174" t="s">
        <v>905</v>
      </c>
      <c r="D42" s="174" t="s">
        <v>906</v>
      </c>
      <c r="E42" s="176"/>
      <c r="F42" s="176"/>
    </row>
    <row r="43" spans="1:6" ht="26.25" thickBot="1" x14ac:dyDescent="0.25">
      <c r="A43" s="144">
        <v>1149.7</v>
      </c>
      <c r="B43" s="145">
        <v>0</v>
      </c>
      <c r="C43" s="146" t="s">
        <v>313</v>
      </c>
      <c r="D43" s="146" t="s">
        <v>907</v>
      </c>
      <c r="E43" s="147">
        <v>4.5</v>
      </c>
      <c r="F43" s="150" t="s">
        <v>824</v>
      </c>
    </row>
    <row r="44" spans="1:6" ht="26.25" thickBot="1" x14ac:dyDescent="0.25">
      <c r="A44" s="144">
        <v>1219.8</v>
      </c>
      <c r="B44" s="145">
        <v>0</v>
      </c>
      <c r="C44" s="146" t="s">
        <v>314</v>
      </c>
      <c r="D44" s="146" t="s">
        <v>908</v>
      </c>
      <c r="E44" s="147">
        <v>4</v>
      </c>
      <c r="F44" s="150" t="s">
        <v>824</v>
      </c>
    </row>
    <row r="45" spans="1:6" ht="15.75" thickBot="1" x14ac:dyDescent="0.25">
      <c r="A45" s="149">
        <v>1220.5</v>
      </c>
      <c r="B45" s="153" t="s">
        <v>909</v>
      </c>
      <c r="C45" s="151" t="s">
        <v>910</v>
      </c>
      <c r="D45" s="151" t="s">
        <v>911</v>
      </c>
      <c r="E45" s="148"/>
      <c r="F45" s="148"/>
    </row>
    <row r="46" spans="1:6" ht="26.25" thickBot="1" x14ac:dyDescent="0.25">
      <c r="A46" s="149">
        <v>1259.9000000000001</v>
      </c>
      <c r="B46" s="150" t="s">
        <v>898</v>
      </c>
      <c r="C46" s="151" t="s">
        <v>315</v>
      </c>
      <c r="D46" s="151" t="s">
        <v>912</v>
      </c>
      <c r="E46" s="148"/>
      <c r="F46" s="148"/>
    </row>
    <row r="47" spans="1:6" ht="26.25" thickBot="1" x14ac:dyDescent="0.25">
      <c r="A47" s="144">
        <v>1280.5</v>
      </c>
      <c r="B47" s="160" t="s">
        <v>913</v>
      </c>
      <c r="C47" s="146" t="s">
        <v>914</v>
      </c>
      <c r="D47" s="146" t="s">
        <v>915</v>
      </c>
      <c r="E47" s="147">
        <v>1</v>
      </c>
      <c r="F47" s="148"/>
    </row>
    <row r="48" spans="1:6" ht="39" thickBot="1" x14ac:dyDescent="0.25">
      <c r="A48" s="144">
        <v>1296</v>
      </c>
      <c r="B48" s="145">
        <v>0</v>
      </c>
      <c r="C48" s="146" t="s">
        <v>316</v>
      </c>
      <c r="D48" s="146" t="s">
        <v>916</v>
      </c>
      <c r="E48" s="191" t="s">
        <v>990</v>
      </c>
      <c r="F48" s="150" t="s">
        <v>824</v>
      </c>
    </row>
    <row r="49" spans="1:6" ht="26.25" thickBot="1" x14ac:dyDescent="0.25">
      <c r="A49" s="144">
        <v>1338.9</v>
      </c>
      <c r="B49" s="145">
        <v>0</v>
      </c>
      <c r="C49" s="146" t="s">
        <v>917</v>
      </c>
      <c r="D49" s="146" t="s">
        <v>918</v>
      </c>
      <c r="E49" s="147">
        <v>1</v>
      </c>
      <c r="F49" s="150" t="s">
        <v>824</v>
      </c>
    </row>
    <row r="50" spans="1:6" ht="26.25" thickBot="1" x14ac:dyDescent="0.25">
      <c r="A50" s="144">
        <v>1347.7</v>
      </c>
      <c r="B50" s="160" t="s">
        <v>842</v>
      </c>
      <c r="C50" s="146" t="s">
        <v>317</v>
      </c>
      <c r="D50" s="146" t="s">
        <v>919</v>
      </c>
      <c r="E50" s="191" t="s">
        <v>995</v>
      </c>
      <c r="F50" s="159" t="s">
        <v>920</v>
      </c>
    </row>
    <row r="51" spans="1:6" ht="26.25" thickBot="1" x14ac:dyDescent="0.25">
      <c r="A51" s="172">
        <v>1406.4</v>
      </c>
      <c r="B51" s="173" t="s">
        <v>921</v>
      </c>
      <c r="C51" s="174" t="s">
        <v>922</v>
      </c>
      <c r="D51" s="174" t="s">
        <v>923</v>
      </c>
      <c r="E51" s="175" t="s">
        <v>824</v>
      </c>
      <c r="F51" s="159" t="s">
        <v>924</v>
      </c>
    </row>
    <row r="52" spans="1:6" ht="26.25" thickBot="1" x14ac:dyDescent="0.25">
      <c r="A52" s="144">
        <v>1451.7</v>
      </c>
      <c r="B52" s="145">
        <v>0</v>
      </c>
      <c r="C52" s="146" t="s">
        <v>925</v>
      </c>
      <c r="D52" s="146" t="s">
        <v>926</v>
      </c>
      <c r="E52" s="191" t="s">
        <v>990</v>
      </c>
      <c r="F52" s="150" t="s">
        <v>824</v>
      </c>
    </row>
    <row r="53" spans="1:6" ht="26.25" thickBot="1" x14ac:dyDescent="0.25">
      <c r="A53" s="144">
        <v>1470.1</v>
      </c>
      <c r="B53" s="160" t="s">
        <v>927</v>
      </c>
      <c r="C53" s="146" t="s">
        <v>928</v>
      </c>
      <c r="D53" s="146" t="s">
        <v>929</v>
      </c>
      <c r="E53" s="147">
        <v>1</v>
      </c>
      <c r="F53" s="150" t="s">
        <v>824</v>
      </c>
    </row>
    <row r="54" spans="1:6" ht="26.25" thickBot="1" x14ac:dyDescent="0.25">
      <c r="A54" s="144">
        <v>1481.2</v>
      </c>
      <c r="B54" s="178" t="s">
        <v>930</v>
      </c>
      <c r="C54" s="146" t="s">
        <v>931</v>
      </c>
      <c r="D54" s="146" t="s">
        <v>932</v>
      </c>
      <c r="E54" s="147">
        <v>1</v>
      </c>
      <c r="F54" s="148"/>
    </row>
    <row r="55" spans="1:6" ht="39" thickBot="1" x14ac:dyDescent="0.25">
      <c r="A55" s="144">
        <v>1495.1</v>
      </c>
      <c r="B55" s="145">
        <v>0</v>
      </c>
      <c r="C55" s="146" t="s">
        <v>933</v>
      </c>
      <c r="D55" s="146" t="s">
        <v>934</v>
      </c>
      <c r="E55" s="147">
        <v>1</v>
      </c>
      <c r="F55" s="148"/>
    </row>
    <row r="56" spans="1:6" ht="26.25" thickBot="1" x14ac:dyDescent="0.25">
      <c r="A56" s="144">
        <v>1502.8</v>
      </c>
      <c r="B56" s="160" t="s">
        <v>935</v>
      </c>
      <c r="C56" s="146" t="s">
        <v>558</v>
      </c>
      <c r="D56" s="146" t="s">
        <v>936</v>
      </c>
      <c r="E56" s="191" t="s">
        <v>993</v>
      </c>
      <c r="F56" s="150" t="s">
        <v>824</v>
      </c>
    </row>
    <row r="57" spans="1:6" ht="26.25" thickBot="1" x14ac:dyDescent="0.25">
      <c r="A57" s="172">
        <v>1543.4</v>
      </c>
      <c r="B57" s="179" t="s">
        <v>937</v>
      </c>
      <c r="C57" s="174" t="s">
        <v>938</v>
      </c>
      <c r="D57" s="174" t="s">
        <v>939</v>
      </c>
      <c r="E57" s="176"/>
      <c r="F57" s="176"/>
    </row>
    <row r="58" spans="1:6" x14ac:dyDescent="0.2">
      <c r="A58" s="260">
        <v>1580.9</v>
      </c>
      <c r="B58" s="252">
        <v>0</v>
      </c>
      <c r="C58" s="246" t="s">
        <v>564</v>
      </c>
      <c r="D58" s="155" t="s">
        <v>940</v>
      </c>
      <c r="E58" s="254">
        <v>1</v>
      </c>
      <c r="F58" s="250" t="s">
        <v>824</v>
      </c>
    </row>
    <row r="59" spans="1:6" x14ac:dyDescent="0.2">
      <c r="A59" s="261"/>
      <c r="B59" s="263"/>
      <c r="C59" s="264"/>
      <c r="D59" s="155" t="s">
        <v>941</v>
      </c>
      <c r="E59" s="265"/>
      <c r="F59" s="266"/>
    </row>
    <row r="60" spans="1:6" ht="13.5" thickBot="1" x14ac:dyDescent="0.25">
      <c r="A60" s="262"/>
      <c r="B60" s="253"/>
      <c r="C60" s="247"/>
      <c r="D60" s="146" t="s">
        <v>942</v>
      </c>
      <c r="E60" s="255"/>
      <c r="F60" s="251"/>
    </row>
    <row r="61" spans="1:6" ht="13.5" thickBot="1" x14ac:dyDescent="0.25">
      <c r="A61" s="144">
        <v>1595.4</v>
      </c>
      <c r="B61" s="160" t="s">
        <v>943</v>
      </c>
      <c r="C61" s="146" t="s">
        <v>566</v>
      </c>
      <c r="D61" s="146" t="s">
        <v>944</v>
      </c>
      <c r="E61" s="191" t="s">
        <v>996</v>
      </c>
      <c r="F61" s="159" t="s">
        <v>945</v>
      </c>
    </row>
    <row r="62" spans="1:6" ht="26.25" thickBot="1" x14ac:dyDescent="0.25">
      <c r="A62" s="172">
        <v>1613.8</v>
      </c>
      <c r="B62" s="173" t="s">
        <v>946</v>
      </c>
      <c r="C62" s="174" t="s">
        <v>567</v>
      </c>
      <c r="D62" s="174" t="s">
        <v>947</v>
      </c>
      <c r="E62" s="176"/>
      <c r="F62" s="159" t="s">
        <v>948</v>
      </c>
    </row>
    <row r="63" spans="1:6" ht="26.25" thickBot="1" x14ac:dyDescent="0.25">
      <c r="A63" s="172">
        <v>1653.9</v>
      </c>
      <c r="B63" s="173" t="s">
        <v>949</v>
      </c>
      <c r="C63" s="174" t="s">
        <v>950</v>
      </c>
      <c r="D63" s="174" t="s">
        <v>939</v>
      </c>
      <c r="E63" s="176"/>
      <c r="F63" s="159" t="s">
        <v>951</v>
      </c>
    </row>
    <row r="64" spans="1:6" ht="26.25" thickBot="1" x14ac:dyDescent="0.25">
      <c r="A64" s="144">
        <v>1707.3</v>
      </c>
      <c r="B64" s="145">
        <v>0</v>
      </c>
      <c r="C64" s="146" t="s">
        <v>952</v>
      </c>
      <c r="D64" s="146" t="s">
        <v>953</v>
      </c>
      <c r="E64" s="147">
        <v>1</v>
      </c>
      <c r="F64" s="150" t="s">
        <v>824</v>
      </c>
    </row>
    <row r="65" spans="1:6" ht="26.25" thickBot="1" x14ac:dyDescent="0.25">
      <c r="A65" s="144">
        <v>1729.9</v>
      </c>
      <c r="B65" s="160" t="s">
        <v>913</v>
      </c>
      <c r="C65" s="146" t="s">
        <v>954</v>
      </c>
      <c r="D65" s="146" t="s">
        <v>955</v>
      </c>
      <c r="E65" s="191" t="s">
        <v>991</v>
      </c>
      <c r="F65" s="148"/>
    </row>
    <row r="66" spans="1:6" ht="26.25" thickBot="1" x14ac:dyDescent="0.25">
      <c r="A66" s="144">
        <v>1750.8</v>
      </c>
      <c r="B66" s="145">
        <v>0</v>
      </c>
      <c r="C66" s="146" t="s">
        <v>452</v>
      </c>
      <c r="D66" s="146" t="s">
        <v>956</v>
      </c>
      <c r="E66" s="191" t="s">
        <v>990</v>
      </c>
      <c r="F66" s="150" t="s">
        <v>824</v>
      </c>
    </row>
    <row r="67" spans="1:6" ht="51.75" thickBot="1" x14ac:dyDescent="0.25">
      <c r="A67" s="172">
        <v>1789.2</v>
      </c>
      <c r="B67" s="177" t="s">
        <v>855</v>
      </c>
      <c r="C67" s="174" t="s">
        <v>957</v>
      </c>
      <c r="D67" s="174" t="s">
        <v>958</v>
      </c>
      <c r="E67" s="176"/>
      <c r="F67" s="176"/>
    </row>
    <row r="68" spans="1:6" ht="26.25" thickBot="1" x14ac:dyDescent="0.25">
      <c r="A68" s="144">
        <v>1794.1</v>
      </c>
      <c r="B68" s="145">
        <v>0</v>
      </c>
      <c r="C68" s="146" t="s">
        <v>319</v>
      </c>
      <c r="D68" s="146" t="s">
        <v>959</v>
      </c>
      <c r="E68" s="191" t="s">
        <v>991</v>
      </c>
      <c r="F68" s="150" t="s">
        <v>824</v>
      </c>
    </row>
    <row r="69" spans="1:6" ht="26.25" thickBot="1" x14ac:dyDescent="0.25">
      <c r="A69" s="144">
        <v>1819.9</v>
      </c>
      <c r="B69" s="160" t="s">
        <v>960</v>
      </c>
      <c r="C69" s="146" t="s">
        <v>961</v>
      </c>
      <c r="D69" s="146" t="s">
        <v>962</v>
      </c>
      <c r="E69" s="191" t="s">
        <v>992</v>
      </c>
      <c r="F69" s="148"/>
    </row>
    <row r="70" spans="1:6" ht="26.25" thickBot="1" x14ac:dyDescent="0.25">
      <c r="A70" s="149">
        <v>1819.9</v>
      </c>
      <c r="B70" s="150" t="s">
        <v>963</v>
      </c>
      <c r="C70" s="151" t="s">
        <v>320</v>
      </c>
      <c r="D70" s="151" t="s">
        <v>964</v>
      </c>
      <c r="E70" s="148"/>
      <c r="F70" s="150" t="s">
        <v>824</v>
      </c>
    </row>
    <row r="71" spans="1:6" ht="38.25" x14ac:dyDescent="0.2">
      <c r="A71" s="260">
        <v>1894.5</v>
      </c>
      <c r="B71" s="252">
        <v>0</v>
      </c>
      <c r="C71" s="180" t="s">
        <v>965</v>
      </c>
      <c r="D71" s="180" t="s">
        <v>967</v>
      </c>
      <c r="E71" s="254">
        <v>7.5</v>
      </c>
      <c r="F71" s="181" t="s">
        <v>969</v>
      </c>
    </row>
    <row r="72" spans="1:6" ht="39" thickBot="1" x14ac:dyDescent="0.25">
      <c r="A72" s="262"/>
      <c r="B72" s="253"/>
      <c r="C72" s="146" t="s">
        <v>966</v>
      </c>
      <c r="D72" s="146" t="s">
        <v>968</v>
      </c>
      <c r="E72" s="255"/>
      <c r="F72" s="159" t="s">
        <v>970</v>
      </c>
    </row>
    <row r="73" spans="1:6" ht="37.5" customHeight="1" x14ac:dyDescent="0.2">
      <c r="A73" s="271">
        <v>1936.1</v>
      </c>
      <c r="B73" s="273" t="s">
        <v>971</v>
      </c>
      <c r="C73" s="182" t="s">
        <v>972</v>
      </c>
      <c r="D73" s="275" t="s">
        <v>974</v>
      </c>
      <c r="E73" s="277"/>
      <c r="F73" s="156" t="s">
        <v>975</v>
      </c>
    </row>
    <row r="74" spans="1:6" ht="13.5" thickBot="1" x14ac:dyDescent="0.25">
      <c r="A74" s="272"/>
      <c r="B74" s="274"/>
      <c r="C74" s="174" t="s">
        <v>973</v>
      </c>
      <c r="D74" s="276"/>
      <c r="E74" s="278"/>
      <c r="F74" s="159" t="s">
        <v>976</v>
      </c>
    </row>
    <row r="75" spans="1:6" ht="26.25" thickBot="1" x14ac:dyDescent="0.25">
      <c r="A75" s="172">
        <v>1972.6</v>
      </c>
      <c r="B75" s="179" t="s">
        <v>977</v>
      </c>
      <c r="C75" s="174" t="s">
        <v>978</v>
      </c>
      <c r="D75" s="174" t="s">
        <v>979</v>
      </c>
      <c r="E75" s="176"/>
      <c r="F75" s="159" t="s">
        <v>980</v>
      </c>
    </row>
    <row r="76" spans="1:6" ht="26.25" thickBot="1" x14ac:dyDescent="0.25">
      <c r="A76" s="172">
        <v>2004.8</v>
      </c>
      <c r="B76" s="179" t="s">
        <v>937</v>
      </c>
      <c r="C76" s="174" t="s">
        <v>324</v>
      </c>
      <c r="D76" s="174" t="s">
        <v>981</v>
      </c>
      <c r="E76" s="175" t="s">
        <v>824</v>
      </c>
      <c r="F76" s="159" t="s">
        <v>982</v>
      </c>
    </row>
    <row r="77" spans="1:6" ht="26.25" thickBot="1" x14ac:dyDescent="0.25">
      <c r="A77" s="172">
        <v>2078.5</v>
      </c>
      <c r="B77" s="173" t="s">
        <v>983</v>
      </c>
      <c r="C77" s="174" t="s">
        <v>325</v>
      </c>
      <c r="D77" s="174" t="s">
        <v>984</v>
      </c>
      <c r="E77" s="175" t="s">
        <v>824</v>
      </c>
      <c r="F77" s="159" t="s">
        <v>985</v>
      </c>
    </row>
    <row r="78" spans="1:6" ht="26.25" thickBot="1" x14ac:dyDescent="0.25">
      <c r="A78" s="144">
        <v>2177.6999999999998</v>
      </c>
      <c r="B78" s="145">
        <v>0</v>
      </c>
      <c r="C78" s="146" t="s">
        <v>466</v>
      </c>
      <c r="D78" s="146" t="s">
        <v>986</v>
      </c>
      <c r="E78" s="147" t="s">
        <v>824</v>
      </c>
      <c r="F78" s="150" t="s">
        <v>987</v>
      </c>
    </row>
    <row r="80" spans="1:6" x14ac:dyDescent="0.2">
      <c r="A80" s="192" t="s">
        <v>997</v>
      </c>
    </row>
    <row r="81" spans="1:2" x14ac:dyDescent="0.2">
      <c r="A81" s="192" t="s">
        <v>998</v>
      </c>
    </row>
    <row r="82" spans="1:2" x14ac:dyDescent="0.2">
      <c r="A82" s="192" t="s">
        <v>999</v>
      </c>
    </row>
    <row r="83" spans="1:2" x14ac:dyDescent="0.2">
      <c r="A83" s="192" t="s">
        <v>1000</v>
      </c>
    </row>
    <row r="84" spans="1:2" x14ac:dyDescent="0.2">
      <c r="A84" s="192" t="s">
        <v>1001</v>
      </c>
    </row>
    <row r="85" spans="1:2" x14ac:dyDescent="0.2">
      <c r="B85" s="35" t="s">
        <v>1002</v>
      </c>
    </row>
    <row r="86" spans="1:2" x14ac:dyDescent="0.2">
      <c r="A86" s="203" t="s">
        <v>1004</v>
      </c>
    </row>
  </sheetData>
  <mergeCells count="37">
    <mergeCell ref="A71:A72"/>
    <mergeCell ref="B71:B72"/>
    <mergeCell ref="E71:E72"/>
    <mergeCell ref="A73:A74"/>
    <mergeCell ref="B73:B74"/>
    <mergeCell ref="D73:D74"/>
    <mergeCell ref="E73:E74"/>
    <mergeCell ref="A34:A36"/>
    <mergeCell ref="B34:B36"/>
    <mergeCell ref="C34:C36"/>
    <mergeCell ref="E34:E36"/>
    <mergeCell ref="F34:F36"/>
    <mergeCell ref="A58:A60"/>
    <mergeCell ref="B58:B60"/>
    <mergeCell ref="C58:C60"/>
    <mergeCell ref="E58:E60"/>
    <mergeCell ref="F58:F60"/>
    <mergeCell ref="A17:A18"/>
    <mergeCell ref="C17:C18"/>
    <mergeCell ref="D17:D18"/>
    <mergeCell ref="E17:E18"/>
    <mergeCell ref="F17:F18"/>
    <mergeCell ref="A24:A25"/>
    <mergeCell ref="B24:B25"/>
    <mergeCell ref="C24:C25"/>
    <mergeCell ref="E24:E25"/>
    <mergeCell ref="F24:F25"/>
    <mergeCell ref="A8:A9"/>
    <mergeCell ref="B8:B9"/>
    <mergeCell ref="D8:D9"/>
    <mergeCell ref="E8:E9"/>
    <mergeCell ref="F8:F9"/>
    <mergeCell ref="A14:A15"/>
    <mergeCell ref="B14:B15"/>
    <mergeCell ref="C14:C15"/>
    <mergeCell ref="E14:E15"/>
    <mergeCell ref="F14:F15"/>
  </mergeCells>
  <pageMargins left="0.45" right="0.45" top="0.5" bottom="0.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08"/>
  <sheetViews>
    <sheetView workbookViewId="0">
      <pane ySplit="1" topLeftCell="A2" activePane="bottomLeft" state="frozen"/>
      <selection pane="bottomLeft" activeCell="J1" sqref="J1:J1048576"/>
    </sheetView>
  </sheetViews>
  <sheetFormatPr defaultRowHeight="12.75" x14ac:dyDescent="0.2"/>
  <cols>
    <col min="1" max="1" width="38.28515625" bestFit="1" customWidth="1"/>
    <col min="2" max="2" width="9.42578125" customWidth="1"/>
    <col min="3" max="3" width="15.7109375" customWidth="1"/>
    <col min="4" max="4" width="15.5703125" customWidth="1"/>
    <col min="5" max="5" width="7.5703125" bestFit="1" customWidth="1"/>
    <col min="6" max="6" width="10.7109375" customWidth="1"/>
    <col min="7" max="7" width="11.7109375" customWidth="1"/>
    <col min="9" max="9" width="4.85546875" customWidth="1"/>
  </cols>
  <sheetData>
    <row r="1" spans="1:9" ht="45" customHeight="1" x14ac:dyDescent="0.2">
      <c r="A1" s="279" t="s">
        <v>1009</v>
      </c>
      <c r="B1" s="63" t="s">
        <v>1012</v>
      </c>
      <c r="C1" s="63" t="s">
        <v>1011</v>
      </c>
      <c r="D1" s="279" t="s">
        <v>34</v>
      </c>
      <c r="E1" s="279" t="s">
        <v>1010</v>
      </c>
      <c r="F1" s="63" t="s">
        <v>1013</v>
      </c>
      <c r="G1" s="63" t="s">
        <v>1014</v>
      </c>
    </row>
    <row r="2" spans="1:9" ht="21.75" customHeight="1" x14ac:dyDescent="0.2">
      <c r="A2" t="s">
        <v>1015</v>
      </c>
      <c r="B2">
        <v>0</v>
      </c>
      <c r="C2">
        <v>0</v>
      </c>
      <c r="D2" t="s">
        <v>794</v>
      </c>
      <c r="E2" t="s">
        <v>1016</v>
      </c>
      <c r="F2">
        <v>-8.8000000000000007</v>
      </c>
      <c r="G2">
        <v>2182.9</v>
      </c>
    </row>
    <row r="3" spans="1:9" x14ac:dyDescent="0.2">
      <c r="A3" t="s">
        <v>35</v>
      </c>
      <c r="B3">
        <v>0</v>
      </c>
      <c r="C3">
        <v>7.3</v>
      </c>
      <c r="D3" t="s">
        <v>794</v>
      </c>
      <c r="E3" t="s">
        <v>1016</v>
      </c>
      <c r="F3">
        <v>-1.5</v>
      </c>
      <c r="G3">
        <v>2175.6</v>
      </c>
    </row>
    <row r="4" spans="1:9" ht="15.75" x14ac:dyDescent="0.2">
      <c r="A4" t="s">
        <v>1017</v>
      </c>
      <c r="B4">
        <v>0</v>
      </c>
      <c r="C4">
        <v>1.5</v>
      </c>
      <c r="D4" t="s">
        <v>794</v>
      </c>
      <c r="E4" t="s">
        <v>1018</v>
      </c>
      <c r="F4">
        <v>0</v>
      </c>
      <c r="G4">
        <v>2174.1</v>
      </c>
      <c r="I4" s="202"/>
    </row>
    <row r="5" spans="1:9" ht="15.75" x14ac:dyDescent="0.2">
      <c r="A5" t="s">
        <v>36</v>
      </c>
      <c r="B5">
        <v>0.2</v>
      </c>
      <c r="C5">
        <v>1.7</v>
      </c>
      <c r="D5" t="s">
        <v>794</v>
      </c>
      <c r="E5" t="s">
        <v>1016</v>
      </c>
      <c r="F5">
        <v>0.2</v>
      </c>
      <c r="G5">
        <v>2173.9</v>
      </c>
      <c r="I5" s="204"/>
    </row>
    <row r="6" spans="1:9" ht="15.75" x14ac:dyDescent="0.2">
      <c r="A6" t="s">
        <v>37</v>
      </c>
      <c r="B6">
        <v>0</v>
      </c>
      <c r="C6">
        <v>2.5</v>
      </c>
      <c r="D6" t="s">
        <v>794</v>
      </c>
      <c r="E6" t="s">
        <v>1016</v>
      </c>
      <c r="F6">
        <v>2.5</v>
      </c>
      <c r="G6">
        <v>2171.6</v>
      </c>
      <c r="I6" s="204"/>
    </row>
    <row r="7" spans="1:9" ht="15.75" x14ac:dyDescent="0.2">
      <c r="A7" t="s">
        <v>38</v>
      </c>
      <c r="B7">
        <v>0.2</v>
      </c>
      <c r="C7">
        <v>5.3</v>
      </c>
      <c r="D7" t="s">
        <v>794</v>
      </c>
      <c r="E7" t="s">
        <v>1016</v>
      </c>
      <c r="F7">
        <v>7.6</v>
      </c>
      <c r="G7">
        <v>2166.5</v>
      </c>
      <c r="I7" s="204"/>
    </row>
    <row r="8" spans="1:9" ht="15.75" x14ac:dyDescent="0.2">
      <c r="A8" t="s">
        <v>39</v>
      </c>
      <c r="B8">
        <v>0.1</v>
      </c>
      <c r="C8">
        <v>7.4</v>
      </c>
      <c r="D8" t="s">
        <v>794</v>
      </c>
      <c r="E8" t="s">
        <v>1016</v>
      </c>
      <c r="F8">
        <v>14.7</v>
      </c>
      <c r="G8">
        <v>2159.4</v>
      </c>
      <c r="I8" s="204"/>
    </row>
    <row r="9" spans="1:9" ht="15.75" x14ac:dyDescent="0.2">
      <c r="A9" t="s">
        <v>1019</v>
      </c>
      <c r="B9">
        <v>2</v>
      </c>
      <c r="C9">
        <v>6.1</v>
      </c>
      <c r="D9" t="s">
        <v>794</v>
      </c>
      <c r="E9" t="s">
        <v>1016</v>
      </c>
      <c r="F9">
        <v>20</v>
      </c>
      <c r="G9">
        <v>2154.1</v>
      </c>
      <c r="I9" s="204"/>
    </row>
    <row r="10" spans="1:9" ht="15.75" x14ac:dyDescent="0.2">
      <c r="A10" t="s">
        <v>40</v>
      </c>
      <c r="B10">
        <v>0.4</v>
      </c>
      <c r="C10">
        <v>12.4</v>
      </c>
      <c r="D10" t="s">
        <v>794</v>
      </c>
      <c r="E10" t="s">
        <v>1016</v>
      </c>
      <c r="F10">
        <v>27</v>
      </c>
      <c r="G10">
        <v>2147.1</v>
      </c>
      <c r="I10" s="204"/>
    </row>
    <row r="11" spans="1:9" x14ac:dyDescent="0.2">
      <c r="A11" t="s">
        <v>41</v>
      </c>
      <c r="B11">
        <v>0</v>
      </c>
      <c r="C11">
        <v>2.1</v>
      </c>
      <c r="D11" t="s">
        <v>794</v>
      </c>
      <c r="E11" t="s">
        <v>1018</v>
      </c>
      <c r="F11">
        <v>28.3</v>
      </c>
      <c r="G11">
        <v>2145.8000000000002</v>
      </c>
      <c r="I11" s="205"/>
    </row>
    <row r="12" spans="1:9" x14ac:dyDescent="0.2">
      <c r="A12" t="s">
        <v>1020</v>
      </c>
      <c r="B12">
        <v>0</v>
      </c>
      <c r="C12">
        <v>0</v>
      </c>
      <c r="D12" t="s">
        <v>794</v>
      </c>
      <c r="E12" t="s">
        <v>1016</v>
      </c>
      <c r="F12">
        <v>30.7</v>
      </c>
      <c r="G12">
        <v>2143.4</v>
      </c>
    </row>
    <row r="13" spans="1:9" x14ac:dyDescent="0.2">
      <c r="A13" t="s">
        <v>42</v>
      </c>
      <c r="B13">
        <v>1.2</v>
      </c>
      <c r="C13">
        <v>9.8000000000000007</v>
      </c>
      <c r="D13" t="s">
        <v>794</v>
      </c>
      <c r="E13" t="s">
        <v>1016</v>
      </c>
      <c r="F13">
        <v>38.1</v>
      </c>
      <c r="G13">
        <v>2136</v>
      </c>
    </row>
    <row r="14" spans="1:9" x14ac:dyDescent="0.2">
      <c r="A14" t="s">
        <v>43</v>
      </c>
      <c r="B14">
        <v>0</v>
      </c>
      <c r="C14">
        <v>5.6</v>
      </c>
      <c r="D14" t="s">
        <v>794</v>
      </c>
      <c r="E14" t="s">
        <v>1016</v>
      </c>
      <c r="F14">
        <v>41.3</v>
      </c>
      <c r="G14">
        <v>2132.8000000000002</v>
      </c>
    </row>
    <row r="15" spans="1:9" x14ac:dyDescent="0.2">
      <c r="A15" t="s">
        <v>45</v>
      </c>
      <c r="B15">
        <v>0.2</v>
      </c>
      <c r="C15">
        <v>7.9</v>
      </c>
      <c r="D15" t="s">
        <v>794</v>
      </c>
      <c r="E15" t="s">
        <v>1016</v>
      </c>
      <c r="F15">
        <v>46.2</v>
      </c>
      <c r="G15">
        <v>2117.9</v>
      </c>
    </row>
    <row r="16" spans="1:9" x14ac:dyDescent="0.2">
      <c r="A16" t="s">
        <v>44</v>
      </c>
      <c r="B16">
        <v>0</v>
      </c>
      <c r="C16">
        <v>7.2</v>
      </c>
      <c r="D16" t="s">
        <v>794</v>
      </c>
      <c r="E16" t="s">
        <v>1016</v>
      </c>
      <c r="F16">
        <v>48.5</v>
      </c>
      <c r="G16">
        <v>2125.6</v>
      </c>
    </row>
    <row r="17" spans="1:7" x14ac:dyDescent="0.2">
      <c r="A17" t="s">
        <v>1021</v>
      </c>
      <c r="B17">
        <v>9</v>
      </c>
      <c r="C17">
        <v>11.2</v>
      </c>
      <c r="D17" t="s">
        <v>794</v>
      </c>
      <c r="E17" t="s">
        <v>1016</v>
      </c>
      <c r="F17">
        <v>50.7</v>
      </c>
      <c r="G17">
        <v>2123.4</v>
      </c>
    </row>
    <row r="18" spans="1:7" x14ac:dyDescent="0.2">
      <c r="A18" t="s">
        <v>46</v>
      </c>
      <c r="B18">
        <v>0.3</v>
      </c>
      <c r="C18">
        <v>7.6</v>
      </c>
      <c r="D18" t="s">
        <v>794</v>
      </c>
      <c r="E18" t="s">
        <v>1016</v>
      </c>
      <c r="F18">
        <v>63.6</v>
      </c>
      <c r="G18">
        <v>2110.5</v>
      </c>
    </row>
    <row r="19" spans="1:7" x14ac:dyDescent="0.2">
      <c r="A19" t="s">
        <v>1022</v>
      </c>
      <c r="B19">
        <v>11</v>
      </c>
      <c r="C19">
        <v>14.8</v>
      </c>
      <c r="D19" t="s">
        <v>794</v>
      </c>
      <c r="E19" t="s">
        <v>1016</v>
      </c>
      <c r="F19">
        <v>66.8</v>
      </c>
      <c r="G19">
        <v>2107.3000000000002</v>
      </c>
    </row>
    <row r="20" spans="1:7" x14ac:dyDescent="0.2">
      <c r="A20" t="s">
        <v>1023</v>
      </c>
      <c r="B20">
        <v>0.2</v>
      </c>
      <c r="C20">
        <v>8.3000000000000007</v>
      </c>
      <c r="D20" t="s">
        <v>1024</v>
      </c>
      <c r="E20" t="s">
        <v>1016</v>
      </c>
      <c r="F20">
        <v>71.3</v>
      </c>
      <c r="G20">
        <v>2102.8000000000002</v>
      </c>
    </row>
    <row r="21" spans="1:7" x14ac:dyDescent="0.2">
      <c r="A21" t="s">
        <v>1025</v>
      </c>
      <c r="B21">
        <v>0</v>
      </c>
      <c r="C21">
        <v>4.0999999999999996</v>
      </c>
      <c r="D21" t="s">
        <v>1024</v>
      </c>
      <c r="E21" t="s">
        <v>1018</v>
      </c>
      <c r="F21">
        <v>75.400000000000006</v>
      </c>
      <c r="G21">
        <v>2098.6999999999998</v>
      </c>
    </row>
    <row r="22" spans="1:7" x14ac:dyDescent="0.2">
      <c r="A22" t="s">
        <v>47</v>
      </c>
      <c r="B22">
        <v>0</v>
      </c>
      <c r="C22">
        <v>7.5</v>
      </c>
      <c r="D22" t="s">
        <v>1024</v>
      </c>
      <c r="E22" t="s">
        <v>1016</v>
      </c>
      <c r="F22">
        <v>78.400000000000006</v>
      </c>
      <c r="G22">
        <v>2095.6999999999998</v>
      </c>
    </row>
    <row r="23" spans="1:7" x14ac:dyDescent="0.2">
      <c r="A23" t="s">
        <v>48</v>
      </c>
      <c r="B23">
        <v>0</v>
      </c>
      <c r="C23">
        <v>4.9000000000000004</v>
      </c>
      <c r="D23" t="s">
        <v>1024</v>
      </c>
      <c r="E23" t="s">
        <v>1016</v>
      </c>
      <c r="F23">
        <v>83.3</v>
      </c>
      <c r="G23">
        <v>2090.8000000000002</v>
      </c>
    </row>
    <row r="24" spans="1:7" x14ac:dyDescent="0.2">
      <c r="A24" t="s">
        <v>1026</v>
      </c>
      <c r="B24">
        <v>0</v>
      </c>
      <c r="C24">
        <v>7.6</v>
      </c>
      <c r="D24" t="s">
        <v>1024</v>
      </c>
      <c r="E24" t="s">
        <v>1016</v>
      </c>
      <c r="F24">
        <v>90.9</v>
      </c>
      <c r="G24">
        <v>2083.1999999999998</v>
      </c>
    </row>
    <row r="25" spans="1:7" x14ac:dyDescent="0.2">
      <c r="A25" t="s">
        <v>1027</v>
      </c>
      <c r="B25">
        <v>0</v>
      </c>
      <c r="C25">
        <v>6.8</v>
      </c>
      <c r="D25" t="s">
        <v>1024</v>
      </c>
      <c r="E25" t="s">
        <v>1016</v>
      </c>
      <c r="F25">
        <v>97.7</v>
      </c>
      <c r="G25">
        <v>2076.4</v>
      </c>
    </row>
    <row r="26" spans="1:7" x14ac:dyDescent="0.2">
      <c r="A26" t="s">
        <v>49</v>
      </c>
      <c r="B26">
        <v>0</v>
      </c>
      <c r="C26">
        <v>5.3</v>
      </c>
      <c r="D26" t="s">
        <v>1024</v>
      </c>
      <c r="E26" t="s">
        <v>1016</v>
      </c>
      <c r="F26">
        <v>103</v>
      </c>
      <c r="G26">
        <v>2071.1</v>
      </c>
    </row>
    <row r="27" spans="1:7" x14ac:dyDescent="0.2">
      <c r="A27" t="s">
        <v>1028</v>
      </c>
      <c r="B27">
        <v>10</v>
      </c>
      <c r="C27">
        <v>13.8</v>
      </c>
      <c r="D27" t="s">
        <v>1024</v>
      </c>
      <c r="E27" t="s">
        <v>1016</v>
      </c>
      <c r="F27">
        <v>106.8</v>
      </c>
      <c r="G27">
        <v>2067.3000000000002</v>
      </c>
    </row>
    <row r="28" spans="1:7" x14ac:dyDescent="0.2">
      <c r="A28" t="s">
        <v>796</v>
      </c>
      <c r="B28">
        <v>0.5</v>
      </c>
      <c r="C28">
        <v>8</v>
      </c>
      <c r="D28" t="s">
        <v>1024</v>
      </c>
      <c r="E28" t="s">
        <v>1016</v>
      </c>
      <c r="F28">
        <v>111</v>
      </c>
      <c r="G28">
        <v>2063.1</v>
      </c>
    </row>
    <row r="29" spans="1:7" x14ac:dyDescent="0.2">
      <c r="A29" t="s">
        <v>50</v>
      </c>
      <c r="B29">
        <v>0</v>
      </c>
      <c r="C29">
        <v>12.6</v>
      </c>
      <c r="D29" t="s">
        <v>1024</v>
      </c>
      <c r="E29" t="s">
        <v>1016</v>
      </c>
      <c r="F29">
        <v>122.6</v>
      </c>
      <c r="G29">
        <v>2051.5</v>
      </c>
    </row>
    <row r="30" spans="1:7" x14ac:dyDescent="0.2">
      <c r="A30" t="s">
        <v>51</v>
      </c>
      <c r="B30">
        <v>0</v>
      </c>
      <c r="C30">
        <v>5.8</v>
      </c>
      <c r="D30" t="s">
        <v>1024</v>
      </c>
      <c r="E30" t="s">
        <v>1016</v>
      </c>
      <c r="F30">
        <v>128.4</v>
      </c>
      <c r="G30">
        <v>2045.7</v>
      </c>
    </row>
    <row r="31" spans="1:7" x14ac:dyDescent="0.2">
      <c r="A31" t="s">
        <v>1029</v>
      </c>
      <c r="B31">
        <v>0</v>
      </c>
      <c r="C31">
        <v>4.9000000000000004</v>
      </c>
      <c r="D31" t="s">
        <v>1024</v>
      </c>
      <c r="E31" t="s">
        <v>1016</v>
      </c>
      <c r="F31">
        <v>133.30000000000001</v>
      </c>
      <c r="G31">
        <v>2040.8</v>
      </c>
    </row>
    <row r="32" spans="1:7" x14ac:dyDescent="0.2">
      <c r="A32" t="s">
        <v>52</v>
      </c>
      <c r="B32">
        <v>0</v>
      </c>
      <c r="C32">
        <v>7.7</v>
      </c>
      <c r="D32" t="s">
        <v>1024</v>
      </c>
      <c r="E32" t="s">
        <v>1016</v>
      </c>
      <c r="F32">
        <v>141</v>
      </c>
      <c r="G32">
        <v>2033.1</v>
      </c>
    </row>
    <row r="33" spans="1:7" x14ac:dyDescent="0.2">
      <c r="A33" t="s">
        <v>1030</v>
      </c>
      <c r="B33">
        <v>0</v>
      </c>
      <c r="C33">
        <v>9.1</v>
      </c>
      <c r="D33" t="s">
        <v>1024</v>
      </c>
      <c r="E33" t="s">
        <v>1016</v>
      </c>
      <c r="F33">
        <v>150.1</v>
      </c>
      <c r="G33">
        <v>2024</v>
      </c>
    </row>
    <row r="34" spans="1:7" x14ac:dyDescent="0.2">
      <c r="A34" t="s">
        <v>54</v>
      </c>
      <c r="B34">
        <v>0</v>
      </c>
      <c r="C34">
        <v>6.1</v>
      </c>
      <c r="D34" t="s">
        <v>1024</v>
      </c>
      <c r="E34" t="s">
        <v>1016</v>
      </c>
      <c r="F34">
        <v>156.19999999999999</v>
      </c>
      <c r="G34">
        <v>2017.9</v>
      </c>
    </row>
    <row r="35" spans="1:7" x14ac:dyDescent="0.2">
      <c r="A35" t="s">
        <v>1031</v>
      </c>
      <c r="B35">
        <v>2</v>
      </c>
      <c r="C35">
        <v>7.5</v>
      </c>
      <c r="D35" t="s">
        <v>1024</v>
      </c>
      <c r="E35" t="s">
        <v>1016</v>
      </c>
      <c r="F35">
        <v>161.69999999999999</v>
      </c>
      <c r="G35">
        <v>2012.4</v>
      </c>
    </row>
    <row r="36" spans="1:7" x14ac:dyDescent="0.2">
      <c r="A36" t="s">
        <v>55</v>
      </c>
      <c r="B36">
        <v>0</v>
      </c>
      <c r="C36">
        <v>6.6</v>
      </c>
      <c r="D36" t="s">
        <v>1024</v>
      </c>
      <c r="E36" t="s">
        <v>1016</v>
      </c>
      <c r="F36">
        <v>162.80000000000001</v>
      </c>
      <c r="G36">
        <v>2011.3</v>
      </c>
    </row>
    <row r="37" spans="1:7" x14ac:dyDescent="0.2">
      <c r="A37" t="s">
        <v>56</v>
      </c>
      <c r="B37">
        <v>0</v>
      </c>
      <c r="C37">
        <v>11.3</v>
      </c>
      <c r="D37" t="s">
        <v>1024</v>
      </c>
      <c r="E37" t="s">
        <v>1016</v>
      </c>
      <c r="F37">
        <v>174.1</v>
      </c>
      <c r="G37">
        <v>2000</v>
      </c>
    </row>
    <row r="38" spans="1:7" x14ac:dyDescent="0.2">
      <c r="A38" t="s">
        <v>57</v>
      </c>
      <c r="B38">
        <v>0</v>
      </c>
      <c r="C38">
        <v>2.5</v>
      </c>
      <c r="D38" t="s">
        <v>1024</v>
      </c>
      <c r="E38" t="s">
        <v>1016</v>
      </c>
      <c r="F38">
        <v>176.6</v>
      </c>
      <c r="G38">
        <v>1997.5</v>
      </c>
    </row>
    <row r="39" spans="1:7" x14ac:dyDescent="0.2">
      <c r="A39" t="s">
        <v>58</v>
      </c>
      <c r="B39">
        <v>0.2</v>
      </c>
      <c r="C39">
        <v>3.1</v>
      </c>
      <c r="D39" t="s">
        <v>1024</v>
      </c>
      <c r="E39" t="s">
        <v>1016</v>
      </c>
      <c r="F39">
        <v>179.7</v>
      </c>
      <c r="G39">
        <v>1994.4</v>
      </c>
    </row>
    <row r="40" spans="1:7" x14ac:dyDescent="0.2">
      <c r="A40" t="s">
        <v>59</v>
      </c>
      <c r="B40">
        <v>0</v>
      </c>
      <c r="C40">
        <v>6.5</v>
      </c>
      <c r="D40" t="s">
        <v>1024</v>
      </c>
      <c r="E40" t="s">
        <v>1016</v>
      </c>
      <c r="F40">
        <v>186</v>
      </c>
      <c r="G40">
        <v>1988.1</v>
      </c>
    </row>
    <row r="41" spans="1:7" x14ac:dyDescent="0.2">
      <c r="A41" t="s">
        <v>1032</v>
      </c>
      <c r="B41">
        <v>0</v>
      </c>
      <c r="C41">
        <v>5.5</v>
      </c>
      <c r="D41" t="s">
        <v>1024</v>
      </c>
      <c r="E41" t="s">
        <v>1016</v>
      </c>
      <c r="F41">
        <v>191.3</v>
      </c>
      <c r="G41">
        <v>1982.8</v>
      </c>
    </row>
    <row r="42" spans="1:7" x14ac:dyDescent="0.2">
      <c r="A42" t="s">
        <v>60</v>
      </c>
      <c r="B42">
        <v>0</v>
      </c>
      <c r="C42">
        <v>1.7</v>
      </c>
      <c r="D42" t="s">
        <v>1024</v>
      </c>
      <c r="E42" t="s">
        <v>1016</v>
      </c>
      <c r="F42">
        <v>193</v>
      </c>
      <c r="G42">
        <v>1981.1</v>
      </c>
    </row>
    <row r="43" spans="1:7" x14ac:dyDescent="0.2">
      <c r="A43" t="s">
        <v>61</v>
      </c>
      <c r="B43">
        <v>0.5</v>
      </c>
      <c r="C43">
        <v>6.8</v>
      </c>
      <c r="D43" t="s">
        <v>1024</v>
      </c>
      <c r="E43" t="s">
        <v>1016</v>
      </c>
      <c r="F43">
        <v>199.8</v>
      </c>
      <c r="G43">
        <v>1974.3</v>
      </c>
    </row>
    <row r="44" spans="1:7" x14ac:dyDescent="0.2">
      <c r="A44" t="s">
        <v>62</v>
      </c>
      <c r="B44">
        <v>0</v>
      </c>
      <c r="C44">
        <v>8</v>
      </c>
      <c r="D44" t="s">
        <v>1024</v>
      </c>
      <c r="E44" t="s">
        <v>1016</v>
      </c>
      <c r="F44">
        <v>206.8</v>
      </c>
      <c r="G44">
        <v>1967.3</v>
      </c>
    </row>
    <row r="45" spans="1:7" x14ac:dyDescent="0.2">
      <c r="A45" t="s">
        <v>63</v>
      </c>
      <c r="B45">
        <v>0.4</v>
      </c>
      <c r="C45">
        <v>7.8</v>
      </c>
      <c r="D45" t="s">
        <v>1024</v>
      </c>
      <c r="E45" t="s">
        <v>1016</v>
      </c>
      <c r="F45">
        <v>214.6</v>
      </c>
      <c r="G45">
        <v>1959.5</v>
      </c>
    </row>
    <row r="46" spans="1:7" x14ac:dyDescent="0.2">
      <c r="A46" t="s">
        <v>290</v>
      </c>
      <c r="B46">
        <v>0</v>
      </c>
      <c r="C46">
        <v>5.6</v>
      </c>
      <c r="D46" t="s">
        <v>1024</v>
      </c>
      <c r="E46" t="s">
        <v>1016</v>
      </c>
      <c r="F46">
        <v>219.4</v>
      </c>
      <c r="G46">
        <v>1954.7</v>
      </c>
    </row>
    <row r="47" spans="1:7" x14ac:dyDescent="0.2">
      <c r="A47" t="s">
        <v>64</v>
      </c>
      <c r="B47">
        <v>0</v>
      </c>
      <c r="C47">
        <v>7.7</v>
      </c>
      <c r="D47" t="s">
        <v>1024</v>
      </c>
      <c r="E47" t="s">
        <v>1016</v>
      </c>
      <c r="F47">
        <v>227.1</v>
      </c>
      <c r="G47">
        <v>1947</v>
      </c>
    </row>
    <row r="48" spans="1:7" x14ac:dyDescent="0.2">
      <c r="A48" t="s">
        <v>65</v>
      </c>
      <c r="B48">
        <v>0</v>
      </c>
      <c r="C48">
        <v>7.1</v>
      </c>
      <c r="D48" t="s">
        <v>1024</v>
      </c>
      <c r="E48" t="s">
        <v>1016</v>
      </c>
      <c r="F48">
        <v>234.2</v>
      </c>
      <c r="G48">
        <v>1939.9</v>
      </c>
    </row>
    <row r="49" spans="1:7" x14ac:dyDescent="0.2">
      <c r="A49" t="s">
        <v>66</v>
      </c>
      <c r="B49">
        <v>0</v>
      </c>
      <c r="C49">
        <v>10.7</v>
      </c>
      <c r="D49" t="s">
        <v>1024</v>
      </c>
      <c r="E49" t="s">
        <v>1016</v>
      </c>
      <c r="F49">
        <v>244.7</v>
      </c>
      <c r="G49">
        <v>1929.4</v>
      </c>
    </row>
    <row r="50" spans="1:7" x14ac:dyDescent="0.2">
      <c r="A50" t="s">
        <v>67</v>
      </c>
      <c r="B50">
        <v>0</v>
      </c>
      <c r="C50">
        <v>11.5</v>
      </c>
      <c r="D50" t="s">
        <v>1024</v>
      </c>
      <c r="E50" t="s">
        <v>1016</v>
      </c>
      <c r="F50">
        <v>256</v>
      </c>
      <c r="G50">
        <v>1918.1</v>
      </c>
    </row>
    <row r="51" spans="1:7" x14ac:dyDescent="0.2">
      <c r="A51" t="s">
        <v>68</v>
      </c>
      <c r="B51">
        <v>0</v>
      </c>
      <c r="C51">
        <v>1.8</v>
      </c>
      <c r="D51" t="s">
        <v>1024</v>
      </c>
      <c r="E51" t="s">
        <v>1016</v>
      </c>
      <c r="F51">
        <v>257.8</v>
      </c>
      <c r="G51">
        <v>1916.3</v>
      </c>
    </row>
    <row r="52" spans="1:7" x14ac:dyDescent="0.2">
      <c r="A52" t="s">
        <v>69</v>
      </c>
      <c r="B52">
        <v>0</v>
      </c>
      <c r="C52">
        <v>9.9</v>
      </c>
      <c r="D52" t="s">
        <v>1024</v>
      </c>
      <c r="E52" t="s">
        <v>1016</v>
      </c>
      <c r="F52">
        <v>267.7</v>
      </c>
      <c r="G52">
        <v>1906.4</v>
      </c>
    </row>
    <row r="53" spans="1:7" x14ac:dyDescent="0.2">
      <c r="A53" t="s">
        <v>1033</v>
      </c>
      <c r="B53">
        <v>0</v>
      </c>
      <c r="C53">
        <v>3.2</v>
      </c>
      <c r="D53" t="s">
        <v>1024</v>
      </c>
      <c r="E53" t="s">
        <v>1016</v>
      </c>
      <c r="F53">
        <v>270.89999999999998</v>
      </c>
      <c r="G53">
        <v>1903.2</v>
      </c>
    </row>
    <row r="54" spans="1:7" x14ac:dyDescent="0.2">
      <c r="A54" t="s">
        <v>70</v>
      </c>
      <c r="B54">
        <v>0</v>
      </c>
      <c r="C54">
        <v>14.2</v>
      </c>
      <c r="D54" t="s">
        <v>1024</v>
      </c>
      <c r="E54" t="s">
        <v>1016</v>
      </c>
      <c r="F54">
        <v>281.89999999999998</v>
      </c>
      <c r="G54">
        <v>1892.2</v>
      </c>
    </row>
    <row r="55" spans="1:7" x14ac:dyDescent="0.2">
      <c r="A55" t="s">
        <v>71</v>
      </c>
      <c r="B55">
        <v>0</v>
      </c>
      <c r="C55">
        <v>8.6</v>
      </c>
      <c r="D55" t="s">
        <v>1024</v>
      </c>
      <c r="E55" t="s">
        <v>1016</v>
      </c>
      <c r="F55">
        <v>290.5</v>
      </c>
      <c r="G55">
        <v>1883.6</v>
      </c>
    </row>
    <row r="56" spans="1:7" x14ac:dyDescent="0.2">
      <c r="A56" t="s">
        <v>1034</v>
      </c>
      <c r="B56">
        <v>0</v>
      </c>
      <c r="C56">
        <v>6.7</v>
      </c>
      <c r="D56" t="s">
        <v>1024</v>
      </c>
      <c r="E56" t="s">
        <v>1016</v>
      </c>
      <c r="F56">
        <v>297.3</v>
      </c>
      <c r="G56">
        <v>1876.8</v>
      </c>
    </row>
    <row r="57" spans="1:7" x14ac:dyDescent="0.2">
      <c r="A57" t="s">
        <v>72</v>
      </c>
      <c r="B57">
        <v>0.1</v>
      </c>
      <c r="C57">
        <v>5.9</v>
      </c>
      <c r="D57" t="s">
        <v>1024</v>
      </c>
      <c r="E57" t="s">
        <v>1016</v>
      </c>
      <c r="F57">
        <v>303.2</v>
      </c>
      <c r="G57">
        <v>1870.9</v>
      </c>
    </row>
    <row r="58" spans="1:7" x14ac:dyDescent="0.2">
      <c r="A58" t="s">
        <v>73</v>
      </c>
      <c r="B58">
        <v>0</v>
      </c>
      <c r="C58">
        <v>8.8000000000000007</v>
      </c>
      <c r="D58" t="s">
        <v>1024</v>
      </c>
      <c r="E58" t="s">
        <v>1016</v>
      </c>
      <c r="F58">
        <v>312.10000000000002</v>
      </c>
      <c r="G58">
        <v>1862</v>
      </c>
    </row>
    <row r="59" spans="1:7" x14ac:dyDescent="0.2">
      <c r="A59" t="s">
        <v>74</v>
      </c>
      <c r="B59">
        <v>0</v>
      </c>
      <c r="C59">
        <v>10.199999999999999</v>
      </c>
      <c r="D59" t="s">
        <v>1024</v>
      </c>
      <c r="E59" t="s">
        <v>1016</v>
      </c>
      <c r="F59">
        <v>322</v>
      </c>
      <c r="G59">
        <v>1852.1</v>
      </c>
    </row>
    <row r="60" spans="1:7" x14ac:dyDescent="0.2">
      <c r="A60" t="s">
        <v>75</v>
      </c>
      <c r="B60">
        <v>0</v>
      </c>
      <c r="C60">
        <v>10.6</v>
      </c>
      <c r="D60" t="s">
        <v>1024</v>
      </c>
      <c r="E60" t="s">
        <v>1016</v>
      </c>
      <c r="F60">
        <v>332.6</v>
      </c>
      <c r="G60">
        <v>1841.5</v>
      </c>
    </row>
    <row r="61" spans="1:7" x14ac:dyDescent="0.2">
      <c r="A61" t="s">
        <v>1035</v>
      </c>
      <c r="B61">
        <v>3.8</v>
      </c>
      <c r="C61">
        <v>10.1</v>
      </c>
      <c r="D61" t="s">
        <v>1024</v>
      </c>
      <c r="E61" t="s">
        <v>1016</v>
      </c>
      <c r="F61">
        <v>338.3</v>
      </c>
      <c r="G61">
        <v>1835.8</v>
      </c>
    </row>
    <row r="62" spans="1:7" x14ac:dyDescent="0.2">
      <c r="A62" t="s">
        <v>76</v>
      </c>
      <c r="B62">
        <v>0</v>
      </c>
      <c r="C62">
        <v>10.5</v>
      </c>
      <c r="D62" t="s">
        <v>1024</v>
      </c>
      <c r="E62" t="s">
        <v>1016</v>
      </c>
      <c r="F62">
        <v>343.1</v>
      </c>
      <c r="G62">
        <v>1831</v>
      </c>
    </row>
    <row r="63" spans="1:7" x14ac:dyDescent="0.2">
      <c r="A63" t="s">
        <v>77</v>
      </c>
      <c r="B63">
        <v>0</v>
      </c>
      <c r="C63">
        <v>12.1</v>
      </c>
      <c r="D63" t="s">
        <v>1024</v>
      </c>
      <c r="E63" t="s">
        <v>1016</v>
      </c>
      <c r="F63">
        <v>355.2</v>
      </c>
      <c r="G63">
        <v>1818.9</v>
      </c>
    </row>
    <row r="64" spans="1:7" x14ac:dyDescent="0.2">
      <c r="A64" t="s">
        <v>78</v>
      </c>
      <c r="B64">
        <v>0.1</v>
      </c>
      <c r="C64">
        <v>8.8000000000000007</v>
      </c>
      <c r="D64" t="s">
        <v>1024</v>
      </c>
      <c r="E64" t="s">
        <v>1016</v>
      </c>
      <c r="F64">
        <v>364.1</v>
      </c>
      <c r="G64">
        <v>1810</v>
      </c>
    </row>
    <row r="65" spans="1:7" x14ac:dyDescent="0.2">
      <c r="A65" t="s">
        <v>79</v>
      </c>
      <c r="B65">
        <v>0</v>
      </c>
      <c r="C65">
        <v>6.5</v>
      </c>
      <c r="D65" t="s">
        <v>1024</v>
      </c>
      <c r="E65" t="s">
        <v>1016</v>
      </c>
      <c r="F65">
        <v>370.4</v>
      </c>
      <c r="G65">
        <v>1803.7</v>
      </c>
    </row>
    <row r="66" spans="1:7" x14ac:dyDescent="0.2">
      <c r="A66" t="s">
        <v>80</v>
      </c>
      <c r="B66">
        <v>0</v>
      </c>
      <c r="C66">
        <v>4.8</v>
      </c>
      <c r="D66" t="s">
        <v>1024</v>
      </c>
      <c r="E66" t="s">
        <v>1016</v>
      </c>
      <c r="F66">
        <v>375.2</v>
      </c>
      <c r="G66">
        <v>1798.9</v>
      </c>
    </row>
    <row r="67" spans="1:7" x14ac:dyDescent="0.2">
      <c r="A67" t="s">
        <v>81</v>
      </c>
      <c r="B67">
        <v>0.3</v>
      </c>
      <c r="C67">
        <v>2</v>
      </c>
      <c r="D67" t="s">
        <v>1024</v>
      </c>
      <c r="E67" t="s">
        <v>1016</v>
      </c>
      <c r="F67">
        <v>377.2</v>
      </c>
      <c r="G67">
        <v>1796.9</v>
      </c>
    </row>
    <row r="68" spans="1:7" x14ac:dyDescent="0.2">
      <c r="A68" t="s">
        <v>1036</v>
      </c>
      <c r="B68">
        <v>2.5</v>
      </c>
      <c r="C68">
        <v>0.3</v>
      </c>
      <c r="D68" t="s">
        <v>1024</v>
      </c>
      <c r="E68" t="s">
        <v>1016</v>
      </c>
      <c r="F68">
        <v>384.5</v>
      </c>
      <c r="G68">
        <v>1789.6</v>
      </c>
    </row>
    <row r="69" spans="1:7" x14ac:dyDescent="0.2">
      <c r="A69" t="s">
        <v>1037</v>
      </c>
      <c r="B69">
        <v>0</v>
      </c>
      <c r="C69">
        <v>8.5</v>
      </c>
      <c r="D69" t="s">
        <v>1024</v>
      </c>
      <c r="E69" t="s">
        <v>1016</v>
      </c>
      <c r="F69">
        <v>385.1</v>
      </c>
      <c r="G69">
        <v>1789</v>
      </c>
    </row>
    <row r="70" spans="1:7" x14ac:dyDescent="0.2">
      <c r="A70" t="s">
        <v>1038</v>
      </c>
      <c r="B70">
        <v>3.4</v>
      </c>
      <c r="C70">
        <v>3.9</v>
      </c>
      <c r="D70" t="s">
        <v>1024</v>
      </c>
      <c r="E70" t="s">
        <v>1016</v>
      </c>
      <c r="F70">
        <v>385.6</v>
      </c>
      <c r="G70">
        <v>1788.5</v>
      </c>
    </row>
    <row r="71" spans="1:7" x14ac:dyDescent="0.2">
      <c r="A71" t="s">
        <v>82</v>
      </c>
      <c r="B71">
        <v>0</v>
      </c>
      <c r="C71">
        <v>18</v>
      </c>
      <c r="D71" t="s">
        <v>797</v>
      </c>
      <c r="E71" t="s">
        <v>1016</v>
      </c>
      <c r="F71">
        <v>403.1</v>
      </c>
      <c r="G71">
        <v>1771</v>
      </c>
    </row>
    <row r="72" spans="1:7" x14ac:dyDescent="0.2">
      <c r="A72" t="s">
        <v>1039</v>
      </c>
      <c r="B72">
        <v>0</v>
      </c>
      <c r="C72">
        <v>6.3</v>
      </c>
      <c r="D72" t="s">
        <v>797</v>
      </c>
      <c r="E72" t="s">
        <v>1016</v>
      </c>
      <c r="F72">
        <v>409.2</v>
      </c>
      <c r="G72">
        <v>1764.9</v>
      </c>
    </row>
    <row r="73" spans="1:7" x14ac:dyDescent="0.2">
      <c r="A73" t="s">
        <v>83</v>
      </c>
      <c r="B73">
        <v>0</v>
      </c>
      <c r="C73">
        <v>8</v>
      </c>
      <c r="D73" t="s">
        <v>797</v>
      </c>
      <c r="E73" t="s">
        <v>1016</v>
      </c>
      <c r="F73">
        <v>411.1</v>
      </c>
      <c r="G73">
        <v>1763</v>
      </c>
    </row>
    <row r="74" spans="1:7" x14ac:dyDescent="0.2">
      <c r="A74" t="s">
        <v>1040</v>
      </c>
      <c r="B74">
        <v>2.6</v>
      </c>
      <c r="C74">
        <v>9.6</v>
      </c>
      <c r="D74" t="s">
        <v>797</v>
      </c>
      <c r="E74" t="s">
        <v>1016</v>
      </c>
      <c r="F74">
        <v>418.1</v>
      </c>
      <c r="G74">
        <v>1756</v>
      </c>
    </row>
    <row r="75" spans="1:7" x14ac:dyDescent="0.2">
      <c r="A75" t="s">
        <v>1041</v>
      </c>
      <c r="B75">
        <v>0</v>
      </c>
      <c r="C75">
        <v>8.9</v>
      </c>
      <c r="D75" t="s">
        <v>797</v>
      </c>
      <c r="E75" t="s">
        <v>1016</v>
      </c>
      <c r="F75">
        <v>420</v>
      </c>
      <c r="G75">
        <v>1754.1</v>
      </c>
    </row>
    <row r="76" spans="1:7" x14ac:dyDescent="0.2">
      <c r="A76" t="s">
        <v>84</v>
      </c>
      <c r="B76">
        <v>0</v>
      </c>
      <c r="C76">
        <v>7.3</v>
      </c>
      <c r="D76" t="s">
        <v>797</v>
      </c>
      <c r="E76" t="s">
        <v>1016</v>
      </c>
      <c r="F76">
        <v>426.7</v>
      </c>
      <c r="G76">
        <v>1747.4</v>
      </c>
    </row>
    <row r="77" spans="1:7" x14ac:dyDescent="0.2">
      <c r="A77" t="s">
        <v>85</v>
      </c>
      <c r="B77">
        <v>0</v>
      </c>
      <c r="C77">
        <v>7.3</v>
      </c>
      <c r="D77" t="s">
        <v>797</v>
      </c>
      <c r="E77" t="s">
        <v>1018</v>
      </c>
      <c r="F77">
        <v>433.5</v>
      </c>
      <c r="G77">
        <v>1740.6</v>
      </c>
    </row>
    <row r="78" spans="1:7" x14ac:dyDescent="0.2">
      <c r="A78" t="s">
        <v>86</v>
      </c>
      <c r="B78">
        <v>0</v>
      </c>
      <c r="C78">
        <v>8</v>
      </c>
      <c r="D78" t="s">
        <v>797</v>
      </c>
      <c r="E78" t="s">
        <v>1016</v>
      </c>
      <c r="F78">
        <v>441.5</v>
      </c>
      <c r="G78">
        <v>1732.6</v>
      </c>
    </row>
    <row r="79" spans="1:7" x14ac:dyDescent="0.2">
      <c r="A79" t="s">
        <v>1042</v>
      </c>
      <c r="B79">
        <v>3</v>
      </c>
      <c r="C79">
        <v>6.5</v>
      </c>
      <c r="D79" t="s">
        <v>797</v>
      </c>
      <c r="E79" t="s">
        <v>1016</v>
      </c>
      <c r="F79">
        <v>445</v>
      </c>
      <c r="G79">
        <v>1729.1</v>
      </c>
    </row>
    <row r="80" spans="1:7" x14ac:dyDescent="0.2">
      <c r="A80" t="s">
        <v>87</v>
      </c>
      <c r="B80">
        <v>0</v>
      </c>
      <c r="C80">
        <v>8.3000000000000007</v>
      </c>
      <c r="D80" t="s">
        <v>797</v>
      </c>
      <c r="E80" t="s">
        <v>1018</v>
      </c>
      <c r="F80">
        <v>449.8</v>
      </c>
      <c r="G80">
        <v>1724.3</v>
      </c>
    </row>
    <row r="81" spans="1:7" x14ac:dyDescent="0.2">
      <c r="A81" t="s">
        <v>1043</v>
      </c>
      <c r="B81">
        <v>0</v>
      </c>
      <c r="C81">
        <v>6.5</v>
      </c>
      <c r="D81" t="s">
        <v>798</v>
      </c>
      <c r="E81" t="s">
        <v>1018</v>
      </c>
      <c r="F81">
        <v>456.3</v>
      </c>
      <c r="G81">
        <v>1717.8</v>
      </c>
    </row>
    <row r="82" spans="1:7" x14ac:dyDescent="0.2">
      <c r="A82" t="s">
        <v>1044</v>
      </c>
      <c r="B82">
        <v>0</v>
      </c>
      <c r="C82">
        <v>10</v>
      </c>
      <c r="D82" t="s">
        <v>798</v>
      </c>
      <c r="E82" t="s">
        <v>1016</v>
      </c>
      <c r="F82">
        <v>459.8</v>
      </c>
      <c r="G82">
        <v>1714.3</v>
      </c>
    </row>
    <row r="83" spans="1:7" x14ac:dyDescent="0.2">
      <c r="A83" t="s">
        <v>88</v>
      </c>
      <c r="B83">
        <v>0.2</v>
      </c>
      <c r="C83">
        <v>19.600000000000001</v>
      </c>
      <c r="D83" t="s">
        <v>798</v>
      </c>
      <c r="E83" t="s">
        <v>1016</v>
      </c>
      <c r="F83">
        <v>469.4</v>
      </c>
      <c r="G83">
        <v>1704.7</v>
      </c>
    </row>
    <row r="84" spans="1:7" x14ac:dyDescent="0.2">
      <c r="A84" t="s">
        <v>89</v>
      </c>
      <c r="B84">
        <v>0</v>
      </c>
      <c r="C84">
        <v>6.6</v>
      </c>
      <c r="D84" t="s">
        <v>798</v>
      </c>
      <c r="E84" t="s">
        <v>1016</v>
      </c>
      <c r="F84">
        <v>475.6</v>
      </c>
      <c r="G84">
        <v>1698.5</v>
      </c>
    </row>
    <row r="85" spans="1:7" x14ac:dyDescent="0.2">
      <c r="A85" t="s">
        <v>90</v>
      </c>
      <c r="B85">
        <v>0</v>
      </c>
      <c r="C85">
        <v>12.2</v>
      </c>
      <c r="D85" t="s">
        <v>798</v>
      </c>
      <c r="E85" t="s">
        <v>1016</v>
      </c>
      <c r="F85">
        <v>487.8</v>
      </c>
      <c r="G85">
        <v>1686.3</v>
      </c>
    </row>
    <row r="86" spans="1:7" x14ac:dyDescent="0.2">
      <c r="A86" t="s">
        <v>91</v>
      </c>
      <c r="B86">
        <v>0</v>
      </c>
      <c r="C86">
        <v>5.3</v>
      </c>
      <c r="D86" t="s">
        <v>798</v>
      </c>
      <c r="E86" t="s">
        <v>1016</v>
      </c>
      <c r="F86">
        <v>493.1</v>
      </c>
      <c r="G86">
        <v>1681</v>
      </c>
    </row>
    <row r="87" spans="1:7" x14ac:dyDescent="0.2">
      <c r="A87" t="s">
        <v>92</v>
      </c>
      <c r="B87">
        <v>0</v>
      </c>
      <c r="C87">
        <v>5.9</v>
      </c>
      <c r="D87" t="s">
        <v>798</v>
      </c>
      <c r="E87" t="s">
        <v>1016</v>
      </c>
      <c r="F87">
        <v>498.8</v>
      </c>
      <c r="G87">
        <v>1675.3</v>
      </c>
    </row>
    <row r="88" spans="1:7" x14ac:dyDescent="0.2">
      <c r="A88" t="s">
        <v>1045</v>
      </c>
      <c r="B88">
        <v>2.6</v>
      </c>
      <c r="C88">
        <v>12.8</v>
      </c>
      <c r="D88" t="s">
        <v>798</v>
      </c>
      <c r="E88" t="s">
        <v>1016</v>
      </c>
      <c r="F88">
        <v>509</v>
      </c>
      <c r="G88">
        <v>1665.1</v>
      </c>
    </row>
    <row r="89" spans="1:7" x14ac:dyDescent="0.2">
      <c r="A89" t="s">
        <v>1046</v>
      </c>
      <c r="B89">
        <v>0</v>
      </c>
      <c r="C89">
        <v>0.2</v>
      </c>
      <c r="D89" t="s">
        <v>798</v>
      </c>
      <c r="E89" t="s">
        <v>1016</v>
      </c>
      <c r="F89">
        <v>510.5</v>
      </c>
      <c r="G89">
        <v>1663.6</v>
      </c>
    </row>
    <row r="90" spans="1:7" x14ac:dyDescent="0.2">
      <c r="A90" t="s">
        <v>93</v>
      </c>
      <c r="B90">
        <v>0.1</v>
      </c>
      <c r="C90">
        <v>2.7</v>
      </c>
      <c r="D90" t="s">
        <v>798</v>
      </c>
      <c r="E90" t="s">
        <v>1016</v>
      </c>
      <c r="F90">
        <v>512.9</v>
      </c>
      <c r="G90">
        <v>1661.2</v>
      </c>
    </row>
    <row r="91" spans="1:7" x14ac:dyDescent="0.2">
      <c r="A91" t="s">
        <v>94</v>
      </c>
      <c r="B91">
        <v>0</v>
      </c>
      <c r="C91">
        <v>10.7</v>
      </c>
      <c r="D91" t="s">
        <v>798</v>
      </c>
      <c r="E91" t="s">
        <v>1016</v>
      </c>
      <c r="F91">
        <v>523.5</v>
      </c>
      <c r="G91">
        <v>1650.6</v>
      </c>
    </row>
    <row r="92" spans="1:7" x14ac:dyDescent="0.2">
      <c r="A92" t="s">
        <v>1047</v>
      </c>
      <c r="B92">
        <v>3.2</v>
      </c>
      <c r="C92">
        <v>3.2</v>
      </c>
      <c r="D92" t="s">
        <v>798</v>
      </c>
      <c r="E92" t="s">
        <v>1016</v>
      </c>
      <c r="F92">
        <v>523.6</v>
      </c>
      <c r="G92">
        <v>1650.5</v>
      </c>
    </row>
    <row r="93" spans="1:7" x14ac:dyDescent="0.2">
      <c r="A93" t="s">
        <v>95</v>
      </c>
      <c r="B93">
        <v>0</v>
      </c>
      <c r="C93">
        <v>7.1</v>
      </c>
      <c r="D93" t="s">
        <v>798</v>
      </c>
      <c r="E93" t="s">
        <v>1016</v>
      </c>
      <c r="F93">
        <v>530.6</v>
      </c>
      <c r="G93">
        <v>1643.5</v>
      </c>
    </row>
    <row r="94" spans="1:7" x14ac:dyDescent="0.2">
      <c r="A94" t="s">
        <v>1048</v>
      </c>
      <c r="B94">
        <v>3.2</v>
      </c>
      <c r="C94">
        <v>7.7</v>
      </c>
      <c r="D94" t="s">
        <v>798</v>
      </c>
      <c r="E94" t="s">
        <v>1016</v>
      </c>
      <c r="F94">
        <v>535.1</v>
      </c>
      <c r="G94">
        <v>1639</v>
      </c>
    </row>
    <row r="95" spans="1:7" x14ac:dyDescent="0.2">
      <c r="A95" t="s">
        <v>1049</v>
      </c>
      <c r="B95">
        <v>0</v>
      </c>
      <c r="C95">
        <v>7.2</v>
      </c>
      <c r="D95" t="s">
        <v>798</v>
      </c>
      <c r="E95" t="s">
        <v>1018</v>
      </c>
      <c r="F95">
        <v>537.79999999999995</v>
      </c>
      <c r="G95">
        <v>1636.3</v>
      </c>
    </row>
    <row r="96" spans="1:7" x14ac:dyDescent="0.2">
      <c r="A96" t="s">
        <v>1050</v>
      </c>
      <c r="B96">
        <v>5.2</v>
      </c>
      <c r="C96">
        <v>14.7</v>
      </c>
      <c r="D96" t="s">
        <v>798</v>
      </c>
      <c r="E96" t="s">
        <v>1016</v>
      </c>
      <c r="F96">
        <v>546.9</v>
      </c>
      <c r="G96">
        <v>1627.2</v>
      </c>
    </row>
    <row r="97" spans="1:7" x14ac:dyDescent="0.2">
      <c r="A97" t="s">
        <v>96</v>
      </c>
      <c r="B97">
        <v>0</v>
      </c>
      <c r="C97">
        <v>11.2</v>
      </c>
      <c r="D97" t="s">
        <v>798</v>
      </c>
      <c r="E97" t="s">
        <v>1016</v>
      </c>
      <c r="F97">
        <v>549</v>
      </c>
      <c r="G97">
        <v>1625.1</v>
      </c>
    </row>
    <row r="98" spans="1:7" x14ac:dyDescent="0.2">
      <c r="A98" t="s">
        <v>97</v>
      </c>
      <c r="B98">
        <v>0</v>
      </c>
      <c r="C98">
        <v>9</v>
      </c>
      <c r="D98" t="s">
        <v>798</v>
      </c>
      <c r="E98" t="s">
        <v>1018</v>
      </c>
      <c r="F98">
        <v>558</v>
      </c>
      <c r="G98">
        <v>1616.1</v>
      </c>
    </row>
    <row r="99" spans="1:7" x14ac:dyDescent="0.2">
      <c r="A99" t="s">
        <v>98</v>
      </c>
      <c r="B99">
        <v>0</v>
      </c>
      <c r="C99">
        <v>10</v>
      </c>
      <c r="D99" t="s">
        <v>798</v>
      </c>
      <c r="E99" t="s">
        <v>1016</v>
      </c>
      <c r="F99">
        <v>568</v>
      </c>
      <c r="G99">
        <v>1606.1</v>
      </c>
    </row>
    <row r="100" spans="1:7" x14ac:dyDescent="0.2">
      <c r="A100" t="s">
        <v>1051</v>
      </c>
      <c r="B100">
        <v>1.8</v>
      </c>
      <c r="C100">
        <v>13.8</v>
      </c>
      <c r="D100" t="s">
        <v>798</v>
      </c>
      <c r="E100" t="s">
        <v>1016</v>
      </c>
      <c r="F100">
        <v>579.5</v>
      </c>
      <c r="G100">
        <v>1594.6</v>
      </c>
    </row>
    <row r="101" spans="1:7" x14ac:dyDescent="0.2">
      <c r="A101" t="s">
        <v>1052</v>
      </c>
      <c r="B101">
        <v>2.5</v>
      </c>
      <c r="C101">
        <v>14.5</v>
      </c>
      <c r="D101" t="s">
        <v>798</v>
      </c>
      <c r="E101" t="s">
        <v>1016</v>
      </c>
      <c r="F101">
        <v>580.20000000000005</v>
      </c>
      <c r="G101">
        <v>1593.9</v>
      </c>
    </row>
    <row r="102" spans="1:7" x14ac:dyDescent="0.2">
      <c r="A102" t="s">
        <v>99</v>
      </c>
      <c r="B102">
        <v>0.3</v>
      </c>
      <c r="C102">
        <v>14.1</v>
      </c>
      <c r="D102" t="s">
        <v>798</v>
      </c>
      <c r="E102" t="s">
        <v>1016</v>
      </c>
      <c r="F102">
        <v>582.1</v>
      </c>
      <c r="G102">
        <v>1592</v>
      </c>
    </row>
    <row r="103" spans="1:7" x14ac:dyDescent="0.2">
      <c r="A103" t="s">
        <v>100</v>
      </c>
      <c r="B103">
        <v>0</v>
      </c>
      <c r="C103">
        <v>10.1</v>
      </c>
      <c r="D103" t="s">
        <v>798</v>
      </c>
      <c r="E103" t="s">
        <v>1016</v>
      </c>
      <c r="F103">
        <v>591.6</v>
      </c>
      <c r="G103">
        <v>1582.5</v>
      </c>
    </row>
    <row r="104" spans="1:7" x14ac:dyDescent="0.2">
      <c r="A104" t="s">
        <v>101</v>
      </c>
      <c r="B104">
        <v>0</v>
      </c>
      <c r="C104">
        <v>14.2</v>
      </c>
      <c r="D104" t="s">
        <v>798</v>
      </c>
      <c r="E104" t="s">
        <v>1016</v>
      </c>
      <c r="F104">
        <v>605.79999999999995</v>
      </c>
      <c r="G104">
        <v>1568.3</v>
      </c>
    </row>
    <row r="105" spans="1:7" x14ac:dyDescent="0.2">
      <c r="A105" t="s">
        <v>1053</v>
      </c>
      <c r="B105">
        <v>0</v>
      </c>
      <c r="C105">
        <v>8.4</v>
      </c>
      <c r="D105" t="s">
        <v>798</v>
      </c>
      <c r="E105" t="s">
        <v>1016</v>
      </c>
      <c r="F105">
        <v>614.20000000000005</v>
      </c>
      <c r="G105">
        <v>1559.9</v>
      </c>
    </row>
    <row r="106" spans="1:7" x14ac:dyDescent="0.2">
      <c r="A106" t="s">
        <v>1054</v>
      </c>
      <c r="B106">
        <v>1</v>
      </c>
      <c r="C106">
        <v>8.8000000000000007</v>
      </c>
      <c r="D106" t="s">
        <v>798</v>
      </c>
      <c r="E106" t="s">
        <v>1016</v>
      </c>
      <c r="F106">
        <v>622</v>
      </c>
      <c r="G106">
        <v>1552.1</v>
      </c>
    </row>
    <row r="107" spans="1:7" x14ac:dyDescent="0.2">
      <c r="A107" t="s">
        <v>102</v>
      </c>
      <c r="B107">
        <v>0</v>
      </c>
      <c r="C107">
        <v>15.1</v>
      </c>
      <c r="D107" t="s">
        <v>798</v>
      </c>
      <c r="E107" t="s">
        <v>1016</v>
      </c>
      <c r="F107">
        <v>629.29999999999995</v>
      </c>
      <c r="G107">
        <v>1544.8</v>
      </c>
    </row>
    <row r="108" spans="1:7" x14ac:dyDescent="0.2">
      <c r="A108" t="s">
        <v>1055</v>
      </c>
      <c r="B108">
        <v>0</v>
      </c>
      <c r="C108">
        <v>12.3</v>
      </c>
      <c r="D108" t="s">
        <v>798</v>
      </c>
      <c r="E108" t="s">
        <v>1016</v>
      </c>
      <c r="F108">
        <v>641.6</v>
      </c>
      <c r="G108">
        <v>1532.5</v>
      </c>
    </row>
    <row r="109" spans="1:7" x14ac:dyDescent="0.2">
      <c r="A109" t="s">
        <v>103</v>
      </c>
      <c r="B109">
        <v>0</v>
      </c>
      <c r="C109">
        <v>3.9</v>
      </c>
      <c r="D109" t="s">
        <v>798</v>
      </c>
      <c r="E109" t="s">
        <v>1016</v>
      </c>
      <c r="F109">
        <v>645.5</v>
      </c>
      <c r="G109">
        <v>1528.6</v>
      </c>
    </row>
    <row r="110" spans="1:7" x14ac:dyDescent="0.2">
      <c r="A110" t="s">
        <v>104</v>
      </c>
      <c r="B110">
        <v>0</v>
      </c>
      <c r="C110">
        <v>8.8000000000000007</v>
      </c>
      <c r="D110" t="s">
        <v>798</v>
      </c>
      <c r="E110" t="s">
        <v>1016</v>
      </c>
      <c r="F110">
        <v>654.29999999999995</v>
      </c>
      <c r="G110">
        <v>1519.8</v>
      </c>
    </row>
    <row r="111" spans="1:7" x14ac:dyDescent="0.2">
      <c r="A111" t="s">
        <v>105</v>
      </c>
      <c r="B111">
        <v>0</v>
      </c>
      <c r="C111">
        <v>5.8</v>
      </c>
      <c r="D111" t="s">
        <v>798</v>
      </c>
      <c r="E111" t="s">
        <v>1016</v>
      </c>
      <c r="F111">
        <v>660.1</v>
      </c>
      <c r="G111">
        <v>1514</v>
      </c>
    </row>
    <row r="112" spans="1:7" x14ac:dyDescent="0.2">
      <c r="A112" t="s">
        <v>106</v>
      </c>
      <c r="B112">
        <v>0.3</v>
      </c>
      <c r="C112">
        <v>6.4</v>
      </c>
      <c r="D112" t="s">
        <v>798</v>
      </c>
      <c r="E112" t="s">
        <v>1016</v>
      </c>
      <c r="F112">
        <v>666.5</v>
      </c>
      <c r="G112">
        <v>1507.6</v>
      </c>
    </row>
    <row r="113" spans="1:7" x14ac:dyDescent="0.2">
      <c r="A113" t="s">
        <v>107</v>
      </c>
      <c r="B113">
        <v>0</v>
      </c>
      <c r="C113">
        <v>6.3</v>
      </c>
      <c r="D113" t="s">
        <v>798</v>
      </c>
      <c r="E113" t="s">
        <v>1016</v>
      </c>
      <c r="F113">
        <v>672.5</v>
      </c>
      <c r="G113">
        <v>1501.6</v>
      </c>
    </row>
    <row r="114" spans="1:7" x14ac:dyDescent="0.2">
      <c r="A114" t="s">
        <v>1056</v>
      </c>
      <c r="B114">
        <v>0.3</v>
      </c>
      <c r="C114">
        <v>10.199999999999999</v>
      </c>
      <c r="D114" t="s">
        <v>798</v>
      </c>
      <c r="E114" t="s">
        <v>1016</v>
      </c>
      <c r="F114">
        <v>682.9</v>
      </c>
      <c r="G114">
        <v>1491.2</v>
      </c>
    </row>
    <row r="115" spans="1:7" x14ac:dyDescent="0.2">
      <c r="A115" t="s">
        <v>1057</v>
      </c>
      <c r="B115">
        <v>1</v>
      </c>
      <c r="C115">
        <v>12.4</v>
      </c>
      <c r="D115" t="s">
        <v>798</v>
      </c>
      <c r="E115" t="s">
        <v>1016</v>
      </c>
      <c r="F115">
        <v>694.3</v>
      </c>
      <c r="G115">
        <v>1479.8</v>
      </c>
    </row>
    <row r="116" spans="1:7" x14ac:dyDescent="0.2">
      <c r="A116" t="s">
        <v>799</v>
      </c>
      <c r="B116">
        <v>0</v>
      </c>
      <c r="C116">
        <v>12.4</v>
      </c>
      <c r="D116" t="s">
        <v>798</v>
      </c>
      <c r="E116" t="s">
        <v>1018</v>
      </c>
      <c r="F116">
        <v>695.3</v>
      </c>
      <c r="G116">
        <v>1478.8</v>
      </c>
    </row>
    <row r="117" spans="1:7" x14ac:dyDescent="0.2">
      <c r="A117" t="s">
        <v>108</v>
      </c>
      <c r="B117">
        <v>0</v>
      </c>
      <c r="C117">
        <v>1</v>
      </c>
      <c r="D117" t="s">
        <v>798</v>
      </c>
      <c r="E117" t="s">
        <v>1016</v>
      </c>
      <c r="F117">
        <v>696.3</v>
      </c>
      <c r="G117">
        <v>1477.8</v>
      </c>
    </row>
    <row r="118" spans="1:7" x14ac:dyDescent="0.2">
      <c r="A118" t="s">
        <v>109</v>
      </c>
      <c r="B118">
        <v>0</v>
      </c>
      <c r="C118">
        <v>2.2000000000000002</v>
      </c>
      <c r="D118" t="s">
        <v>798</v>
      </c>
      <c r="E118" t="s">
        <v>1016</v>
      </c>
      <c r="F118">
        <v>698.5</v>
      </c>
      <c r="G118">
        <v>1475.6</v>
      </c>
    </row>
    <row r="119" spans="1:7" x14ac:dyDescent="0.2">
      <c r="A119" t="s">
        <v>110</v>
      </c>
      <c r="B119">
        <v>0</v>
      </c>
      <c r="C119">
        <v>6</v>
      </c>
      <c r="D119" t="s">
        <v>798</v>
      </c>
      <c r="E119" t="s">
        <v>1016</v>
      </c>
      <c r="F119">
        <v>704.5</v>
      </c>
      <c r="G119">
        <v>1469.6</v>
      </c>
    </row>
    <row r="120" spans="1:7" x14ac:dyDescent="0.2">
      <c r="A120" t="s">
        <v>1058</v>
      </c>
      <c r="B120">
        <v>2.2999999999999998</v>
      </c>
      <c r="C120">
        <v>11.7</v>
      </c>
      <c r="D120" t="s">
        <v>798</v>
      </c>
      <c r="E120" t="s">
        <v>1016</v>
      </c>
      <c r="F120">
        <v>713.9</v>
      </c>
      <c r="G120">
        <v>1460.2</v>
      </c>
    </row>
    <row r="121" spans="1:7" x14ac:dyDescent="0.2">
      <c r="A121" t="s">
        <v>1059</v>
      </c>
      <c r="B121">
        <v>1.2</v>
      </c>
      <c r="C121">
        <v>10.6</v>
      </c>
      <c r="D121" t="s">
        <v>798</v>
      </c>
      <c r="E121" t="s">
        <v>1016</v>
      </c>
      <c r="F121">
        <v>713.9</v>
      </c>
      <c r="G121">
        <v>1460.2</v>
      </c>
    </row>
    <row r="122" spans="1:7" x14ac:dyDescent="0.2">
      <c r="A122" t="s">
        <v>1060</v>
      </c>
      <c r="B122">
        <v>0.8</v>
      </c>
      <c r="C122">
        <v>11.7</v>
      </c>
      <c r="D122" t="s">
        <v>798</v>
      </c>
      <c r="E122" t="s">
        <v>1016</v>
      </c>
      <c r="F122">
        <v>715.4</v>
      </c>
      <c r="G122">
        <v>1458.7</v>
      </c>
    </row>
    <row r="123" spans="1:7" x14ac:dyDescent="0.2">
      <c r="A123" t="s">
        <v>111</v>
      </c>
      <c r="B123">
        <v>0</v>
      </c>
      <c r="C123">
        <v>14.4</v>
      </c>
      <c r="D123" t="s">
        <v>798</v>
      </c>
      <c r="E123" t="s">
        <v>1016</v>
      </c>
      <c r="F123">
        <v>718.9</v>
      </c>
      <c r="G123">
        <v>1455.2</v>
      </c>
    </row>
    <row r="124" spans="1:7" x14ac:dyDescent="0.2">
      <c r="A124" t="s">
        <v>1061</v>
      </c>
      <c r="B124">
        <v>0</v>
      </c>
      <c r="C124">
        <v>6.2</v>
      </c>
      <c r="D124" t="s">
        <v>798</v>
      </c>
      <c r="E124" t="s">
        <v>1016</v>
      </c>
      <c r="F124">
        <v>725.1</v>
      </c>
      <c r="G124">
        <v>1449</v>
      </c>
    </row>
    <row r="125" spans="1:7" x14ac:dyDescent="0.2">
      <c r="A125" t="s">
        <v>112</v>
      </c>
      <c r="B125">
        <v>0.2</v>
      </c>
      <c r="C125">
        <v>7.5</v>
      </c>
      <c r="D125" t="s">
        <v>798</v>
      </c>
      <c r="E125" t="s">
        <v>1016</v>
      </c>
      <c r="F125">
        <v>732.6</v>
      </c>
      <c r="G125">
        <v>1441.5</v>
      </c>
    </row>
    <row r="126" spans="1:7" ht="14.25" customHeight="1" x14ac:dyDescent="0.2">
      <c r="A126" t="s">
        <v>1062</v>
      </c>
      <c r="B126">
        <v>5</v>
      </c>
      <c r="C126">
        <v>7.7</v>
      </c>
      <c r="D126" t="s">
        <v>798</v>
      </c>
      <c r="E126" t="s">
        <v>1016</v>
      </c>
      <c r="F126">
        <v>735.6</v>
      </c>
      <c r="G126">
        <v>1438.5</v>
      </c>
    </row>
    <row r="127" spans="1:7" ht="17.25" customHeight="1" x14ac:dyDescent="0.2">
      <c r="A127" t="s">
        <v>113</v>
      </c>
      <c r="B127">
        <v>0</v>
      </c>
      <c r="C127">
        <v>6.6</v>
      </c>
      <c r="D127" t="s">
        <v>798</v>
      </c>
      <c r="E127" t="s">
        <v>1018</v>
      </c>
      <c r="F127">
        <v>738.8</v>
      </c>
      <c r="G127">
        <v>1435.3</v>
      </c>
    </row>
    <row r="128" spans="1:7" x14ac:dyDescent="0.2">
      <c r="A128" t="s">
        <v>116</v>
      </c>
      <c r="B128">
        <v>0</v>
      </c>
      <c r="C128">
        <v>5.3</v>
      </c>
      <c r="D128" t="s">
        <v>798</v>
      </c>
      <c r="E128" t="s">
        <v>1016</v>
      </c>
      <c r="F128">
        <v>745</v>
      </c>
      <c r="G128">
        <v>1418.1</v>
      </c>
    </row>
    <row r="129" spans="1:7" x14ac:dyDescent="0.2">
      <c r="A129" t="s">
        <v>114</v>
      </c>
      <c r="B129">
        <v>0</v>
      </c>
      <c r="C129">
        <v>6.9</v>
      </c>
      <c r="D129" t="s">
        <v>798</v>
      </c>
      <c r="E129" t="s">
        <v>1016</v>
      </c>
      <c r="F129">
        <v>745.7</v>
      </c>
      <c r="G129">
        <v>1428.4</v>
      </c>
    </row>
    <row r="130" spans="1:7" x14ac:dyDescent="0.2">
      <c r="A130" t="s">
        <v>115</v>
      </c>
      <c r="B130">
        <v>0</v>
      </c>
      <c r="C130">
        <v>5</v>
      </c>
      <c r="D130" t="s">
        <v>798</v>
      </c>
      <c r="E130" t="s">
        <v>1016</v>
      </c>
      <c r="F130">
        <v>750.7</v>
      </c>
      <c r="G130">
        <v>1423.4</v>
      </c>
    </row>
    <row r="131" spans="1:7" x14ac:dyDescent="0.2">
      <c r="A131" t="s">
        <v>117</v>
      </c>
      <c r="B131">
        <v>0</v>
      </c>
      <c r="C131">
        <v>12.4</v>
      </c>
      <c r="D131" t="s">
        <v>798</v>
      </c>
      <c r="E131" t="s">
        <v>1016</v>
      </c>
      <c r="F131">
        <v>768.4</v>
      </c>
      <c r="G131">
        <v>1405.7</v>
      </c>
    </row>
    <row r="132" spans="1:7" x14ac:dyDescent="0.2">
      <c r="A132" t="s">
        <v>1063</v>
      </c>
      <c r="B132">
        <v>0.6</v>
      </c>
      <c r="C132">
        <v>6.2</v>
      </c>
      <c r="D132" t="s">
        <v>798</v>
      </c>
      <c r="E132" t="s">
        <v>1016</v>
      </c>
      <c r="F132">
        <v>769.4</v>
      </c>
      <c r="G132">
        <v>1377.7</v>
      </c>
    </row>
    <row r="133" spans="1:7" x14ac:dyDescent="0.2">
      <c r="A133" t="s">
        <v>1064</v>
      </c>
      <c r="B133">
        <v>4.5999999999999996</v>
      </c>
      <c r="C133">
        <v>7.2</v>
      </c>
      <c r="D133" t="s">
        <v>798</v>
      </c>
      <c r="E133" t="s">
        <v>1016</v>
      </c>
      <c r="F133">
        <v>770.6</v>
      </c>
      <c r="G133">
        <v>1403.5</v>
      </c>
    </row>
    <row r="134" spans="1:7" x14ac:dyDescent="0.2">
      <c r="A134" t="s">
        <v>1065</v>
      </c>
      <c r="B134">
        <v>6.4</v>
      </c>
      <c r="C134">
        <v>9.4</v>
      </c>
      <c r="D134" t="s">
        <v>798</v>
      </c>
      <c r="E134" t="s">
        <v>1016</v>
      </c>
      <c r="F134">
        <v>770.6</v>
      </c>
      <c r="G134">
        <v>1403.5</v>
      </c>
    </row>
    <row r="135" spans="1:7" x14ac:dyDescent="0.2">
      <c r="A135" t="s">
        <v>118</v>
      </c>
      <c r="B135">
        <v>0</v>
      </c>
      <c r="C135">
        <v>3.9</v>
      </c>
      <c r="D135" t="s">
        <v>798</v>
      </c>
      <c r="E135" t="s">
        <v>1016</v>
      </c>
      <c r="F135">
        <v>772.3</v>
      </c>
      <c r="G135">
        <v>1401.8</v>
      </c>
    </row>
    <row r="136" spans="1:7" x14ac:dyDescent="0.2">
      <c r="A136" t="s">
        <v>119</v>
      </c>
      <c r="B136">
        <v>0.2</v>
      </c>
      <c r="C136">
        <v>9</v>
      </c>
      <c r="D136" t="s">
        <v>798</v>
      </c>
      <c r="E136" t="s">
        <v>1016</v>
      </c>
      <c r="F136">
        <v>781.3</v>
      </c>
      <c r="G136">
        <v>1392.8</v>
      </c>
    </row>
    <row r="137" spans="1:7" x14ac:dyDescent="0.2">
      <c r="A137" t="s">
        <v>1066</v>
      </c>
      <c r="B137">
        <v>9.3000000000000007</v>
      </c>
      <c r="C137">
        <v>11.1</v>
      </c>
      <c r="D137" t="s">
        <v>798</v>
      </c>
      <c r="E137" t="s">
        <v>1016</v>
      </c>
      <c r="F137">
        <v>782</v>
      </c>
      <c r="G137">
        <v>1392.1</v>
      </c>
    </row>
    <row r="138" spans="1:7" x14ac:dyDescent="0.2">
      <c r="A138" t="s">
        <v>120</v>
      </c>
      <c r="B138">
        <v>0</v>
      </c>
      <c r="C138">
        <v>9.3000000000000007</v>
      </c>
      <c r="D138" t="s">
        <v>798</v>
      </c>
      <c r="E138" t="s">
        <v>1016</v>
      </c>
      <c r="F138">
        <v>790.2</v>
      </c>
      <c r="G138">
        <v>1383.9</v>
      </c>
    </row>
    <row r="139" spans="1:7" x14ac:dyDescent="0.2">
      <c r="A139" t="s">
        <v>121</v>
      </c>
      <c r="B139">
        <v>0</v>
      </c>
      <c r="C139">
        <v>10.8</v>
      </c>
      <c r="D139" t="s">
        <v>798</v>
      </c>
      <c r="E139" t="s">
        <v>1016</v>
      </c>
      <c r="F139">
        <v>806</v>
      </c>
      <c r="G139">
        <v>1368.1</v>
      </c>
    </row>
    <row r="140" spans="1:7" x14ac:dyDescent="0.2">
      <c r="A140" t="s">
        <v>1067</v>
      </c>
      <c r="B140">
        <v>2.5</v>
      </c>
      <c r="C140">
        <v>4.8</v>
      </c>
      <c r="D140" t="s">
        <v>798</v>
      </c>
      <c r="E140" t="s">
        <v>1016</v>
      </c>
      <c r="F140">
        <v>808.3</v>
      </c>
      <c r="G140">
        <v>1365.8</v>
      </c>
    </row>
    <row r="141" spans="1:7" x14ac:dyDescent="0.2">
      <c r="A141" t="s">
        <v>122</v>
      </c>
      <c r="B141">
        <v>0</v>
      </c>
      <c r="C141">
        <v>6.9</v>
      </c>
      <c r="D141" t="s">
        <v>798</v>
      </c>
      <c r="E141" t="s">
        <v>1016</v>
      </c>
      <c r="F141">
        <v>812.9</v>
      </c>
      <c r="G141">
        <v>1361.2</v>
      </c>
    </row>
    <row r="142" spans="1:7" x14ac:dyDescent="0.2">
      <c r="A142" t="s">
        <v>123</v>
      </c>
      <c r="B142">
        <v>0</v>
      </c>
      <c r="C142">
        <v>7.4</v>
      </c>
      <c r="D142" t="s">
        <v>798</v>
      </c>
      <c r="E142" t="s">
        <v>1016</v>
      </c>
      <c r="F142">
        <v>820.3</v>
      </c>
      <c r="G142">
        <v>1353.8</v>
      </c>
    </row>
    <row r="143" spans="1:7" x14ac:dyDescent="0.2">
      <c r="A143" t="s">
        <v>124</v>
      </c>
      <c r="B143">
        <v>0</v>
      </c>
      <c r="C143">
        <v>6.2</v>
      </c>
      <c r="D143" t="s">
        <v>798</v>
      </c>
      <c r="E143" t="s">
        <v>1016</v>
      </c>
      <c r="F143">
        <v>826.5</v>
      </c>
      <c r="G143">
        <v>1347.6</v>
      </c>
    </row>
    <row r="144" spans="1:7" x14ac:dyDescent="0.2">
      <c r="A144" t="s">
        <v>1068</v>
      </c>
      <c r="B144">
        <v>0</v>
      </c>
      <c r="C144">
        <v>16.100000000000001</v>
      </c>
      <c r="D144" t="s">
        <v>798</v>
      </c>
      <c r="E144" t="s">
        <v>1016</v>
      </c>
      <c r="F144">
        <v>842.6</v>
      </c>
      <c r="G144">
        <v>1331.5</v>
      </c>
    </row>
    <row r="145" spans="1:7" x14ac:dyDescent="0.2">
      <c r="A145" t="s">
        <v>1069</v>
      </c>
      <c r="B145">
        <v>4.5</v>
      </c>
      <c r="C145">
        <v>9.4</v>
      </c>
      <c r="D145" t="s">
        <v>798</v>
      </c>
      <c r="E145" t="s">
        <v>1016</v>
      </c>
      <c r="F145">
        <v>847.6</v>
      </c>
      <c r="G145">
        <v>1326.5</v>
      </c>
    </row>
    <row r="146" spans="1:7" x14ac:dyDescent="0.2">
      <c r="A146" t="s">
        <v>125</v>
      </c>
      <c r="B146">
        <v>0.3</v>
      </c>
      <c r="C146">
        <v>12.3</v>
      </c>
      <c r="D146" t="s">
        <v>798</v>
      </c>
      <c r="E146" t="s">
        <v>1016</v>
      </c>
      <c r="F146">
        <v>854.9</v>
      </c>
      <c r="G146">
        <v>1319.2</v>
      </c>
    </row>
    <row r="147" spans="1:7" x14ac:dyDescent="0.2">
      <c r="A147" t="s">
        <v>126</v>
      </c>
      <c r="B147">
        <v>0.2</v>
      </c>
      <c r="C147">
        <v>13.5</v>
      </c>
      <c r="D147" t="s">
        <v>798</v>
      </c>
      <c r="E147" t="s">
        <v>1016</v>
      </c>
      <c r="F147">
        <v>867.8</v>
      </c>
      <c r="G147">
        <v>1306.3</v>
      </c>
    </row>
    <row r="148" spans="1:7" x14ac:dyDescent="0.2">
      <c r="A148" t="s">
        <v>127</v>
      </c>
      <c r="B148">
        <v>0.1</v>
      </c>
      <c r="C148">
        <v>13.5</v>
      </c>
      <c r="D148" t="s">
        <v>798</v>
      </c>
      <c r="E148" t="s">
        <v>1016</v>
      </c>
      <c r="F148">
        <v>880.9</v>
      </c>
      <c r="G148">
        <v>1293.2</v>
      </c>
    </row>
    <row r="149" spans="1:7" x14ac:dyDescent="0.2">
      <c r="A149" t="s">
        <v>128</v>
      </c>
      <c r="B149">
        <v>0.1</v>
      </c>
      <c r="C149">
        <v>8.4</v>
      </c>
      <c r="D149" t="s">
        <v>798</v>
      </c>
      <c r="E149" t="s">
        <v>1016</v>
      </c>
      <c r="F149">
        <v>889.1</v>
      </c>
      <c r="G149">
        <v>1285</v>
      </c>
    </row>
    <row r="150" spans="1:7" x14ac:dyDescent="0.2">
      <c r="A150" t="s">
        <v>129</v>
      </c>
      <c r="B150">
        <v>0.1</v>
      </c>
      <c r="C150">
        <v>12.6</v>
      </c>
      <c r="D150" t="s">
        <v>798</v>
      </c>
      <c r="E150" t="s">
        <v>1016</v>
      </c>
      <c r="F150">
        <v>901.5</v>
      </c>
      <c r="G150">
        <v>1272.5999999999999</v>
      </c>
    </row>
    <row r="151" spans="1:7" x14ac:dyDescent="0.2">
      <c r="A151" t="s">
        <v>130</v>
      </c>
      <c r="B151">
        <v>0.2</v>
      </c>
      <c r="C151">
        <v>11.8</v>
      </c>
      <c r="D151" t="s">
        <v>798</v>
      </c>
      <c r="E151" t="s">
        <v>1016</v>
      </c>
      <c r="F151">
        <v>913.1</v>
      </c>
      <c r="G151">
        <v>1261</v>
      </c>
    </row>
    <row r="152" spans="1:7" x14ac:dyDescent="0.2">
      <c r="A152" t="s">
        <v>131</v>
      </c>
      <c r="B152">
        <v>0.2</v>
      </c>
      <c r="C152">
        <v>15.7</v>
      </c>
      <c r="D152" t="s">
        <v>798</v>
      </c>
      <c r="E152" t="s">
        <v>1016</v>
      </c>
      <c r="F152">
        <v>928.4</v>
      </c>
      <c r="G152">
        <v>1245.7</v>
      </c>
    </row>
    <row r="153" spans="1:7" x14ac:dyDescent="0.2">
      <c r="A153" t="s">
        <v>132</v>
      </c>
      <c r="B153">
        <v>0.2</v>
      </c>
      <c r="C153">
        <v>13.5</v>
      </c>
      <c r="D153" t="s">
        <v>798</v>
      </c>
      <c r="E153" t="s">
        <v>1016</v>
      </c>
      <c r="F153">
        <v>941.5</v>
      </c>
      <c r="G153">
        <v>1232.5999999999999</v>
      </c>
    </row>
    <row r="154" spans="1:7" x14ac:dyDescent="0.2">
      <c r="A154" t="s">
        <v>1070</v>
      </c>
      <c r="B154">
        <v>0</v>
      </c>
      <c r="C154">
        <v>10.7</v>
      </c>
      <c r="D154" t="s">
        <v>798</v>
      </c>
      <c r="E154" t="s">
        <v>1016</v>
      </c>
      <c r="F154">
        <v>951.8</v>
      </c>
      <c r="G154">
        <v>1222.3</v>
      </c>
    </row>
    <row r="155" spans="1:7" x14ac:dyDescent="0.2">
      <c r="A155" t="s">
        <v>1071</v>
      </c>
      <c r="B155">
        <v>4.2</v>
      </c>
      <c r="C155">
        <v>7.1</v>
      </c>
      <c r="D155" t="s">
        <v>798</v>
      </c>
      <c r="E155" t="s">
        <v>1016</v>
      </c>
      <c r="F155">
        <v>954.7</v>
      </c>
      <c r="G155">
        <v>1219.4000000000001</v>
      </c>
    </row>
    <row r="156" spans="1:7" x14ac:dyDescent="0.2">
      <c r="A156" t="s">
        <v>1072</v>
      </c>
      <c r="B156">
        <v>0</v>
      </c>
      <c r="C156">
        <v>8.1</v>
      </c>
      <c r="D156" t="s">
        <v>798</v>
      </c>
      <c r="E156" t="s">
        <v>1016</v>
      </c>
      <c r="F156">
        <v>959.9</v>
      </c>
      <c r="G156">
        <v>1214.2</v>
      </c>
    </row>
    <row r="157" spans="1:7" x14ac:dyDescent="0.2">
      <c r="A157" t="s">
        <v>1073</v>
      </c>
      <c r="B157">
        <v>1</v>
      </c>
      <c r="C157">
        <v>4</v>
      </c>
      <c r="D157" t="s">
        <v>798</v>
      </c>
      <c r="E157" t="s">
        <v>1016</v>
      </c>
      <c r="F157">
        <v>962.9</v>
      </c>
      <c r="G157">
        <v>1211.2</v>
      </c>
    </row>
    <row r="158" spans="1:7" x14ac:dyDescent="0.2">
      <c r="A158" t="s">
        <v>133</v>
      </c>
      <c r="B158">
        <v>0</v>
      </c>
      <c r="C158">
        <v>5.5</v>
      </c>
      <c r="D158" t="s">
        <v>798</v>
      </c>
      <c r="E158" t="s">
        <v>1016</v>
      </c>
      <c r="F158">
        <v>965.4</v>
      </c>
      <c r="G158">
        <v>1208.7</v>
      </c>
    </row>
    <row r="159" spans="1:7" x14ac:dyDescent="0.2">
      <c r="A159" t="s">
        <v>1074</v>
      </c>
      <c r="B159">
        <v>0.2</v>
      </c>
      <c r="C159">
        <v>4.5999999999999996</v>
      </c>
      <c r="D159" t="s">
        <v>798</v>
      </c>
      <c r="E159" t="s">
        <v>1016</v>
      </c>
      <c r="F159">
        <v>970</v>
      </c>
      <c r="G159">
        <v>1204.0999999999999</v>
      </c>
    </row>
    <row r="160" spans="1:7" x14ac:dyDescent="0.2">
      <c r="A160" t="s">
        <v>1075</v>
      </c>
      <c r="B160">
        <v>1.3</v>
      </c>
      <c r="C160">
        <v>3.8</v>
      </c>
      <c r="D160" t="s">
        <v>798</v>
      </c>
      <c r="E160" t="s">
        <v>1016</v>
      </c>
      <c r="F160">
        <v>972.1</v>
      </c>
      <c r="G160">
        <v>1202</v>
      </c>
    </row>
    <row r="161" spans="1:7" x14ac:dyDescent="0.2">
      <c r="A161" t="s">
        <v>134</v>
      </c>
      <c r="B161">
        <v>0</v>
      </c>
      <c r="C161">
        <v>9.1999999999999993</v>
      </c>
      <c r="D161" t="s">
        <v>798</v>
      </c>
      <c r="E161" t="s">
        <v>1016</v>
      </c>
      <c r="F161">
        <v>978.8</v>
      </c>
      <c r="G161">
        <v>1195.3</v>
      </c>
    </row>
    <row r="162" spans="1:7" x14ac:dyDescent="0.2">
      <c r="A162" t="s">
        <v>135</v>
      </c>
      <c r="B162">
        <v>0</v>
      </c>
      <c r="C162">
        <v>6.9</v>
      </c>
      <c r="D162" t="s">
        <v>798</v>
      </c>
      <c r="E162" t="s">
        <v>1016</v>
      </c>
      <c r="F162">
        <v>985.7</v>
      </c>
      <c r="G162">
        <v>1188.4000000000001</v>
      </c>
    </row>
    <row r="163" spans="1:7" x14ac:dyDescent="0.2">
      <c r="A163" t="s">
        <v>800</v>
      </c>
      <c r="B163">
        <v>0.2</v>
      </c>
      <c r="C163">
        <v>3.2</v>
      </c>
      <c r="D163" t="s">
        <v>798</v>
      </c>
      <c r="E163" t="s">
        <v>1016</v>
      </c>
      <c r="F163">
        <v>988.7</v>
      </c>
      <c r="G163">
        <v>1185.4000000000001</v>
      </c>
    </row>
    <row r="164" spans="1:7" x14ac:dyDescent="0.2">
      <c r="A164" t="s">
        <v>1076</v>
      </c>
      <c r="B164">
        <v>1.7</v>
      </c>
      <c r="C164">
        <v>2.5</v>
      </c>
      <c r="D164" t="s">
        <v>798</v>
      </c>
      <c r="E164" t="s">
        <v>1016</v>
      </c>
      <c r="F164">
        <v>989.3</v>
      </c>
      <c r="G164">
        <v>1184.8</v>
      </c>
    </row>
    <row r="165" spans="1:7" x14ac:dyDescent="0.2">
      <c r="A165" t="s">
        <v>1077</v>
      </c>
      <c r="B165">
        <v>0</v>
      </c>
      <c r="C165">
        <v>4.2</v>
      </c>
      <c r="D165" t="s">
        <v>1078</v>
      </c>
      <c r="E165" t="s">
        <v>1018</v>
      </c>
      <c r="F165">
        <v>991.8</v>
      </c>
      <c r="G165">
        <v>1182.3</v>
      </c>
    </row>
    <row r="166" spans="1:7" x14ac:dyDescent="0.2">
      <c r="A166" t="s">
        <v>1079</v>
      </c>
      <c r="B166">
        <v>0</v>
      </c>
      <c r="C166">
        <v>11.2</v>
      </c>
      <c r="D166" t="s">
        <v>1078</v>
      </c>
      <c r="E166" t="s">
        <v>1016</v>
      </c>
      <c r="F166">
        <v>996.6</v>
      </c>
      <c r="G166">
        <v>1177.5</v>
      </c>
    </row>
    <row r="167" spans="1:7" x14ac:dyDescent="0.2">
      <c r="A167" t="s">
        <v>1080</v>
      </c>
      <c r="B167">
        <v>0</v>
      </c>
      <c r="C167">
        <v>3.6</v>
      </c>
      <c r="D167" t="s">
        <v>1078</v>
      </c>
      <c r="E167" t="s">
        <v>1016</v>
      </c>
      <c r="F167">
        <v>999.8</v>
      </c>
      <c r="G167">
        <v>1174.3</v>
      </c>
    </row>
    <row r="168" spans="1:7" x14ac:dyDescent="0.2">
      <c r="A168" t="s">
        <v>1081</v>
      </c>
      <c r="B168">
        <v>0.5</v>
      </c>
      <c r="C168">
        <v>8.6999999999999993</v>
      </c>
      <c r="D168" t="s">
        <v>1078</v>
      </c>
      <c r="E168" t="s">
        <v>1016</v>
      </c>
      <c r="F168">
        <v>1008.6</v>
      </c>
      <c r="G168">
        <v>1165.5</v>
      </c>
    </row>
    <row r="169" spans="1:7" x14ac:dyDescent="0.2">
      <c r="A169" t="s">
        <v>1082</v>
      </c>
      <c r="B169">
        <v>0</v>
      </c>
      <c r="C169">
        <v>1.2</v>
      </c>
      <c r="D169" t="s">
        <v>801</v>
      </c>
      <c r="E169" t="s">
        <v>1018</v>
      </c>
      <c r="F169">
        <v>1009.3</v>
      </c>
      <c r="G169">
        <v>1164.8</v>
      </c>
    </row>
    <row r="170" spans="1:7" x14ac:dyDescent="0.2">
      <c r="A170" t="s">
        <v>136</v>
      </c>
      <c r="B170">
        <v>0.1</v>
      </c>
      <c r="C170">
        <v>16</v>
      </c>
      <c r="D170" t="s">
        <v>801</v>
      </c>
      <c r="E170" t="s">
        <v>1016</v>
      </c>
      <c r="F170">
        <v>1015.6</v>
      </c>
      <c r="G170">
        <v>1158.5</v>
      </c>
    </row>
    <row r="171" spans="1:7" x14ac:dyDescent="0.2">
      <c r="A171" t="s">
        <v>1083</v>
      </c>
      <c r="B171">
        <v>1.2</v>
      </c>
      <c r="C171">
        <v>5</v>
      </c>
      <c r="D171" t="s">
        <v>801</v>
      </c>
      <c r="E171" t="s">
        <v>1016</v>
      </c>
      <c r="F171">
        <v>1019.3</v>
      </c>
      <c r="G171">
        <v>1154.8</v>
      </c>
    </row>
    <row r="172" spans="1:7" x14ac:dyDescent="0.2">
      <c r="A172" t="s">
        <v>137</v>
      </c>
      <c r="B172">
        <v>0.3</v>
      </c>
      <c r="C172">
        <v>4.5</v>
      </c>
      <c r="D172" t="s">
        <v>801</v>
      </c>
      <c r="E172" t="s">
        <v>1016</v>
      </c>
      <c r="F172">
        <v>1020</v>
      </c>
      <c r="G172">
        <v>1154.0999999999999</v>
      </c>
    </row>
    <row r="173" spans="1:7" x14ac:dyDescent="0.2">
      <c r="A173" t="s">
        <v>138</v>
      </c>
      <c r="B173">
        <v>0.2</v>
      </c>
      <c r="C173">
        <v>5.5</v>
      </c>
      <c r="D173" t="s">
        <v>801</v>
      </c>
      <c r="E173" t="s">
        <v>1016</v>
      </c>
      <c r="F173">
        <v>1024.9000000000001</v>
      </c>
      <c r="G173">
        <v>1149.2</v>
      </c>
    </row>
    <row r="174" spans="1:7" x14ac:dyDescent="0.2">
      <c r="A174" t="s">
        <v>1084</v>
      </c>
      <c r="B174">
        <v>2.2999999999999998</v>
      </c>
      <c r="C174">
        <v>4.3</v>
      </c>
      <c r="D174" t="s">
        <v>801</v>
      </c>
      <c r="E174" t="s">
        <v>1016</v>
      </c>
      <c r="F174">
        <v>1026.7</v>
      </c>
      <c r="G174">
        <v>1147.4000000000001</v>
      </c>
    </row>
    <row r="175" spans="1:7" x14ac:dyDescent="0.2">
      <c r="A175" t="s">
        <v>139</v>
      </c>
      <c r="B175">
        <v>0.1</v>
      </c>
      <c r="C175">
        <v>7.7</v>
      </c>
      <c r="D175" t="s">
        <v>801</v>
      </c>
      <c r="E175" t="s">
        <v>1016</v>
      </c>
      <c r="F175">
        <v>1032.3</v>
      </c>
      <c r="G175">
        <v>1141.8</v>
      </c>
    </row>
    <row r="176" spans="1:7" x14ac:dyDescent="0.2">
      <c r="A176" t="s">
        <v>1085</v>
      </c>
      <c r="B176">
        <v>2.4</v>
      </c>
      <c r="C176">
        <v>10.5</v>
      </c>
      <c r="D176" t="s">
        <v>801</v>
      </c>
      <c r="E176" t="s">
        <v>1016</v>
      </c>
      <c r="F176">
        <v>1040.2</v>
      </c>
      <c r="G176">
        <v>1133.9000000000001</v>
      </c>
    </row>
    <row r="177" spans="1:7" x14ac:dyDescent="0.2">
      <c r="A177" t="s">
        <v>1086</v>
      </c>
      <c r="B177">
        <v>0</v>
      </c>
      <c r="C177">
        <v>8.1999999999999993</v>
      </c>
      <c r="D177" t="s">
        <v>801</v>
      </c>
      <c r="E177" t="s">
        <v>1016</v>
      </c>
      <c r="F177">
        <v>1040.4000000000001</v>
      </c>
      <c r="G177">
        <v>1133.7</v>
      </c>
    </row>
    <row r="178" spans="1:7" x14ac:dyDescent="0.2">
      <c r="A178" t="s">
        <v>140</v>
      </c>
      <c r="B178">
        <v>1.4</v>
      </c>
      <c r="C178">
        <v>8</v>
      </c>
      <c r="D178" t="s">
        <v>801</v>
      </c>
      <c r="E178" t="s">
        <v>1016</v>
      </c>
      <c r="F178">
        <v>1045.2</v>
      </c>
      <c r="G178">
        <v>1128.9000000000001</v>
      </c>
    </row>
    <row r="179" spans="1:7" ht="18.75" customHeight="1" x14ac:dyDescent="0.2">
      <c r="A179" t="s">
        <v>1087</v>
      </c>
      <c r="B179">
        <v>0</v>
      </c>
      <c r="C179">
        <v>1.8</v>
      </c>
      <c r="D179" t="s">
        <v>801</v>
      </c>
      <c r="E179" t="s">
        <v>1018</v>
      </c>
      <c r="F179">
        <v>1049.5999999999999</v>
      </c>
      <c r="G179">
        <v>1124.5</v>
      </c>
    </row>
    <row r="180" spans="1:7" x14ac:dyDescent="0.2">
      <c r="A180" t="s">
        <v>1088</v>
      </c>
      <c r="B180">
        <v>0</v>
      </c>
      <c r="C180">
        <v>1.8</v>
      </c>
      <c r="D180" t="s">
        <v>801</v>
      </c>
      <c r="E180" t="s">
        <v>1018</v>
      </c>
      <c r="F180">
        <v>1049.8</v>
      </c>
      <c r="G180">
        <v>1124.3</v>
      </c>
    </row>
    <row r="181" spans="1:7" x14ac:dyDescent="0.2">
      <c r="A181" t="s">
        <v>1089</v>
      </c>
      <c r="B181">
        <v>0</v>
      </c>
      <c r="C181">
        <v>9.6</v>
      </c>
      <c r="D181" t="s">
        <v>802</v>
      </c>
      <c r="E181" t="s">
        <v>1016</v>
      </c>
      <c r="F181">
        <v>1054.5</v>
      </c>
      <c r="G181">
        <v>1119.5999999999999</v>
      </c>
    </row>
    <row r="182" spans="1:7" x14ac:dyDescent="0.2">
      <c r="A182" t="s">
        <v>141</v>
      </c>
      <c r="B182">
        <v>0</v>
      </c>
      <c r="C182">
        <v>2.4</v>
      </c>
      <c r="D182" t="s">
        <v>802</v>
      </c>
      <c r="E182" t="s">
        <v>1016</v>
      </c>
      <c r="F182">
        <v>1056.9000000000001</v>
      </c>
      <c r="G182">
        <v>1117.2</v>
      </c>
    </row>
    <row r="183" spans="1:7" x14ac:dyDescent="0.2">
      <c r="A183" t="s">
        <v>1090</v>
      </c>
      <c r="B183">
        <v>0</v>
      </c>
      <c r="C183">
        <v>1.2</v>
      </c>
      <c r="D183" t="s">
        <v>802</v>
      </c>
      <c r="E183" t="s">
        <v>1016</v>
      </c>
      <c r="F183">
        <v>1058.0999999999999</v>
      </c>
      <c r="G183">
        <v>1116</v>
      </c>
    </row>
    <row r="184" spans="1:7" ht="17.25" customHeight="1" x14ac:dyDescent="0.2">
      <c r="A184" t="s">
        <v>142</v>
      </c>
      <c r="B184">
        <v>0.2</v>
      </c>
      <c r="C184">
        <v>6.8</v>
      </c>
      <c r="D184" t="s">
        <v>802</v>
      </c>
      <c r="E184" t="s">
        <v>1016</v>
      </c>
      <c r="F184">
        <v>1064.9000000000001</v>
      </c>
      <c r="G184">
        <v>1109.2</v>
      </c>
    </row>
    <row r="185" spans="1:7" x14ac:dyDescent="0.2">
      <c r="A185" t="s">
        <v>1091</v>
      </c>
      <c r="B185">
        <v>3.5</v>
      </c>
      <c r="C185">
        <v>6.7</v>
      </c>
      <c r="D185" t="s">
        <v>802</v>
      </c>
      <c r="E185" t="s">
        <v>1016</v>
      </c>
      <c r="F185">
        <v>1067.7</v>
      </c>
      <c r="G185">
        <v>1106.4000000000001</v>
      </c>
    </row>
    <row r="186" spans="1:7" x14ac:dyDescent="0.2">
      <c r="A186" t="s">
        <v>143</v>
      </c>
      <c r="B186">
        <v>0</v>
      </c>
      <c r="C186">
        <v>5.8</v>
      </c>
      <c r="D186" t="s">
        <v>802</v>
      </c>
      <c r="E186" t="s">
        <v>1016</v>
      </c>
      <c r="F186">
        <v>1070.3</v>
      </c>
      <c r="G186">
        <v>1103.8</v>
      </c>
    </row>
    <row r="187" spans="1:7" x14ac:dyDescent="0.2">
      <c r="A187" t="s">
        <v>803</v>
      </c>
      <c r="B187">
        <v>0</v>
      </c>
      <c r="C187">
        <v>7.4</v>
      </c>
      <c r="D187" t="s">
        <v>802</v>
      </c>
      <c r="E187" t="s">
        <v>1016</v>
      </c>
      <c r="F187">
        <v>1077.7</v>
      </c>
      <c r="G187">
        <v>1096.4000000000001</v>
      </c>
    </row>
    <row r="188" spans="1:7" x14ac:dyDescent="0.2">
      <c r="A188" t="s">
        <v>144</v>
      </c>
      <c r="B188">
        <v>0</v>
      </c>
      <c r="C188">
        <v>6.3</v>
      </c>
      <c r="D188" t="s">
        <v>802</v>
      </c>
      <c r="E188" t="s">
        <v>1016</v>
      </c>
      <c r="F188">
        <v>1084</v>
      </c>
      <c r="G188">
        <v>1090.0999999999999</v>
      </c>
    </row>
    <row r="189" spans="1:7" x14ac:dyDescent="0.2">
      <c r="A189" t="s">
        <v>1092</v>
      </c>
      <c r="B189">
        <v>0.2</v>
      </c>
      <c r="C189">
        <v>11.1</v>
      </c>
      <c r="D189" t="s">
        <v>802</v>
      </c>
      <c r="E189" t="s">
        <v>1016</v>
      </c>
      <c r="F189">
        <v>1095.0999999999999</v>
      </c>
      <c r="G189">
        <v>1079</v>
      </c>
    </row>
    <row r="190" spans="1:7" x14ac:dyDescent="0.2">
      <c r="A190" t="s">
        <v>1093</v>
      </c>
      <c r="B190">
        <v>5</v>
      </c>
      <c r="C190">
        <v>6.4</v>
      </c>
      <c r="D190" t="s">
        <v>802</v>
      </c>
      <c r="E190" t="s">
        <v>1016</v>
      </c>
      <c r="F190">
        <v>1096.3</v>
      </c>
      <c r="G190">
        <v>1077.8</v>
      </c>
    </row>
    <row r="191" spans="1:7" x14ac:dyDescent="0.2">
      <c r="A191" t="s">
        <v>1094</v>
      </c>
      <c r="B191">
        <v>2.5</v>
      </c>
      <c r="C191">
        <v>5.9</v>
      </c>
      <c r="D191" t="s">
        <v>802</v>
      </c>
      <c r="E191" t="s">
        <v>1016</v>
      </c>
      <c r="F191">
        <v>1098.3</v>
      </c>
      <c r="G191">
        <v>1075.8</v>
      </c>
    </row>
    <row r="192" spans="1:7" x14ac:dyDescent="0.2">
      <c r="A192" t="s">
        <v>145</v>
      </c>
      <c r="B192">
        <v>0</v>
      </c>
      <c r="C192">
        <v>8.5</v>
      </c>
      <c r="D192" t="s">
        <v>802</v>
      </c>
      <c r="E192" t="s">
        <v>1016</v>
      </c>
      <c r="F192">
        <v>1103.2</v>
      </c>
      <c r="G192">
        <v>1070.9000000000001</v>
      </c>
    </row>
    <row r="193" spans="1:7" x14ac:dyDescent="0.2">
      <c r="A193" t="s">
        <v>1095</v>
      </c>
      <c r="B193">
        <v>0</v>
      </c>
      <c r="C193">
        <v>12.4</v>
      </c>
      <c r="D193" t="s">
        <v>802</v>
      </c>
      <c r="E193" t="s">
        <v>1016</v>
      </c>
      <c r="F193">
        <v>1107.0999999999999</v>
      </c>
      <c r="G193">
        <v>1067</v>
      </c>
    </row>
    <row r="194" spans="1:7" x14ac:dyDescent="0.2">
      <c r="A194" t="s">
        <v>146</v>
      </c>
      <c r="B194">
        <v>0</v>
      </c>
      <c r="C194">
        <v>18.2</v>
      </c>
      <c r="D194" t="s">
        <v>802</v>
      </c>
      <c r="E194" t="s">
        <v>1016</v>
      </c>
      <c r="F194">
        <v>1121.4000000000001</v>
      </c>
      <c r="G194">
        <v>1052.7</v>
      </c>
    </row>
    <row r="195" spans="1:7" x14ac:dyDescent="0.2">
      <c r="A195" t="s">
        <v>1096</v>
      </c>
      <c r="B195">
        <v>0</v>
      </c>
      <c r="C195">
        <v>7.3</v>
      </c>
      <c r="D195" t="s">
        <v>802</v>
      </c>
      <c r="E195" t="s">
        <v>1016</v>
      </c>
      <c r="F195">
        <v>1128.7</v>
      </c>
      <c r="G195">
        <v>1045.4000000000001</v>
      </c>
    </row>
    <row r="196" spans="1:7" x14ac:dyDescent="0.2">
      <c r="A196" t="s">
        <v>1097</v>
      </c>
      <c r="B196">
        <v>0</v>
      </c>
      <c r="C196">
        <v>4.0999999999999996</v>
      </c>
      <c r="D196" t="s">
        <v>802</v>
      </c>
      <c r="E196" t="s">
        <v>1016</v>
      </c>
      <c r="F196">
        <v>1132.8</v>
      </c>
      <c r="G196">
        <v>1041.3</v>
      </c>
    </row>
    <row r="197" spans="1:7" x14ac:dyDescent="0.2">
      <c r="A197" t="s">
        <v>147</v>
      </c>
      <c r="B197">
        <v>0</v>
      </c>
      <c r="C197">
        <v>8.6</v>
      </c>
      <c r="D197" t="s">
        <v>802</v>
      </c>
      <c r="E197" t="s">
        <v>1016</v>
      </c>
      <c r="F197">
        <v>1137.3</v>
      </c>
      <c r="G197">
        <v>1036.8</v>
      </c>
    </row>
    <row r="198" spans="1:7" x14ac:dyDescent="0.2">
      <c r="A198" t="s">
        <v>148</v>
      </c>
      <c r="B198">
        <v>0</v>
      </c>
      <c r="C198">
        <v>6.8</v>
      </c>
      <c r="D198" t="s">
        <v>802</v>
      </c>
      <c r="E198" t="s">
        <v>1016</v>
      </c>
      <c r="F198">
        <v>1144.0999999999999</v>
      </c>
      <c r="G198">
        <v>1030</v>
      </c>
    </row>
    <row r="199" spans="1:7" x14ac:dyDescent="0.2">
      <c r="A199" t="s">
        <v>149</v>
      </c>
      <c r="B199">
        <v>0</v>
      </c>
      <c r="C199">
        <v>17.8</v>
      </c>
      <c r="D199" t="s">
        <v>802</v>
      </c>
      <c r="E199" t="s">
        <v>1016</v>
      </c>
      <c r="F199">
        <v>1161.9000000000001</v>
      </c>
      <c r="G199">
        <v>1012.2</v>
      </c>
    </row>
    <row r="200" spans="1:7" x14ac:dyDescent="0.2">
      <c r="A200" t="s">
        <v>150</v>
      </c>
      <c r="B200">
        <v>0</v>
      </c>
      <c r="C200">
        <v>13.6</v>
      </c>
      <c r="D200" t="s">
        <v>802</v>
      </c>
      <c r="E200" t="s">
        <v>1016</v>
      </c>
      <c r="F200">
        <v>1174.9000000000001</v>
      </c>
      <c r="G200">
        <v>999.2</v>
      </c>
    </row>
    <row r="201" spans="1:7" x14ac:dyDescent="0.2">
      <c r="A201" t="s">
        <v>151</v>
      </c>
      <c r="B201">
        <v>0</v>
      </c>
      <c r="C201">
        <v>4.2</v>
      </c>
      <c r="D201" t="s">
        <v>802</v>
      </c>
      <c r="E201" t="s">
        <v>1016</v>
      </c>
      <c r="F201">
        <v>1179</v>
      </c>
      <c r="G201">
        <v>995.1</v>
      </c>
    </row>
    <row r="202" spans="1:7" x14ac:dyDescent="0.2">
      <c r="A202" t="s">
        <v>1098</v>
      </c>
      <c r="B202">
        <v>3.7</v>
      </c>
      <c r="C202">
        <v>3.8</v>
      </c>
      <c r="D202" t="s">
        <v>802</v>
      </c>
      <c r="E202" t="s">
        <v>1016</v>
      </c>
      <c r="F202">
        <v>1179</v>
      </c>
      <c r="G202">
        <v>995.1</v>
      </c>
    </row>
    <row r="203" spans="1:7" x14ac:dyDescent="0.2">
      <c r="A203" t="s">
        <v>152</v>
      </c>
      <c r="B203">
        <v>0.3</v>
      </c>
      <c r="C203">
        <v>15.4</v>
      </c>
      <c r="D203" t="s">
        <v>802</v>
      </c>
      <c r="E203" t="s">
        <v>1016</v>
      </c>
      <c r="F203">
        <v>1194.4000000000001</v>
      </c>
      <c r="G203">
        <v>978.7</v>
      </c>
    </row>
    <row r="204" spans="1:7" x14ac:dyDescent="0.2">
      <c r="A204" t="s">
        <v>1099</v>
      </c>
      <c r="B204">
        <v>3.6</v>
      </c>
      <c r="C204">
        <v>5.8</v>
      </c>
      <c r="D204" t="s">
        <v>802</v>
      </c>
      <c r="E204" t="s">
        <v>1016</v>
      </c>
      <c r="F204">
        <v>1196</v>
      </c>
      <c r="G204">
        <v>978.1</v>
      </c>
    </row>
    <row r="205" spans="1:7" x14ac:dyDescent="0.2">
      <c r="A205" t="s">
        <v>1100</v>
      </c>
      <c r="B205">
        <v>0.5</v>
      </c>
      <c r="C205">
        <v>9.4</v>
      </c>
      <c r="D205" t="s">
        <v>802</v>
      </c>
      <c r="E205" t="s">
        <v>1016</v>
      </c>
      <c r="F205">
        <v>1202.7</v>
      </c>
      <c r="G205">
        <v>971.4</v>
      </c>
    </row>
    <row r="206" spans="1:7" x14ac:dyDescent="0.2">
      <c r="A206" t="s">
        <v>153</v>
      </c>
      <c r="B206">
        <v>0</v>
      </c>
      <c r="C206">
        <v>15</v>
      </c>
      <c r="D206" t="s">
        <v>802</v>
      </c>
      <c r="E206" t="s">
        <v>1016</v>
      </c>
      <c r="F206">
        <v>1208.8</v>
      </c>
      <c r="G206">
        <v>965.3</v>
      </c>
    </row>
    <row r="207" spans="1:7" ht="18.75" customHeight="1" x14ac:dyDescent="0.2">
      <c r="A207" t="s">
        <v>1101</v>
      </c>
      <c r="B207">
        <v>1.5</v>
      </c>
      <c r="C207">
        <v>4.9000000000000004</v>
      </c>
      <c r="D207" t="s">
        <v>802</v>
      </c>
      <c r="E207" t="s">
        <v>1016</v>
      </c>
      <c r="F207">
        <v>1212.2</v>
      </c>
      <c r="G207">
        <v>961.9</v>
      </c>
    </row>
    <row r="208" spans="1:7" x14ac:dyDescent="0.2">
      <c r="A208" t="s">
        <v>154</v>
      </c>
      <c r="B208">
        <v>0.2</v>
      </c>
      <c r="C208">
        <v>9.3000000000000007</v>
      </c>
      <c r="D208" t="s">
        <v>802</v>
      </c>
      <c r="E208" t="s">
        <v>1016</v>
      </c>
      <c r="F208">
        <v>1218.0999999999999</v>
      </c>
      <c r="G208">
        <v>856</v>
      </c>
    </row>
    <row r="209" spans="1:7" x14ac:dyDescent="0.2">
      <c r="A209" t="s">
        <v>1102</v>
      </c>
      <c r="B209">
        <v>0</v>
      </c>
      <c r="C209">
        <v>7.6</v>
      </c>
      <c r="D209" t="s">
        <v>802</v>
      </c>
      <c r="E209" t="s">
        <v>1016</v>
      </c>
      <c r="F209">
        <v>1225.3</v>
      </c>
      <c r="G209">
        <v>948.8</v>
      </c>
    </row>
    <row r="210" spans="1:7" x14ac:dyDescent="0.2">
      <c r="A210" t="s">
        <v>155</v>
      </c>
      <c r="B210">
        <v>0</v>
      </c>
      <c r="C210">
        <v>10</v>
      </c>
      <c r="D210" t="s">
        <v>802</v>
      </c>
      <c r="E210" t="s">
        <v>1016</v>
      </c>
      <c r="F210">
        <v>1235.3</v>
      </c>
      <c r="G210">
        <v>938.8</v>
      </c>
    </row>
    <row r="211" spans="1:7" x14ac:dyDescent="0.2">
      <c r="A211" t="s">
        <v>1103</v>
      </c>
      <c r="B211">
        <v>2.2000000000000002</v>
      </c>
      <c r="C211">
        <v>4.5999999999999996</v>
      </c>
      <c r="D211" t="s">
        <v>802</v>
      </c>
      <c r="E211" t="s">
        <v>1016</v>
      </c>
      <c r="F211">
        <v>1237.7</v>
      </c>
      <c r="G211">
        <v>936.4</v>
      </c>
    </row>
    <row r="212" spans="1:7" x14ac:dyDescent="0.2">
      <c r="A212" t="s">
        <v>156</v>
      </c>
      <c r="B212">
        <v>0</v>
      </c>
      <c r="C212">
        <v>6.8</v>
      </c>
      <c r="D212" t="s">
        <v>802</v>
      </c>
      <c r="E212" t="s">
        <v>1016</v>
      </c>
      <c r="F212">
        <v>1242.0999999999999</v>
      </c>
      <c r="G212">
        <v>932</v>
      </c>
    </row>
    <row r="213" spans="1:7" x14ac:dyDescent="0.2">
      <c r="A213" t="s">
        <v>1104</v>
      </c>
      <c r="B213">
        <v>2</v>
      </c>
      <c r="C213">
        <v>2.6</v>
      </c>
      <c r="D213" t="s">
        <v>802</v>
      </c>
      <c r="E213" t="s">
        <v>1016</v>
      </c>
      <c r="F213">
        <v>1242.7</v>
      </c>
      <c r="G213">
        <v>931.4</v>
      </c>
    </row>
    <row r="214" spans="1:7" x14ac:dyDescent="0.2">
      <c r="A214" t="s">
        <v>1105</v>
      </c>
      <c r="B214">
        <v>2</v>
      </c>
      <c r="C214">
        <v>2.7</v>
      </c>
      <c r="D214" t="s">
        <v>802</v>
      </c>
      <c r="E214" t="s">
        <v>1016</v>
      </c>
      <c r="F214">
        <v>1242.8</v>
      </c>
      <c r="G214">
        <v>931.3</v>
      </c>
    </row>
    <row r="215" spans="1:7" x14ac:dyDescent="0.2">
      <c r="A215" t="s">
        <v>1106</v>
      </c>
      <c r="B215">
        <v>1.5</v>
      </c>
      <c r="C215">
        <v>7.5</v>
      </c>
      <c r="D215" t="s">
        <v>802</v>
      </c>
      <c r="E215" t="s">
        <v>1016</v>
      </c>
      <c r="F215">
        <v>1248</v>
      </c>
      <c r="G215">
        <v>926.1</v>
      </c>
    </row>
    <row r="216" spans="1:7" x14ac:dyDescent="0.2">
      <c r="A216" t="s">
        <v>157</v>
      </c>
      <c r="B216">
        <v>0.1</v>
      </c>
      <c r="C216">
        <v>16.8</v>
      </c>
      <c r="D216" t="s">
        <v>802</v>
      </c>
      <c r="E216" t="s">
        <v>1016</v>
      </c>
      <c r="F216">
        <v>1258.5999999999999</v>
      </c>
      <c r="G216">
        <v>915.2</v>
      </c>
    </row>
    <row r="217" spans="1:7" x14ac:dyDescent="0.2">
      <c r="A217" t="s">
        <v>1107</v>
      </c>
      <c r="B217">
        <v>1</v>
      </c>
      <c r="C217">
        <v>5.7</v>
      </c>
      <c r="D217" t="s">
        <v>802</v>
      </c>
      <c r="E217" t="s">
        <v>1016</v>
      </c>
      <c r="F217">
        <v>1263.4000000000001</v>
      </c>
      <c r="G217">
        <v>910.7</v>
      </c>
    </row>
    <row r="218" spans="1:7" x14ac:dyDescent="0.2">
      <c r="A218" t="s">
        <v>1108</v>
      </c>
      <c r="B218">
        <v>0</v>
      </c>
      <c r="C218">
        <v>0.3</v>
      </c>
      <c r="D218" t="s">
        <v>802</v>
      </c>
      <c r="E218" t="s">
        <v>1018</v>
      </c>
      <c r="F218">
        <v>1272.2</v>
      </c>
      <c r="G218">
        <v>894.9</v>
      </c>
    </row>
    <row r="219" spans="1:7" x14ac:dyDescent="0.2">
      <c r="A219" t="s">
        <v>158</v>
      </c>
      <c r="B219">
        <v>0</v>
      </c>
      <c r="C219">
        <v>13.9</v>
      </c>
      <c r="D219" t="s">
        <v>802</v>
      </c>
      <c r="E219" t="s">
        <v>1016</v>
      </c>
      <c r="F219">
        <v>1272.5999999999999</v>
      </c>
      <c r="G219">
        <v>901.5</v>
      </c>
    </row>
    <row r="220" spans="1:7" x14ac:dyDescent="0.2">
      <c r="A220" t="s">
        <v>1109</v>
      </c>
      <c r="B220">
        <v>0.1</v>
      </c>
      <c r="C220">
        <v>6.5</v>
      </c>
      <c r="D220" t="s">
        <v>802</v>
      </c>
      <c r="E220" t="s">
        <v>1016</v>
      </c>
      <c r="F220">
        <v>1279</v>
      </c>
      <c r="G220">
        <v>895.1</v>
      </c>
    </row>
    <row r="221" spans="1:7" x14ac:dyDescent="0.2">
      <c r="A221" t="s">
        <v>159</v>
      </c>
      <c r="B221">
        <v>0.2</v>
      </c>
      <c r="C221">
        <v>31.4</v>
      </c>
      <c r="D221" t="s">
        <v>804</v>
      </c>
      <c r="E221" t="s">
        <v>1016</v>
      </c>
      <c r="F221">
        <v>1304</v>
      </c>
      <c r="G221">
        <v>870.1</v>
      </c>
    </row>
    <row r="222" spans="1:7" x14ac:dyDescent="0.2">
      <c r="A222" t="s">
        <v>1110</v>
      </c>
      <c r="B222">
        <v>3.4</v>
      </c>
      <c r="C222">
        <v>7.2</v>
      </c>
      <c r="D222" t="s">
        <v>804</v>
      </c>
      <c r="E222" t="s">
        <v>1016</v>
      </c>
      <c r="F222">
        <v>1307.4000000000001</v>
      </c>
      <c r="G222">
        <v>866.7</v>
      </c>
    </row>
    <row r="223" spans="1:7" x14ac:dyDescent="0.2">
      <c r="A223" t="s">
        <v>160</v>
      </c>
      <c r="B223">
        <v>0.1</v>
      </c>
      <c r="C223">
        <v>6.9</v>
      </c>
      <c r="D223" t="s">
        <v>804</v>
      </c>
      <c r="E223" t="s">
        <v>1016</v>
      </c>
      <c r="F223">
        <v>1310.5</v>
      </c>
      <c r="G223">
        <v>863.6</v>
      </c>
    </row>
    <row r="224" spans="1:7" x14ac:dyDescent="0.2">
      <c r="A224" t="s">
        <v>161</v>
      </c>
      <c r="B224">
        <v>0</v>
      </c>
      <c r="C224">
        <v>5.9</v>
      </c>
      <c r="D224" t="s">
        <v>804</v>
      </c>
      <c r="E224" t="s">
        <v>1016</v>
      </c>
      <c r="F224">
        <v>1316.2</v>
      </c>
      <c r="G224">
        <v>857.9</v>
      </c>
    </row>
    <row r="225" spans="1:7" x14ac:dyDescent="0.2">
      <c r="A225" t="s">
        <v>162</v>
      </c>
      <c r="B225">
        <v>0.4</v>
      </c>
      <c r="C225">
        <v>3.3</v>
      </c>
      <c r="D225" t="s">
        <v>804</v>
      </c>
      <c r="E225" t="s">
        <v>1016</v>
      </c>
      <c r="F225">
        <v>1319.5</v>
      </c>
      <c r="G225">
        <v>854.6</v>
      </c>
    </row>
    <row r="226" spans="1:7" x14ac:dyDescent="0.2">
      <c r="A226" t="s">
        <v>163</v>
      </c>
      <c r="B226">
        <v>0.1</v>
      </c>
      <c r="C226">
        <v>4.8</v>
      </c>
      <c r="D226" t="s">
        <v>804</v>
      </c>
      <c r="E226" t="s">
        <v>1016</v>
      </c>
      <c r="F226">
        <v>1323.5</v>
      </c>
      <c r="G226">
        <v>850.6</v>
      </c>
    </row>
    <row r="227" spans="1:7" x14ac:dyDescent="0.2">
      <c r="A227" t="s">
        <v>1111</v>
      </c>
      <c r="B227">
        <v>0.4</v>
      </c>
      <c r="C227">
        <v>7.5</v>
      </c>
      <c r="D227" t="s">
        <v>804</v>
      </c>
      <c r="E227" t="s">
        <v>1016</v>
      </c>
      <c r="F227">
        <v>1330.5</v>
      </c>
      <c r="G227">
        <v>843.6</v>
      </c>
    </row>
    <row r="228" spans="1:7" x14ac:dyDescent="0.2">
      <c r="A228" t="s">
        <v>164</v>
      </c>
      <c r="B228">
        <v>0</v>
      </c>
      <c r="C228">
        <v>12.5</v>
      </c>
      <c r="D228" t="s">
        <v>804</v>
      </c>
      <c r="E228" t="s">
        <v>1018</v>
      </c>
      <c r="F228">
        <v>1335.8</v>
      </c>
      <c r="G228">
        <v>838.3</v>
      </c>
    </row>
    <row r="229" spans="1:7" x14ac:dyDescent="0.2">
      <c r="A229" t="s">
        <v>1112</v>
      </c>
      <c r="B229">
        <v>1.1000000000000001</v>
      </c>
      <c r="C229">
        <v>6.3</v>
      </c>
      <c r="D229" t="s">
        <v>804</v>
      </c>
      <c r="E229" t="s">
        <v>1016</v>
      </c>
      <c r="F229">
        <v>1338.5</v>
      </c>
      <c r="G229">
        <v>835.6</v>
      </c>
    </row>
    <row r="230" spans="1:7" x14ac:dyDescent="0.2">
      <c r="A230" t="s">
        <v>1113</v>
      </c>
      <c r="B230">
        <v>2.4</v>
      </c>
      <c r="C230">
        <v>9.8000000000000007</v>
      </c>
      <c r="D230" t="s">
        <v>804</v>
      </c>
      <c r="E230" t="s">
        <v>1016</v>
      </c>
      <c r="F230">
        <v>1342.3</v>
      </c>
      <c r="G230">
        <v>831.8</v>
      </c>
    </row>
    <row r="231" spans="1:7" x14ac:dyDescent="0.2">
      <c r="A231" t="s">
        <v>1114</v>
      </c>
      <c r="B231">
        <v>1.8</v>
      </c>
      <c r="C231">
        <v>12.3</v>
      </c>
      <c r="D231" t="s">
        <v>804</v>
      </c>
      <c r="E231" t="s">
        <v>1016</v>
      </c>
      <c r="F231">
        <v>1345.4</v>
      </c>
      <c r="G231">
        <v>828.7</v>
      </c>
    </row>
    <row r="232" spans="1:7" x14ac:dyDescent="0.2">
      <c r="A232" t="s">
        <v>165</v>
      </c>
      <c r="B232">
        <v>0</v>
      </c>
      <c r="C232">
        <v>11.8</v>
      </c>
      <c r="D232" t="s">
        <v>805</v>
      </c>
      <c r="E232" t="s">
        <v>1016</v>
      </c>
      <c r="F232">
        <v>1347.6</v>
      </c>
      <c r="G232">
        <v>826.5</v>
      </c>
    </row>
    <row r="233" spans="1:7" x14ac:dyDescent="0.2">
      <c r="A233" t="s">
        <v>1115</v>
      </c>
      <c r="B233">
        <v>3.7</v>
      </c>
      <c r="C233">
        <v>19.5</v>
      </c>
      <c r="D233" t="s">
        <v>804</v>
      </c>
      <c r="E233" t="s">
        <v>1016</v>
      </c>
      <c r="F233">
        <v>1351.6</v>
      </c>
      <c r="G233">
        <v>822.5</v>
      </c>
    </row>
    <row r="234" spans="1:7" x14ac:dyDescent="0.2">
      <c r="A234" t="s">
        <v>1116</v>
      </c>
      <c r="B234">
        <v>0</v>
      </c>
      <c r="C234">
        <v>3.7</v>
      </c>
      <c r="D234" t="s">
        <v>804</v>
      </c>
      <c r="E234" t="s">
        <v>1018</v>
      </c>
      <c r="F234">
        <v>1351.6</v>
      </c>
      <c r="G234">
        <v>822.5</v>
      </c>
    </row>
    <row r="235" spans="1:7" x14ac:dyDescent="0.2">
      <c r="A235" t="s">
        <v>1117</v>
      </c>
      <c r="B235">
        <v>1.6</v>
      </c>
      <c r="C235">
        <v>11.5</v>
      </c>
      <c r="D235" t="s">
        <v>805</v>
      </c>
      <c r="E235" t="s">
        <v>1016</v>
      </c>
      <c r="F235">
        <v>1357.5</v>
      </c>
      <c r="G235">
        <v>816.6</v>
      </c>
    </row>
    <row r="236" spans="1:7" x14ac:dyDescent="0.2">
      <c r="A236" t="s">
        <v>1118</v>
      </c>
      <c r="B236">
        <v>2</v>
      </c>
      <c r="C236">
        <v>11.9</v>
      </c>
      <c r="D236" t="s">
        <v>805</v>
      </c>
      <c r="E236" t="s">
        <v>1016</v>
      </c>
      <c r="F236">
        <v>1357.5</v>
      </c>
      <c r="G236">
        <v>816.6</v>
      </c>
    </row>
    <row r="237" spans="1:7" x14ac:dyDescent="0.2">
      <c r="A237" t="s">
        <v>166</v>
      </c>
      <c r="B237">
        <v>0</v>
      </c>
      <c r="C237">
        <v>12</v>
      </c>
      <c r="D237" t="s">
        <v>805</v>
      </c>
      <c r="E237" t="s">
        <v>1016</v>
      </c>
      <c r="F237">
        <v>1359.6</v>
      </c>
      <c r="G237">
        <v>814.5</v>
      </c>
    </row>
    <row r="238" spans="1:7" x14ac:dyDescent="0.2">
      <c r="A238" t="s">
        <v>1119</v>
      </c>
      <c r="B238">
        <v>0.7</v>
      </c>
      <c r="C238">
        <v>10.6</v>
      </c>
      <c r="D238" t="s">
        <v>805</v>
      </c>
      <c r="E238" t="s">
        <v>1016</v>
      </c>
      <c r="F238">
        <v>1369.5</v>
      </c>
      <c r="G238">
        <v>804.6</v>
      </c>
    </row>
    <row r="239" spans="1:7" x14ac:dyDescent="0.2">
      <c r="A239" t="s">
        <v>1120</v>
      </c>
      <c r="B239">
        <v>2.1</v>
      </c>
      <c r="C239">
        <v>12</v>
      </c>
      <c r="D239" t="s">
        <v>805</v>
      </c>
      <c r="E239" t="s">
        <v>1016</v>
      </c>
      <c r="F239">
        <v>1369.5</v>
      </c>
      <c r="G239">
        <v>804.6</v>
      </c>
    </row>
    <row r="240" spans="1:7" x14ac:dyDescent="0.2">
      <c r="A240" t="s">
        <v>167</v>
      </c>
      <c r="B240">
        <v>0</v>
      </c>
      <c r="C240">
        <v>14.3</v>
      </c>
      <c r="D240" t="s">
        <v>805</v>
      </c>
      <c r="E240" t="s">
        <v>1018</v>
      </c>
      <c r="F240">
        <v>1373.9</v>
      </c>
      <c r="G240">
        <v>800.2</v>
      </c>
    </row>
    <row r="241" spans="1:7" x14ac:dyDescent="0.2">
      <c r="A241" t="s">
        <v>168</v>
      </c>
      <c r="B241">
        <v>0</v>
      </c>
      <c r="C241">
        <v>5.3</v>
      </c>
      <c r="D241" t="s">
        <v>805</v>
      </c>
      <c r="E241" t="s">
        <v>1018</v>
      </c>
      <c r="F241">
        <v>1379.2</v>
      </c>
      <c r="G241">
        <v>794.9</v>
      </c>
    </row>
    <row r="242" spans="1:7" x14ac:dyDescent="0.2">
      <c r="A242" t="s">
        <v>169</v>
      </c>
      <c r="B242">
        <v>0.6</v>
      </c>
      <c r="C242">
        <v>3.7</v>
      </c>
      <c r="D242" t="s">
        <v>805</v>
      </c>
      <c r="E242" t="s">
        <v>1018</v>
      </c>
      <c r="F242">
        <v>1382.9</v>
      </c>
      <c r="G242">
        <v>791.2</v>
      </c>
    </row>
    <row r="243" spans="1:7" x14ac:dyDescent="0.2">
      <c r="A243" t="s">
        <v>1121</v>
      </c>
      <c r="B243">
        <v>0.3</v>
      </c>
      <c r="C243">
        <v>5.9</v>
      </c>
      <c r="D243" t="s">
        <v>805</v>
      </c>
      <c r="E243" t="s">
        <v>1016</v>
      </c>
      <c r="F243">
        <v>1387.3</v>
      </c>
      <c r="G243">
        <v>786.8</v>
      </c>
    </row>
    <row r="244" spans="1:7" x14ac:dyDescent="0.2">
      <c r="A244" t="s">
        <v>1122</v>
      </c>
      <c r="B244">
        <v>0.7</v>
      </c>
      <c r="C244">
        <v>7.7</v>
      </c>
      <c r="D244" t="s">
        <v>805</v>
      </c>
      <c r="E244" t="s">
        <v>1016</v>
      </c>
      <c r="F244">
        <v>1388.1</v>
      </c>
      <c r="G244">
        <v>786</v>
      </c>
    </row>
    <row r="245" spans="1:7" x14ac:dyDescent="0.2">
      <c r="A245" t="s">
        <v>1123</v>
      </c>
      <c r="B245">
        <v>4.5</v>
      </c>
      <c r="C245">
        <v>16.7</v>
      </c>
      <c r="D245" t="s">
        <v>805</v>
      </c>
      <c r="E245" t="s">
        <v>1016</v>
      </c>
      <c r="F245">
        <v>1393.9</v>
      </c>
      <c r="G245">
        <v>780.2</v>
      </c>
    </row>
    <row r="246" spans="1:7" x14ac:dyDescent="0.2">
      <c r="A246" t="s">
        <v>170</v>
      </c>
      <c r="B246">
        <v>0</v>
      </c>
      <c r="C246">
        <v>31.6</v>
      </c>
      <c r="D246" t="s">
        <v>805</v>
      </c>
      <c r="E246" t="s">
        <v>1016</v>
      </c>
      <c r="F246">
        <v>1413.3</v>
      </c>
      <c r="G246">
        <v>760.8</v>
      </c>
    </row>
    <row r="247" spans="1:7" x14ac:dyDescent="0.2">
      <c r="A247" t="s">
        <v>1124</v>
      </c>
      <c r="B247">
        <v>1.9</v>
      </c>
      <c r="C247">
        <v>7.2</v>
      </c>
      <c r="D247" t="s">
        <v>805</v>
      </c>
      <c r="E247" t="s">
        <v>1016</v>
      </c>
      <c r="F247">
        <v>1418.4</v>
      </c>
      <c r="G247">
        <v>755.7</v>
      </c>
    </row>
    <row r="248" spans="1:7" x14ac:dyDescent="0.2">
      <c r="A248" t="s">
        <v>1125</v>
      </c>
      <c r="B248">
        <v>0</v>
      </c>
      <c r="C248">
        <v>9</v>
      </c>
      <c r="D248" t="s">
        <v>805</v>
      </c>
      <c r="E248" t="s">
        <v>1016</v>
      </c>
      <c r="F248">
        <v>1422.3</v>
      </c>
      <c r="G248">
        <v>751.8</v>
      </c>
    </row>
    <row r="249" spans="1:7" x14ac:dyDescent="0.2">
      <c r="A249" t="s">
        <v>1126</v>
      </c>
      <c r="B249">
        <v>3.1</v>
      </c>
      <c r="C249">
        <v>6.4</v>
      </c>
      <c r="D249" t="s">
        <v>805</v>
      </c>
      <c r="E249" t="s">
        <v>1016</v>
      </c>
      <c r="F249">
        <v>1425.6</v>
      </c>
      <c r="G249">
        <v>748.5</v>
      </c>
    </row>
    <row r="250" spans="1:7" x14ac:dyDescent="0.2">
      <c r="A250" t="s">
        <v>171</v>
      </c>
      <c r="B250">
        <v>0</v>
      </c>
      <c r="C250">
        <v>7.6</v>
      </c>
      <c r="D250" t="s">
        <v>805</v>
      </c>
      <c r="E250" t="s">
        <v>1016</v>
      </c>
      <c r="F250">
        <v>1429.9</v>
      </c>
      <c r="G250">
        <v>744.2</v>
      </c>
    </row>
    <row r="251" spans="1:7" x14ac:dyDescent="0.2">
      <c r="A251" t="s">
        <v>1127</v>
      </c>
      <c r="B251">
        <v>2.9</v>
      </c>
      <c r="C251">
        <v>4</v>
      </c>
      <c r="D251" t="s">
        <v>805</v>
      </c>
      <c r="E251" t="s">
        <v>1016</v>
      </c>
      <c r="F251">
        <v>1430.6</v>
      </c>
      <c r="G251">
        <v>743.5</v>
      </c>
    </row>
    <row r="252" spans="1:7" x14ac:dyDescent="0.2">
      <c r="A252" t="s">
        <v>172</v>
      </c>
      <c r="B252">
        <v>0</v>
      </c>
      <c r="C252">
        <v>9</v>
      </c>
      <c r="D252" t="s">
        <v>805</v>
      </c>
      <c r="E252" t="s">
        <v>1016</v>
      </c>
      <c r="F252">
        <v>1438.9</v>
      </c>
      <c r="G252">
        <v>735.2</v>
      </c>
    </row>
    <row r="253" spans="1:7" x14ac:dyDescent="0.2">
      <c r="A253" t="s">
        <v>1128</v>
      </c>
      <c r="B253">
        <v>0</v>
      </c>
      <c r="C253">
        <v>3.3</v>
      </c>
      <c r="D253" t="s">
        <v>805</v>
      </c>
      <c r="E253" t="s">
        <v>1018</v>
      </c>
      <c r="F253">
        <v>1440.1</v>
      </c>
      <c r="G253">
        <v>734</v>
      </c>
    </row>
    <row r="254" spans="1:7" ht="28.5" customHeight="1" x14ac:dyDescent="0.2">
      <c r="A254" t="s">
        <v>1129</v>
      </c>
      <c r="B254">
        <v>3.3</v>
      </c>
      <c r="C254">
        <v>4.5</v>
      </c>
      <c r="D254" t="s">
        <v>805</v>
      </c>
      <c r="E254" t="s">
        <v>1016</v>
      </c>
      <c r="F254">
        <v>1440.1</v>
      </c>
      <c r="G254">
        <v>734</v>
      </c>
    </row>
    <row r="255" spans="1:7" x14ac:dyDescent="0.2">
      <c r="A255" t="s">
        <v>173</v>
      </c>
      <c r="B255">
        <v>0</v>
      </c>
      <c r="C255">
        <v>4</v>
      </c>
      <c r="D255" t="s">
        <v>806</v>
      </c>
      <c r="E255" t="s">
        <v>1016</v>
      </c>
      <c r="F255">
        <v>1442.9</v>
      </c>
      <c r="G255">
        <v>731.2</v>
      </c>
    </row>
    <row r="256" spans="1:7" x14ac:dyDescent="0.2">
      <c r="A256" t="s">
        <v>174</v>
      </c>
      <c r="B256">
        <v>0</v>
      </c>
      <c r="C256">
        <v>8.4</v>
      </c>
      <c r="D256" t="s">
        <v>806</v>
      </c>
      <c r="E256" t="s">
        <v>1016</v>
      </c>
      <c r="F256">
        <v>1451.3</v>
      </c>
      <c r="G256">
        <v>722.8</v>
      </c>
    </row>
    <row r="257" spans="1:7" x14ac:dyDescent="0.2">
      <c r="A257" t="s">
        <v>1130</v>
      </c>
      <c r="B257">
        <v>0.8</v>
      </c>
      <c r="C257">
        <v>1.1000000000000001</v>
      </c>
      <c r="D257" t="s">
        <v>806</v>
      </c>
      <c r="E257" t="s">
        <v>1016</v>
      </c>
      <c r="F257">
        <v>1451.6</v>
      </c>
      <c r="G257">
        <v>722.5</v>
      </c>
    </row>
    <row r="258" spans="1:7" x14ac:dyDescent="0.2">
      <c r="A258" t="s">
        <v>175</v>
      </c>
      <c r="B258">
        <v>0</v>
      </c>
      <c r="C258">
        <v>7.3</v>
      </c>
      <c r="D258" t="s">
        <v>806</v>
      </c>
      <c r="E258" t="s">
        <v>1016</v>
      </c>
      <c r="F258">
        <v>1458.6</v>
      </c>
      <c r="G258">
        <v>715.5</v>
      </c>
    </row>
    <row r="259" spans="1:7" x14ac:dyDescent="0.2">
      <c r="A259" t="s">
        <v>1131</v>
      </c>
      <c r="B259">
        <v>0.9</v>
      </c>
      <c r="C259">
        <v>5</v>
      </c>
      <c r="D259" t="s">
        <v>806</v>
      </c>
      <c r="E259" t="s">
        <v>1016</v>
      </c>
      <c r="F259">
        <v>1462.7</v>
      </c>
      <c r="G259">
        <v>711.4</v>
      </c>
    </row>
    <row r="260" spans="1:7" x14ac:dyDescent="0.2">
      <c r="A260" t="s">
        <v>1132</v>
      </c>
      <c r="B260">
        <v>2.2000000000000002</v>
      </c>
      <c r="C260">
        <v>11.1</v>
      </c>
      <c r="D260" t="s">
        <v>806</v>
      </c>
      <c r="E260" t="s">
        <v>1016</v>
      </c>
      <c r="F260">
        <v>1467.5</v>
      </c>
      <c r="G260">
        <v>706.6</v>
      </c>
    </row>
    <row r="261" spans="1:7" x14ac:dyDescent="0.2">
      <c r="A261" t="s">
        <v>176</v>
      </c>
      <c r="B261">
        <v>0</v>
      </c>
      <c r="C261">
        <v>10</v>
      </c>
      <c r="D261" t="s">
        <v>806</v>
      </c>
      <c r="E261" t="s">
        <v>1016</v>
      </c>
      <c r="F261">
        <v>1468.6</v>
      </c>
      <c r="G261">
        <v>705.5</v>
      </c>
    </row>
    <row r="262" spans="1:7" x14ac:dyDescent="0.2">
      <c r="A262" t="s">
        <v>1133</v>
      </c>
      <c r="B262">
        <v>0.5</v>
      </c>
      <c r="C262">
        <v>8.8000000000000007</v>
      </c>
      <c r="D262" t="s">
        <v>806</v>
      </c>
      <c r="E262" t="s">
        <v>1016</v>
      </c>
      <c r="F262">
        <v>1476.8</v>
      </c>
      <c r="G262">
        <v>697.3</v>
      </c>
    </row>
    <row r="263" spans="1:7" x14ac:dyDescent="0.2">
      <c r="A263" t="s">
        <v>177</v>
      </c>
      <c r="B263">
        <v>0.5</v>
      </c>
      <c r="C263">
        <v>12.8</v>
      </c>
      <c r="D263" t="s">
        <v>806</v>
      </c>
      <c r="E263" t="s">
        <v>1016</v>
      </c>
      <c r="F263">
        <v>1481.4</v>
      </c>
      <c r="G263">
        <v>692.7</v>
      </c>
    </row>
    <row r="264" spans="1:7" x14ac:dyDescent="0.2">
      <c r="A264" t="s">
        <v>1134</v>
      </c>
      <c r="B264">
        <v>0.8</v>
      </c>
      <c r="C264">
        <v>5.4</v>
      </c>
      <c r="D264" t="s">
        <v>806</v>
      </c>
      <c r="E264" t="s">
        <v>1016</v>
      </c>
      <c r="F264">
        <v>1485</v>
      </c>
      <c r="G264">
        <v>689.1</v>
      </c>
    </row>
    <row r="265" spans="1:7" x14ac:dyDescent="0.2">
      <c r="A265" t="s">
        <v>178</v>
      </c>
      <c r="B265">
        <v>0</v>
      </c>
      <c r="C265">
        <v>8</v>
      </c>
      <c r="D265" t="s">
        <v>806</v>
      </c>
      <c r="E265" t="s">
        <v>1016</v>
      </c>
      <c r="F265">
        <v>1488.4</v>
      </c>
      <c r="G265">
        <v>685.7</v>
      </c>
    </row>
    <row r="266" spans="1:7" x14ac:dyDescent="0.2">
      <c r="A266" t="s">
        <v>179</v>
      </c>
      <c r="B266">
        <v>0</v>
      </c>
      <c r="C266">
        <v>1.2</v>
      </c>
      <c r="D266" t="s">
        <v>806</v>
      </c>
      <c r="E266" t="s">
        <v>1016</v>
      </c>
      <c r="F266">
        <v>1489.6</v>
      </c>
      <c r="G266">
        <v>684.5</v>
      </c>
    </row>
    <row r="267" spans="1:7" x14ac:dyDescent="0.2">
      <c r="A267" t="s">
        <v>1135</v>
      </c>
      <c r="B267">
        <v>0</v>
      </c>
      <c r="C267">
        <v>2.1</v>
      </c>
      <c r="D267" t="s">
        <v>806</v>
      </c>
      <c r="E267" t="s">
        <v>1018</v>
      </c>
      <c r="F267">
        <v>1491.7</v>
      </c>
      <c r="G267">
        <v>682.4</v>
      </c>
    </row>
    <row r="268" spans="1:7" x14ac:dyDescent="0.2">
      <c r="A268" t="s">
        <v>1136</v>
      </c>
      <c r="B268">
        <v>0</v>
      </c>
      <c r="C268">
        <v>8.8000000000000007</v>
      </c>
      <c r="D268" t="s">
        <v>807</v>
      </c>
      <c r="E268" t="s">
        <v>1016</v>
      </c>
      <c r="F268">
        <v>1498.4</v>
      </c>
      <c r="G268">
        <v>675.7</v>
      </c>
    </row>
    <row r="269" spans="1:7" x14ac:dyDescent="0.2">
      <c r="A269" t="s">
        <v>180</v>
      </c>
      <c r="B269">
        <v>0</v>
      </c>
      <c r="C269">
        <v>0.1</v>
      </c>
      <c r="D269" t="s">
        <v>807</v>
      </c>
      <c r="E269" t="s">
        <v>1016</v>
      </c>
      <c r="F269">
        <v>1498.5</v>
      </c>
      <c r="G269">
        <v>675.6</v>
      </c>
    </row>
    <row r="270" spans="1:7" x14ac:dyDescent="0.2">
      <c r="A270" t="s">
        <v>1137</v>
      </c>
      <c r="B270">
        <v>1.2</v>
      </c>
      <c r="C270">
        <v>5.5</v>
      </c>
      <c r="D270" t="s">
        <v>807</v>
      </c>
      <c r="E270" t="s">
        <v>1016</v>
      </c>
      <c r="F270">
        <v>1502.8</v>
      </c>
      <c r="G270">
        <v>671.3</v>
      </c>
    </row>
    <row r="271" spans="1:7" x14ac:dyDescent="0.2">
      <c r="A271" t="s">
        <v>1138</v>
      </c>
      <c r="B271">
        <v>3.2</v>
      </c>
      <c r="C271">
        <v>11.1</v>
      </c>
      <c r="D271" t="s">
        <v>807</v>
      </c>
      <c r="E271" t="s">
        <v>1016</v>
      </c>
      <c r="F271">
        <v>1506.2</v>
      </c>
      <c r="G271">
        <v>667.7</v>
      </c>
    </row>
    <row r="272" spans="1:7" x14ac:dyDescent="0.2">
      <c r="A272" t="s">
        <v>181</v>
      </c>
      <c r="B272">
        <v>0</v>
      </c>
      <c r="C272">
        <v>14.3</v>
      </c>
      <c r="D272" t="s">
        <v>807</v>
      </c>
      <c r="E272" t="s">
        <v>1016</v>
      </c>
      <c r="F272">
        <v>1512.8</v>
      </c>
      <c r="G272">
        <v>661.3</v>
      </c>
    </row>
    <row r="273" spans="1:7" x14ac:dyDescent="0.2">
      <c r="A273" t="s">
        <v>1139</v>
      </c>
      <c r="B273">
        <v>4</v>
      </c>
      <c r="C273">
        <v>6</v>
      </c>
      <c r="D273" t="s">
        <v>807</v>
      </c>
      <c r="E273" t="s">
        <v>1016</v>
      </c>
      <c r="F273">
        <v>1514.8</v>
      </c>
      <c r="G273">
        <v>659.3</v>
      </c>
    </row>
    <row r="274" spans="1:7" x14ac:dyDescent="0.2">
      <c r="A274" t="s">
        <v>1140</v>
      </c>
      <c r="B274">
        <v>0</v>
      </c>
      <c r="C274">
        <v>5.3</v>
      </c>
      <c r="D274" t="s">
        <v>807</v>
      </c>
      <c r="E274" t="s">
        <v>1016</v>
      </c>
      <c r="F274">
        <v>1518.1</v>
      </c>
      <c r="G274">
        <v>656</v>
      </c>
    </row>
    <row r="275" spans="1:7" x14ac:dyDescent="0.2">
      <c r="A275" t="s">
        <v>182</v>
      </c>
      <c r="B275">
        <v>0.3</v>
      </c>
      <c r="C275">
        <v>2.1</v>
      </c>
      <c r="D275" t="s">
        <v>807</v>
      </c>
      <c r="E275" t="s">
        <v>1016</v>
      </c>
      <c r="F275">
        <v>1520.2</v>
      </c>
      <c r="G275">
        <v>653.9</v>
      </c>
    </row>
    <row r="276" spans="1:7" x14ac:dyDescent="0.2">
      <c r="A276" t="s">
        <v>1141</v>
      </c>
      <c r="B276">
        <v>0.9</v>
      </c>
      <c r="C276">
        <v>8.1999999999999993</v>
      </c>
      <c r="D276" t="s">
        <v>807</v>
      </c>
      <c r="E276" t="s">
        <v>1016</v>
      </c>
      <c r="F276">
        <v>1526.9</v>
      </c>
      <c r="G276">
        <v>647.20000000000005</v>
      </c>
    </row>
    <row r="277" spans="1:7" x14ac:dyDescent="0.2">
      <c r="A277" t="s">
        <v>183</v>
      </c>
      <c r="B277">
        <v>0.5</v>
      </c>
      <c r="C277">
        <v>14.8</v>
      </c>
      <c r="D277" t="s">
        <v>807</v>
      </c>
      <c r="E277" t="s">
        <v>1016</v>
      </c>
      <c r="F277">
        <v>1534.4</v>
      </c>
      <c r="G277">
        <v>639.70000000000005</v>
      </c>
    </row>
    <row r="278" spans="1:7" ht="18.75" customHeight="1" x14ac:dyDescent="0.2">
      <c r="A278" t="s">
        <v>1142</v>
      </c>
      <c r="B278">
        <v>5</v>
      </c>
      <c r="C278">
        <v>7.1</v>
      </c>
      <c r="D278" t="s">
        <v>807</v>
      </c>
      <c r="E278" t="s">
        <v>1016</v>
      </c>
      <c r="F278">
        <v>1535.5</v>
      </c>
      <c r="G278">
        <v>638.6</v>
      </c>
    </row>
    <row r="279" spans="1:7" x14ac:dyDescent="0.2">
      <c r="A279" t="s">
        <v>184</v>
      </c>
      <c r="B279">
        <v>0</v>
      </c>
      <c r="C279">
        <v>9.3000000000000007</v>
      </c>
      <c r="D279" t="s">
        <v>807</v>
      </c>
      <c r="E279" t="s">
        <v>1016</v>
      </c>
      <c r="F279">
        <v>1542.7</v>
      </c>
      <c r="G279">
        <v>631.4</v>
      </c>
    </row>
    <row r="280" spans="1:7" x14ac:dyDescent="0.2">
      <c r="A280" t="s">
        <v>1143</v>
      </c>
      <c r="B280">
        <v>5</v>
      </c>
      <c r="C280">
        <v>7.2</v>
      </c>
      <c r="D280" t="s">
        <v>807</v>
      </c>
      <c r="E280" t="s">
        <v>1016</v>
      </c>
      <c r="F280">
        <v>1544.9</v>
      </c>
      <c r="G280">
        <v>929.2</v>
      </c>
    </row>
    <row r="281" spans="1:7" x14ac:dyDescent="0.2">
      <c r="A281" t="s">
        <v>185</v>
      </c>
      <c r="B281">
        <v>0.2</v>
      </c>
      <c r="C281">
        <v>9</v>
      </c>
      <c r="D281" t="s">
        <v>807</v>
      </c>
      <c r="E281" t="s">
        <v>1016</v>
      </c>
      <c r="F281">
        <v>1551.7</v>
      </c>
      <c r="G281">
        <v>6224</v>
      </c>
    </row>
    <row r="282" spans="1:7" x14ac:dyDescent="0.2">
      <c r="A282" t="s">
        <v>1144</v>
      </c>
      <c r="B282">
        <v>0.3</v>
      </c>
      <c r="C282">
        <v>3.5</v>
      </c>
      <c r="D282" t="s">
        <v>807</v>
      </c>
      <c r="E282" t="s">
        <v>1016</v>
      </c>
      <c r="F282">
        <v>1554.5</v>
      </c>
      <c r="G282">
        <v>619.6</v>
      </c>
    </row>
    <row r="283" spans="1:7" x14ac:dyDescent="0.2">
      <c r="A283" t="s">
        <v>1145</v>
      </c>
      <c r="B283">
        <v>0.5</v>
      </c>
      <c r="C283">
        <v>9.6</v>
      </c>
      <c r="D283" t="s">
        <v>807</v>
      </c>
      <c r="E283" t="s">
        <v>1016</v>
      </c>
      <c r="F283">
        <v>1563.8</v>
      </c>
      <c r="G283">
        <v>610.29999999999995</v>
      </c>
    </row>
    <row r="284" spans="1:7" x14ac:dyDescent="0.2">
      <c r="A284" t="s">
        <v>1146</v>
      </c>
      <c r="B284">
        <v>0.2</v>
      </c>
      <c r="C284">
        <v>17.100000000000001</v>
      </c>
      <c r="D284" t="s">
        <v>807</v>
      </c>
      <c r="E284" t="s">
        <v>1016</v>
      </c>
      <c r="F284">
        <v>1568.4</v>
      </c>
      <c r="G284">
        <v>605.70000000000005</v>
      </c>
    </row>
    <row r="285" spans="1:7" x14ac:dyDescent="0.2">
      <c r="A285" t="s">
        <v>186</v>
      </c>
      <c r="B285">
        <v>0</v>
      </c>
      <c r="C285">
        <v>3.5</v>
      </c>
      <c r="D285" t="s">
        <v>807</v>
      </c>
      <c r="E285" t="s">
        <v>1016</v>
      </c>
      <c r="F285">
        <v>1571.5</v>
      </c>
      <c r="G285">
        <v>602.6</v>
      </c>
    </row>
    <row r="286" spans="1:7" x14ac:dyDescent="0.2">
      <c r="A286" t="s">
        <v>187</v>
      </c>
      <c r="B286">
        <v>0.3</v>
      </c>
      <c r="C286">
        <v>7.1</v>
      </c>
      <c r="D286" t="s">
        <v>807</v>
      </c>
      <c r="E286" t="s">
        <v>1016</v>
      </c>
      <c r="F286">
        <v>1575.1</v>
      </c>
      <c r="G286">
        <v>599</v>
      </c>
    </row>
    <row r="287" spans="1:7" ht="16.5" customHeight="1" x14ac:dyDescent="0.2">
      <c r="A287" t="s">
        <v>1147</v>
      </c>
      <c r="B287">
        <v>2.5</v>
      </c>
      <c r="C287">
        <v>5.8</v>
      </c>
      <c r="D287" t="s">
        <v>807</v>
      </c>
      <c r="E287" t="s">
        <v>1016</v>
      </c>
      <c r="F287">
        <v>1577.8</v>
      </c>
      <c r="G287">
        <v>596.29999999999995</v>
      </c>
    </row>
    <row r="288" spans="1:7" ht="15.75" customHeight="1" x14ac:dyDescent="0.2">
      <c r="A288" t="s">
        <v>1148</v>
      </c>
      <c r="B288">
        <v>0</v>
      </c>
      <c r="C288">
        <v>7.1</v>
      </c>
      <c r="D288" t="s">
        <v>808</v>
      </c>
      <c r="E288" t="s">
        <v>1018</v>
      </c>
      <c r="F288">
        <v>1581.9</v>
      </c>
      <c r="G288">
        <v>592.20000000000005</v>
      </c>
    </row>
    <row r="289" spans="1:7" x14ac:dyDescent="0.2">
      <c r="A289" t="s">
        <v>188</v>
      </c>
      <c r="B289">
        <v>0.2</v>
      </c>
      <c r="C289">
        <v>10.4</v>
      </c>
      <c r="D289" t="s">
        <v>808</v>
      </c>
      <c r="E289" t="s">
        <v>1016</v>
      </c>
      <c r="F289">
        <v>1584.9</v>
      </c>
      <c r="G289">
        <v>589.20000000000005</v>
      </c>
    </row>
    <row r="290" spans="1:7" x14ac:dyDescent="0.2">
      <c r="A290" t="s">
        <v>189</v>
      </c>
      <c r="B290">
        <v>0</v>
      </c>
      <c r="C290">
        <v>7.4</v>
      </c>
      <c r="D290" t="s">
        <v>808</v>
      </c>
      <c r="E290" t="s">
        <v>1016</v>
      </c>
      <c r="F290">
        <v>1591.9</v>
      </c>
      <c r="G290">
        <v>582.20000000000005</v>
      </c>
    </row>
    <row r="291" spans="1:7" x14ac:dyDescent="0.2">
      <c r="A291" t="s">
        <v>1149</v>
      </c>
      <c r="B291">
        <v>5.0999999999999996</v>
      </c>
      <c r="C291">
        <v>9.4</v>
      </c>
      <c r="D291" t="s">
        <v>808</v>
      </c>
      <c r="E291" t="s">
        <v>1016</v>
      </c>
      <c r="F291">
        <v>1596.2</v>
      </c>
      <c r="G291">
        <v>577.9</v>
      </c>
    </row>
    <row r="292" spans="1:7" x14ac:dyDescent="0.2">
      <c r="A292" t="s">
        <v>190</v>
      </c>
      <c r="B292">
        <v>0</v>
      </c>
      <c r="C292">
        <v>5.9</v>
      </c>
      <c r="D292" t="s">
        <v>808</v>
      </c>
      <c r="E292" t="s">
        <v>1016</v>
      </c>
      <c r="F292">
        <v>1597.8</v>
      </c>
      <c r="G292">
        <v>576.29999999999995</v>
      </c>
    </row>
    <row r="293" spans="1:7" x14ac:dyDescent="0.2">
      <c r="A293" t="s">
        <v>191</v>
      </c>
      <c r="B293">
        <v>0</v>
      </c>
      <c r="C293">
        <v>8.5</v>
      </c>
      <c r="D293" t="s">
        <v>808</v>
      </c>
      <c r="E293" t="s">
        <v>1016</v>
      </c>
      <c r="F293">
        <v>1606.3</v>
      </c>
      <c r="G293">
        <v>567.79999999999995</v>
      </c>
    </row>
    <row r="294" spans="1:7" x14ac:dyDescent="0.2">
      <c r="A294" t="s">
        <v>1150</v>
      </c>
      <c r="B294">
        <v>0</v>
      </c>
      <c r="C294">
        <v>4.3</v>
      </c>
      <c r="D294" t="s">
        <v>808</v>
      </c>
      <c r="E294" t="s">
        <v>1016</v>
      </c>
      <c r="F294">
        <v>1610.6</v>
      </c>
      <c r="G294">
        <v>563.5</v>
      </c>
    </row>
    <row r="295" spans="1:7" x14ac:dyDescent="0.2">
      <c r="A295" t="s">
        <v>192</v>
      </c>
      <c r="B295">
        <v>0</v>
      </c>
      <c r="C295">
        <v>4.5999999999999996</v>
      </c>
      <c r="D295" t="s">
        <v>808</v>
      </c>
      <c r="E295" t="s">
        <v>1016</v>
      </c>
      <c r="F295">
        <v>1615.2</v>
      </c>
      <c r="G295">
        <v>558.9</v>
      </c>
    </row>
    <row r="296" spans="1:7" x14ac:dyDescent="0.2">
      <c r="A296" t="s">
        <v>193</v>
      </c>
      <c r="B296">
        <v>0.2</v>
      </c>
      <c r="C296">
        <v>10.7</v>
      </c>
      <c r="D296" t="s">
        <v>808</v>
      </c>
      <c r="E296" t="s">
        <v>1016</v>
      </c>
      <c r="F296">
        <v>1625.9</v>
      </c>
      <c r="G296">
        <v>548.20000000000005</v>
      </c>
    </row>
    <row r="297" spans="1:7" x14ac:dyDescent="0.2">
      <c r="A297" t="s">
        <v>194</v>
      </c>
      <c r="B297">
        <v>0.5</v>
      </c>
      <c r="C297">
        <v>5.5</v>
      </c>
      <c r="D297" t="s">
        <v>808</v>
      </c>
      <c r="E297" t="s">
        <v>1016</v>
      </c>
      <c r="F297">
        <v>1631</v>
      </c>
      <c r="G297">
        <v>543.1</v>
      </c>
    </row>
    <row r="298" spans="1:7" x14ac:dyDescent="0.2">
      <c r="A298" t="s">
        <v>195</v>
      </c>
      <c r="B298">
        <v>0.1</v>
      </c>
      <c r="C298">
        <v>3.6</v>
      </c>
      <c r="D298" t="s">
        <v>808</v>
      </c>
      <c r="E298" t="s">
        <v>1016</v>
      </c>
      <c r="F298">
        <v>1633.6</v>
      </c>
      <c r="G298">
        <v>540.5</v>
      </c>
    </row>
    <row r="299" spans="1:7" x14ac:dyDescent="0.2">
      <c r="A299" t="s">
        <v>1151</v>
      </c>
      <c r="B299">
        <v>5.5</v>
      </c>
      <c r="C299">
        <v>8.1999999999999993</v>
      </c>
      <c r="D299" t="s">
        <v>808</v>
      </c>
      <c r="E299" t="s">
        <v>1016</v>
      </c>
      <c r="F299">
        <v>1636.3</v>
      </c>
      <c r="G299">
        <v>537.79999999999995</v>
      </c>
    </row>
    <row r="300" spans="1:7" x14ac:dyDescent="0.2">
      <c r="A300" t="s">
        <v>196</v>
      </c>
      <c r="B300">
        <v>0</v>
      </c>
      <c r="C300">
        <v>4.8</v>
      </c>
      <c r="D300" t="s">
        <v>808</v>
      </c>
      <c r="E300" t="s">
        <v>1016</v>
      </c>
      <c r="F300">
        <v>1638.3</v>
      </c>
      <c r="G300">
        <v>535.79999999999995</v>
      </c>
    </row>
    <row r="301" spans="1:7" x14ac:dyDescent="0.2">
      <c r="A301" t="s">
        <v>1152</v>
      </c>
      <c r="B301">
        <v>4.3</v>
      </c>
      <c r="C301">
        <v>12.3</v>
      </c>
      <c r="D301" t="s">
        <v>808</v>
      </c>
      <c r="E301" t="s">
        <v>1016</v>
      </c>
      <c r="F301">
        <v>1641.8</v>
      </c>
      <c r="G301">
        <v>532.29999999999995</v>
      </c>
    </row>
    <row r="302" spans="1:7" x14ac:dyDescent="0.2">
      <c r="A302" t="s">
        <v>197</v>
      </c>
      <c r="B302">
        <v>0</v>
      </c>
      <c r="C302">
        <v>8.1</v>
      </c>
      <c r="D302" t="s">
        <v>808</v>
      </c>
      <c r="E302" t="s">
        <v>1016</v>
      </c>
      <c r="F302">
        <v>1646.4</v>
      </c>
      <c r="G302">
        <v>527.70000000000005</v>
      </c>
    </row>
    <row r="303" spans="1:7" x14ac:dyDescent="0.2">
      <c r="A303" t="s">
        <v>1153</v>
      </c>
      <c r="B303">
        <v>3.5</v>
      </c>
      <c r="C303">
        <v>4.8</v>
      </c>
      <c r="D303" t="s">
        <v>808</v>
      </c>
      <c r="E303" t="s">
        <v>1016</v>
      </c>
      <c r="F303">
        <v>1651.1</v>
      </c>
      <c r="G303">
        <v>520</v>
      </c>
    </row>
    <row r="304" spans="1:7" x14ac:dyDescent="0.2">
      <c r="A304" t="s">
        <v>198</v>
      </c>
      <c r="B304">
        <v>0</v>
      </c>
      <c r="C304">
        <v>4.7</v>
      </c>
      <c r="D304" t="s">
        <v>808</v>
      </c>
      <c r="E304" t="s">
        <v>1016</v>
      </c>
      <c r="F304">
        <v>1651.1</v>
      </c>
      <c r="G304">
        <v>523</v>
      </c>
    </row>
    <row r="305" spans="1:7" x14ac:dyDescent="0.2">
      <c r="A305" t="s">
        <v>200</v>
      </c>
      <c r="B305">
        <v>0</v>
      </c>
      <c r="C305">
        <v>1.2</v>
      </c>
      <c r="D305" t="s">
        <v>808</v>
      </c>
      <c r="E305" t="s">
        <v>1016</v>
      </c>
      <c r="F305">
        <v>1652.8</v>
      </c>
      <c r="G305">
        <v>521.29999999999995</v>
      </c>
    </row>
    <row r="306" spans="1:7" x14ac:dyDescent="0.2">
      <c r="A306" t="s">
        <v>199</v>
      </c>
      <c r="B306">
        <v>1</v>
      </c>
      <c r="C306">
        <v>2.5</v>
      </c>
      <c r="D306" t="s">
        <v>808</v>
      </c>
      <c r="E306" t="s">
        <v>1016</v>
      </c>
      <c r="F306">
        <v>1653.6</v>
      </c>
      <c r="G306">
        <v>520.5</v>
      </c>
    </row>
    <row r="307" spans="1:7" x14ac:dyDescent="0.2">
      <c r="A307" t="s">
        <v>201</v>
      </c>
      <c r="B307">
        <v>0</v>
      </c>
      <c r="C307">
        <v>3</v>
      </c>
      <c r="D307" t="s">
        <v>808</v>
      </c>
      <c r="E307" t="s">
        <v>1018</v>
      </c>
      <c r="F307">
        <v>1655.8</v>
      </c>
      <c r="G307">
        <v>518.29999999999995</v>
      </c>
    </row>
    <row r="308" spans="1:7" x14ac:dyDescent="0.2">
      <c r="A308" t="s">
        <v>1154</v>
      </c>
      <c r="B308">
        <v>0</v>
      </c>
      <c r="C308">
        <v>0.7</v>
      </c>
      <c r="D308" t="s">
        <v>808</v>
      </c>
      <c r="E308" t="s">
        <v>1018</v>
      </c>
      <c r="F308">
        <v>1656.5</v>
      </c>
      <c r="G308">
        <v>517.6</v>
      </c>
    </row>
    <row r="309" spans="1:7" x14ac:dyDescent="0.2">
      <c r="A309" t="s">
        <v>202</v>
      </c>
      <c r="B309">
        <v>0.2</v>
      </c>
      <c r="C309">
        <v>4.5999999999999996</v>
      </c>
      <c r="D309" t="s">
        <v>808</v>
      </c>
      <c r="E309" t="s">
        <v>1016</v>
      </c>
      <c r="F309">
        <v>1661.1</v>
      </c>
      <c r="G309">
        <v>513</v>
      </c>
    </row>
    <row r="310" spans="1:7" x14ac:dyDescent="0.2">
      <c r="A310" t="s">
        <v>1155</v>
      </c>
      <c r="B310">
        <v>2.8</v>
      </c>
      <c r="C310">
        <v>4.2</v>
      </c>
      <c r="D310" t="s">
        <v>808</v>
      </c>
      <c r="E310" t="s">
        <v>1016</v>
      </c>
      <c r="F310">
        <v>1662.4</v>
      </c>
      <c r="G310">
        <v>511.7</v>
      </c>
    </row>
    <row r="311" spans="1:7" x14ac:dyDescent="0.2">
      <c r="A311" t="s">
        <v>203</v>
      </c>
      <c r="B311">
        <v>0</v>
      </c>
      <c r="C311">
        <v>5.3</v>
      </c>
      <c r="D311" t="s">
        <v>808</v>
      </c>
      <c r="E311" t="s">
        <v>1016</v>
      </c>
      <c r="F311">
        <v>1666</v>
      </c>
      <c r="G311">
        <v>508.1</v>
      </c>
    </row>
    <row r="312" spans="1:7" x14ac:dyDescent="0.2">
      <c r="A312" t="s">
        <v>1156</v>
      </c>
      <c r="B312">
        <v>4.2</v>
      </c>
      <c r="C312">
        <v>6.9</v>
      </c>
      <c r="D312" t="s">
        <v>808</v>
      </c>
      <c r="E312" t="s">
        <v>1016</v>
      </c>
      <c r="F312">
        <v>1668.7</v>
      </c>
      <c r="G312">
        <v>505.4</v>
      </c>
    </row>
    <row r="313" spans="1:7" x14ac:dyDescent="0.2">
      <c r="A313" t="s">
        <v>1157</v>
      </c>
      <c r="B313">
        <v>0.1</v>
      </c>
      <c r="C313">
        <v>3.8</v>
      </c>
      <c r="D313" t="s">
        <v>808</v>
      </c>
      <c r="E313" t="s">
        <v>1016</v>
      </c>
      <c r="F313">
        <v>1669.8</v>
      </c>
      <c r="G313">
        <v>504.3</v>
      </c>
    </row>
    <row r="314" spans="1:7" x14ac:dyDescent="0.2">
      <c r="A314" t="s">
        <v>204</v>
      </c>
      <c r="B314">
        <v>0</v>
      </c>
      <c r="C314">
        <v>5.8</v>
      </c>
      <c r="D314" t="s">
        <v>808</v>
      </c>
      <c r="E314" t="s">
        <v>1016</v>
      </c>
      <c r="F314">
        <v>1675.5</v>
      </c>
      <c r="G314">
        <v>498.6</v>
      </c>
    </row>
    <row r="315" spans="1:7" x14ac:dyDescent="0.2">
      <c r="A315" t="s">
        <v>205</v>
      </c>
      <c r="B315">
        <v>0</v>
      </c>
      <c r="C315">
        <v>4.3</v>
      </c>
      <c r="D315" t="s">
        <v>808</v>
      </c>
      <c r="E315" t="s">
        <v>1016</v>
      </c>
      <c r="F315">
        <v>1679.8</v>
      </c>
      <c r="G315">
        <v>494.3</v>
      </c>
    </row>
    <row r="316" spans="1:7" x14ac:dyDescent="0.2">
      <c r="A316" t="s">
        <v>1158</v>
      </c>
      <c r="B316">
        <v>0.5</v>
      </c>
      <c r="C316">
        <v>3</v>
      </c>
      <c r="D316" t="s">
        <v>808</v>
      </c>
      <c r="E316" t="s">
        <v>1016</v>
      </c>
      <c r="F316">
        <v>1682.8</v>
      </c>
      <c r="G316">
        <v>491.3</v>
      </c>
    </row>
    <row r="317" spans="1:7" x14ac:dyDescent="0.2">
      <c r="A317" t="s">
        <v>206</v>
      </c>
      <c r="B317">
        <v>0.1</v>
      </c>
      <c r="C317">
        <v>2</v>
      </c>
      <c r="D317" t="s">
        <v>808</v>
      </c>
      <c r="E317" t="s">
        <v>1016</v>
      </c>
      <c r="F317">
        <v>1684.2</v>
      </c>
      <c r="G317">
        <v>489.9</v>
      </c>
    </row>
    <row r="318" spans="1:7" x14ac:dyDescent="0.2">
      <c r="A318" t="s">
        <v>1159</v>
      </c>
      <c r="B318">
        <v>1</v>
      </c>
      <c r="C318">
        <v>5.2</v>
      </c>
      <c r="D318" t="s">
        <v>808</v>
      </c>
      <c r="E318" t="s">
        <v>1016</v>
      </c>
      <c r="F318">
        <v>1686.1</v>
      </c>
      <c r="G318">
        <v>488</v>
      </c>
    </row>
    <row r="319" spans="1:7" x14ac:dyDescent="0.2">
      <c r="A319" t="s">
        <v>1160</v>
      </c>
      <c r="B319">
        <v>0.4</v>
      </c>
      <c r="C319">
        <v>3.4</v>
      </c>
      <c r="D319" t="s">
        <v>808</v>
      </c>
      <c r="E319" t="s">
        <v>1016</v>
      </c>
      <c r="F319">
        <v>1687.5</v>
      </c>
      <c r="G319">
        <v>486.6</v>
      </c>
    </row>
    <row r="320" spans="1:7" x14ac:dyDescent="0.2">
      <c r="A320" t="s">
        <v>207</v>
      </c>
      <c r="B320">
        <v>0</v>
      </c>
      <c r="C320">
        <v>2.8</v>
      </c>
      <c r="D320" t="s">
        <v>808</v>
      </c>
      <c r="E320" t="s">
        <v>1016</v>
      </c>
      <c r="F320">
        <v>1689.4</v>
      </c>
      <c r="G320">
        <v>484.7</v>
      </c>
    </row>
    <row r="321" spans="1:7" x14ac:dyDescent="0.2">
      <c r="A321" t="s">
        <v>208</v>
      </c>
      <c r="B321">
        <v>0.1</v>
      </c>
      <c r="C321">
        <v>9.5</v>
      </c>
      <c r="D321" t="s">
        <v>808</v>
      </c>
      <c r="E321" t="s">
        <v>1016</v>
      </c>
      <c r="F321">
        <v>1696.2</v>
      </c>
      <c r="G321">
        <v>477.9</v>
      </c>
    </row>
    <row r="322" spans="1:7" x14ac:dyDescent="0.2">
      <c r="A322" t="s">
        <v>209</v>
      </c>
      <c r="B322">
        <v>0.2</v>
      </c>
      <c r="C322">
        <v>10.199999999999999</v>
      </c>
      <c r="D322" t="s">
        <v>808</v>
      </c>
      <c r="E322" t="s">
        <v>1016</v>
      </c>
      <c r="F322">
        <v>1706.2</v>
      </c>
      <c r="G322">
        <v>467.9</v>
      </c>
    </row>
    <row r="323" spans="1:7" x14ac:dyDescent="0.2">
      <c r="A323" t="s">
        <v>1161</v>
      </c>
      <c r="B323">
        <v>3.1</v>
      </c>
      <c r="C323">
        <v>8.5</v>
      </c>
      <c r="D323" t="s">
        <v>808</v>
      </c>
      <c r="E323" t="s">
        <v>1016</v>
      </c>
      <c r="F323">
        <v>1709.8</v>
      </c>
      <c r="G323">
        <v>464.3</v>
      </c>
    </row>
    <row r="324" spans="1:7" x14ac:dyDescent="0.2">
      <c r="A324" t="s">
        <v>1162</v>
      </c>
      <c r="B324">
        <v>1</v>
      </c>
      <c r="C324">
        <v>6.6</v>
      </c>
      <c r="D324" t="s">
        <v>808</v>
      </c>
      <c r="E324" t="s">
        <v>1016</v>
      </c>
      <c r="F324">
        <v>1711.3</v>
      </c>
      <c r="G324">
        <v>462.8</v>
      </c>
    </row>
    <row r="325" spans="1:7" x14ac:dyDescent="0.2">
      <c r="A325" t="s">
        <v>210</v>
      </c>
      <c r="B325">
        <v>0</v>
      </c>
      <c r="C325">
        <v>11.8</v>
      </c>
      <c r="D325" t="s">
        <v>808</v>
      </c>
      <c r="E325" t="s">
        <v>1016</v>
      </c>
      <c r="F325">
        <v>1717.6</v>
      </c>
      <c r="G325">
        <v>456.5</v>
      </c>
    </row>
    <row r="326" spans="1:7" x14ac:dyDescent="0.2">
      <c r="A326" t="s">
        <v>1163</v>
      </c>
      <c r="B326">
        <v>0</v>
      </c>
      <c r="C326">
        <v>5</v>
      </c>
      <c r="D326" t="s">
        <v>808</v>
      </c>
      <c r="E326" t="s">
        <v>1016</v>
      </c>
      <c r="F326">
        <v>1722.4</v>
      </c>
      <c r="G326">
        <v>451.7</v>
      </c>
    </row>
    <row r="327" spans="1:7" x14ac:dyDescent="0.2">
      <c r="A327" t="s">
        <v>211</v>
      </c>
      <c r="B327">
        <v>0</v>
      </c>
      <c r="C327">
        <v>8.8000000000000007</v>
      </c>
      <c r="D327" t="s">
        <v>808</v>
      </c>
      <c r="E327" t="s">
        <v>1016</v>
      </c>
      <c r="F327">
        <v>1726.4</v>
      </c>
      <c r="G327">
        <v>447.7</v>
      </c>
    </row>
    <row r="328" spans="1:7" x14ac:dyDescent="0.2">
      <c r="A328" t="s">
        <v>1164</v>
      </c>
      <c r="B328">
        <v>0</v>
      </c>
      <c r="C328">
        <v>5.3</v>
      </c>
      <c r="D328" t="s">
        <v>808</v>
      </c>
      <c r="E328" t="s">
        <v>1016</v>
      </c>
      <c r="F328">
        <v>1731.7</v>
      </c>
      <c r="G328">
        <v>442.4</v>
      </c>
    </row>
    <row r="329" spans="1:7" x14ac:dyDescent="0.2">
      <c r="A329" t="s">
        <v>452</v>
      </c>
      <c r="B329">
        <v>0</v>
      </c>
      <c r="C329">
        <v>1.9</v>
      </c>
      <c r="D329" t="s">
        <v>809</v>
      </c>
      <c r="E329" t="s">
        <v>1016</v>
      </c>
      <c r="F329">
        <v>1732.2</v>
      </c>
      <c r="G329">
        <v>441.9</v>
      </c>
    </row>
    <row r="330" spans="1:7" x14ac:dyDescent="0.2">
      <c r="A330" t="s">
        <v>1165</v>
      </c>
      <c r="B330">
        <v>0</v>
      </c>
      <c r="C330">
        <v>4.8</v>
      </c>
      <c r="D330" t="s">
        <v>809</v>
      </c>
      <c r="E330" t="s">
        <v>1016</v>
      </c>
      <c r="F330">
        <v>1732.2</v>
      </c>
      <c r="G330">
        <v>441.9</v>
      </c>
    </row>
    <row r="331" spans="1:7" x14ac:dyDescent="0.2">
      <c r="A331" t="s">
        <v>212</v>
      </c>
      <c r="B331">
        <v>0.2</v>
      </c>
      <c r="C331">
        <v>7.5</v>
      </c>
      <c r="D331" t="s">
        <v>809</v>
      </c>
      <c r="E331" t="s">
        <v>1016</v>
      </c>
      <c r="F331">
        <v>1733.9</v>
      </c>
      <c r="G331">
        <v>440.2</v>
      </c>
    </row>
    <row r="332" spans="1:7" x14ac:dyDescent="0.2">
      <c r="A332" t="s">
        <v>1166</v>
      </c>
      <c r="B332">
        <v>1.2</v>
      </c>
      <c r="C332">
        <v>5.8</v>
      </c>
      <c r="D332" t="s">
        <v>809</v>
      </c>
      <c r="E332" t="s">
        <v>1016</v>
      </c>
      <c r="F332">
        <v>1738.1</v>
      </c>
      <c r="G332">
        <v>436</v>
      </c>
    </row>
    <row r="333" spans="1:7" x14ac:dyDescent="0.2">
      <c r="A333" t="s">
        <v>213</v>
      </c>
      <c r="B333">
        <v>0</v>
      </c>
      <c r="C333">
        <v>9.6999999999999993</v>
      </c>
      <c r="D333" t="s">
        <v>809</v>
      </c>
      <c r="E333" t="s">
        <v>1016</v>
      </c>
      <c r="F333">
        <v>1743.2</v>
      </c>
      <c r="G333">
        <v>430.9</v>
      </c>
    </row>
    <row r="334" spans="1:7" x14ac:dyDescent="0.2">
      <c r="A334" t="s">
        <v>214</v>
      </c>
      <c r="B334">
        <v>0.2</v>
      </c>
      <c r="C334">
        <v>6.6</v>
      </c>
      <c r="D334" t="s">
        <v>809</v>
      </c>
      <c r="E334" t="s">
        <v>1016</v>
      </c>
      <c r="F334">
        <v>1749.1</v>
      </c>
      <c r="G334">
        <v>425</v>
      </c>
    </row>
    <row r="335" spans="1:7" x14ac:dyDescent="0.2">
      <c r="A335" t="s">
        <v>1167</v>
      </c>
      <c r="B335">
        <v>1.2</v>
      </c>
      <c r="C335">
        <v>2.2999999999999998</v>
      </c>
      <c r="D335" t="s">
        <v>809</v>
      </c>
      <c r="E335" t="s">
        <v>1016</v>
      </c>
      <c r="F335">
        <v>1749.8</v>
      </c>
      <c r="G335">
        <v>424.3</v>
      </c>
    </row>
    <row r="336" spans="1:7" x14ac:dyDescent="0.2">
      <c r="A336" t="s">
        <v>1168</v>
      </c>
      <c r="B336">
        <v>0</v>
      </c>
      <c r="C336">
        <v>6.9</v>
      </c>
      <c r="D336" t="s">
        <v>809</v>
      </c>
      <c r="E336" t="s">
        <v>1016</v>
      </c>
      <c r="F336">
        <v>1755.4</v>
      </c>
      <c r="G336">
        <v>418.7</v>
      </c>
    </row>
    <row r="337" spans="1:7" x14ac:dyDescent="0.2">
      <c r="A337" t="s">
        <v>1169</v>
      </c>
      <c r="B337">
        <v>0</v>
      </c>
      <c r="C337">
        <v>7</v>
      </c>
      <c r="D337" t="s">
        <v>809</v>
      </c>
      <c r="E337" t="s">
        <v>1016</v>
      </c>
      <c r="F337">
        <v>1755.5</v>
      </c>
      <c r="G337">
        <v>418.6</v>
      </c>
    </row>
    <row r="338" spans="1:7" x14ac:dyDescent="0.2">
      <c r="A338" t="s">
        <v>215</v>
      </c>
      <c r="B338">
        <v>0.3</v>
      </c>
      <c r="C338">
        <v>5.6</v>
      </c>
      <c r="D338" t="s">
        <v>809</v>
      </c>
      <c r="E338" t="s">
        <v>1016</v>
      </c>
      <c r="F338">
        <v>1761.2</v>
      </c>
      <c r="G338">
        <v>412.9</v>
      </c>
    </row>
    <row r="339" spans="1:7" x14ac:dyDescent="0.2">
      <c r="A339" t="s">
        <v>1170</v>
      </c>
      <c r="B339">
        <v>4.3</v>
      </c>
      <c r="C339">
        <v>11.9</v>
      </c>
      <c r="D339" t="s">
        <v>809</v>
      </c>
      <c r="E339" t="s">
        <v>1016</v>
      </c>
      <c r="F339">
        <v>1765.8</v>
      </c>
      <c r="G339">
        <v>408.3</v>
      </c>
    </row>
    <row r="340" spans="1:7" x14ac:dyDescent="0.2">
      <c r="A340" t="s">
        <v>1171</v>
      </c>
      <c r="B340">
        <v>0</v>
      </c>
      <c r="C340">
        <v>7.6</v>
      </c>
      <c r="D340" t="s">
        <v>809</v>
      </c>
      <c r="E340" t="s">
        <v>1016</v>
      </c>
      <c r="F340">
        <v>1768.2</v>
      </c>
      <c r="G340">
        <v>405.9</v>
      </c>
    </row>
    <row r="341" spans="1:7" x14ac:dyDescent="0.2">
      <c r="A341" t="s">
        <v>957</v>
      </c>
      <c r="B341">
        <v>4</v>
      </c>
      <c r="C341">
        <v>13</v>
      </c>
      <c r="D341" t="s">
        <v>809</v>
      </c>
      <c r="E341" t="s">
        <v>1016</v>
      </c>
      <c r="F341">
        <v>1770.6</v>
      </c>
      <c r="G341">
        <v>403.5</v>
      </c>
    </row>
    <row r="342" spans="1:7" x14ac:dyDescent="0.2">
      <c r="A342" t="s">
        <v>1172</v>
      </c>
      <c r="B342">
        <v>0.5</v>
      </c>
      <c r="C342">
        <v>9</v>
      </c>
      <c r="D342" t="s">
        <v>809</v>
      </c>
      <c r="E342" t="s">
        <v>1016</v>
      </c>
      <c r="F342">
        <v>1775.6</v>
      </c>
      <c r="G342">
        <v>398.5</v>
      </c>
    </row>
    <row r="343" spans="1:7" x14ac:dyDescent="0.2">
      <c r="A343" t="s">
        <v>216</v>
      </c>
      <c r="B343">
        <v>0</v>
      </c>
      <c r="C343">
        <v>8.5</v>
      </c>
      <c r="D343" t="s">
        <v>809</v>
      </c>
      <c r="E343" t="s">
        <v>1016</v>
      </c>
      <c r="F343">
        <v>1776.7</v>
      </c>
      <c r="G343">
        <v>397.4</v>
      </c>
    </row>
    <row r="344" spans="1:7" x14ac:dyDescent="0.2">
      <c r="A344" t="s">
        <v>217</v>
      </c>
      <c r="B344">
        <v>0</v>
      </c>
      <c r="C344">
        <v>6.8</v>
      </c>
      <c r="D344" t="s">
        <v>809</v>
      </c>
      <c r="E344" t="s">
        <v>1016</v>
      </c>
      <c r="F344">
        <v>1783.5</v>
      </c>
      <c r="G344">
        <v>390.6</v>
      </c>
    </row>
    <row r="345" spans="1:7" x14ac:dyDescent="0.2">
      <c r="A345" t="s">
        <v>1173</v>
      </c>
      <c r="B345">
        <v>0</v>
      </c>
      <c r="C345">
        <v>9.1</v>
      </c>
      <c r="D345" t="s">
        <v>809</v>
      </c>
      <c r="E345" t="s">
        <v>1016</v>
      </c>
      <c r="F345">
        <v>1792.6</v>
      </c>
      <c r="G345">
        <v>381.5</v>
      </c>
    </row>
    <row r="346" spans="1:7" x14ac:dyDescent="0.2">
      <c r="A346" t="s">
        <v>1174</v>
      </c>
      <c r="B346">
        <v>0</v>
      </c>
      <c r="C346">
        <v>4</v>
      </c>
      <c r="D346" t="s">
        <v>809</v>
      </c>
      <c r="E346" t="s">
        <v>1016</v>
      </c>
      <c r="F346">
        <v>1796.8</v>
      </c>
      <c r="G346">
        <v>377.3</v>
      </c>
    </row>
    <row r="347" spans="1:7" x14ac:dyDescent="0.2">
      <c r="A347" t="s">
        <v>218</v>
      </c>
      <c r="B347">
        <v>0</v>
      </c>
      <c r="C347">
        <v>2.9</v>
      </c>
      <c r="D347" t="s">
        <v>809</v>
      </c>
      <c r="E347" t="s">
        <v>1016</v>
      </c>
      <c r="F347">
        <v>1798.5</v>
      </c>
      <c r="G347">
        <v>375.6</v>
      </c>
    </row>
    <row r="348" spans="1:7" x14ac:dyDescent="0.2">
      <c r="A348" t="s">
        <v>1175</v>
      </c>
      <c r="B348">
        <v>5.8</v>
      </c>
      <c r="C348">
        <v>8.4</v>
      </c>
      <c r="D348" t="s">
        <v>809</v>
      </c>
      <c r="E348" t="s">
        <v>1016</v>
      </c>
      <c r="F348">
        <v>1801.4</v>
      </c>
      <c r="G348">
        <v>372.7</v>
      </c>
    </row>
    <row r="349" spans="1:7" x14ac:dyDescent="0.2">
      <c r="A349" t="s">
        <v>1176</v>
      </c>
      <c r="B349">
        <v>0</v>
      </c>
      <c r="C349">
        <v>15.1</v>
      </c>
      <c r="D349" t="s">
        <v>809</v>
      </c>
      <c r="E349" t="s">
        <v>1016</v>
      </c>
      <c r="F349">
        <v>1811.7</v>
      </c>
      <c r="G349">
        <v>362.4</v>
      </c>
    </row>
    <row r="350" spans="1:7" x14ac:dyDescent="0.2">
      <c r="A350" t="s">
        <v>219</v>
      </c>
      <c r="B350">
        <v>0</v>
      </c>
      <c r="C350">
        <v>2.7</v>
      </c>
      <c r="D350" t="s">
        <v>809</v>
      </c>
      <c r="E350" t="s">
        <v>1016</v>
      </c>
      <c r="F350">
        <v>1814.4</v>
      </c>
      <c r="G350">
        <v>359.7</v>
      </c>
    </row>
    <row r="351" spans="1:7" x14ac:dyDescent="0.2">
      <c r="A351" t="s">
        <v>1177</v>
      </c>
      <c r="B351">
        <v>0.7</v>
      </c>
      <c r="C351">
        <v>6.2</v>
      </c>
      <c r="D351" t="s">
        <v>809</v>
      </c>
      <c r="E351" t="s">
        <v>1016</v>
      </c>
      <c r="F351">
        <v>1817.9</v>
      </c>
      <c r="G351">
        <v>356.2</v>
      </c>
    </row>
    <row r="352" spans="1:7" x14ac:dyDescent="0.2">
      <c r="A352" t="s">
        <v>220</v>
      </c>
      <c r="B352">
        <v>0</v>
      </c>
      <c r="C352">
        <v>4.9000000000000004</v>
      </c>
      <c r="D352" t="s">
        <v>809</v>
      </c>
      <c r="E352" t="s">
        <v>1016</v>
      </c>
      <c r="F352">
        <v>1821.4</v>
      </c>
      <c r="G352">
        <v>352.7</v>
      </c>
    </row>
    <row r="353" spans="1:7" x14ac:dyDescent="0.2">
      <c r="A353" t="s">
        <v>1178</v>
      </c>
      <c r="B353">
        <v>0</v>
      </c>
      <c r="C353">
        <v>9.6999999999999993</v>
      </c>
      <c r="D353" t="s">
        <v>809</v>
      </c>
      <c r="E353" t="s">
        <v>1016</v>
      </c>
      <c r="F353">
        <v>1826.2</v>
      </c>
      <c r="G353">
        <v>347.6</v>
      </c>
    </row>
    <row r="354" spans="1:7" x14ac:dyDescent="0.2">
      <c r="A354" t="s">
        <v>1179</v>
      </c>
      <c r="B354">
        <v>0</v>
      </c>
      <c r="C354">
        <v>9.3000000000000007</v>
      </c>
      <c r="D354" t="s">
        <v>809</v>
      </c>
      <c r="E354" t="s">
        <v>1016</v>
      </c>
      <c r="F354">
        <v>1835.5</v>
      </c>
      <c r="G354">
        <v>338.6</v>
      </c>
    </row>
    <row r="355" spans="1:7" x14ac:dyDescent="0.2">
      <c r="A355" t="s">
        <v>1180</v>
      </c>
      <c r="B355">
        <v>0</v>
      </c>
      <c r="C355">
        <v>4.8</v>
      </c>
      <c r="D355" t="s">
        <v>809</v>
      </c>
      <c r="E355" t="s">
        <v>1016</v>
      </c>
      <c r="F355">
        <v>1840.3</v>
      </c>
      <c r="G355">
        <v>333.8</v>
      </c>
    </row>
    <row r="356" spans="1:7" x14ac:dyDescent="0.2">
      <c r="A356" t="s">
        <v>1181</v>
      </c>
      <c r="B356">
        <v>0</v>
      </c>
      <c r="C356">
        <v>1.4</v>
      </c>
      <c r="D356" t="s">
        <v>809</v>
      </c>
      <c r="E356" t="s">
        <v>1016</v>
      </c>
      <c r="F356">
        <v>1841.7</v>
      </c>
      <c r="G356">
        <v>332.4</v>
      </c>
    </row>
    <row r="357" spans="1:7" x14ac:dyDescent="0.2">
      <c r="A357" t="s">
        <v>1182</v>
      </c>
      <c r="B357">
        <v>1.1000000000000001</v>
      </c>
      <c r="C357">
        <v>1.7</v>
      </c>
      <c r="D357" t="s">
        <v>809</v>
      </c>
      <c r="E357" t="s">
        <v>1016</v>
      </c>
      <c r="F357">
        <v>1846.4</v>
      </c>
      <c r="G357">
        <v>327.7</v>
      </c>
    </row>
    <row r="358" spans="1:7" x14ac:dyDescent="0.2">
      <c r="A358" t="s">
        <v>221</v>
      </c>
      <c r="B358">
        <v>0.9</v>
      </c>
      <c r="C358">
        <v>20.5</v>
      </c>
      <c r="D358" t="s">
        <v>809</v>
      </c>
      <c r="E358" t="s">
        <v>1016</v>
      </c>
      <c r="F358">
        <v>1846.7</v>
      </c>
      <c r="G358">
        <v>327.39999999999998</v>
      </c>
    </row>
    <row r="359" spans="1:7" x14ac:dyDescent="0.2">
      <c r="A359" t="s">
        <v>810</v>
      </c>
      <c r="B359">
        <v>0</v>
      </c>
      <c r="C359">
        <v>2</v>
      </c>
      <c r="D359" t="s">
        <v>809</v>
      </c>
      <c r="E359" t="s">
        <v>1016</v>
      </c>
      <c r="F359">
        <v>1847.3</v>
      </c>
      <c r="G359">
        <v>326.8</v>
      </c>
    </row>
    <row r="360" spans="1:7" x14ac:dyDescent="0.2">
      <c r="A360" t="s">
        <v>1183</v>
      </c>
      <c r="B360">
        <v>0</v>
      </c>
      <c r="C360">
        <v>23.3</v>
      </c>
      <c r="D360" t="s">
        <v>809</v>
      </c>
      <c r="E360" t="s">
        <v>1016</v>
      </c>
      <c r="F360">
        <v>1868.2</v>
      </c>
      <c r="G360">
        <v>305.89999999999998</v>
      </c>
    </row>
    <row r="361" spans="1:7" x14ac:dyDescent="0.2">
      <c r="A361" t="s">
        <v>223</v>
      </c>
      <c r="B361">
        <v>0</v>
      </c>
      <c r="C361">
        <v>6.1</v>
      </c>
      <c r="D361" t="s">
        <v>809</v>
      </c>
      <c r="E361" t="s">
        <v>1016</v>
      </c>
      <c r="F361">
        <v>1874.3</v>
      </c>
      <c r="G361">
        <v>299.8</v>
      </c>
    </row>
    <row r="362" spans="1:7" x14ac:dyDescent="0.2">
      <c r="A362" t="s">
        <v>321</v>
      </c>
      <c r="B362">
        <v>3.6</v>
      </c>
      <c r="C362">
        <v>5.5</v>
      </c>
      <c r="D362" t="s">
        <v>809</v>
      </c>
      <c r="E362" t="s">
        <v>1016</v>
      </c>
      <c r="F362">
        <v>1876.2</v>
      </c>
      <c r="G362">
        <v>297.89999999999998</v>
      </c>
    </row>
    <row r="363" spans="1:7" x14ac:dyDescent="0.2">
      <c r="A363" t="s">
        <v>1184</v>
      </c>
      <c r="B363">
        <v>0</v>
      </c>
      <c r="C363">
        <v>13.7</v>
      </c>
      <c r="D363" t="s">
        <v>809</v>
      </c>
      <c r="E363" t="s">
        <v>1016</v>
      </c>
      <c r="F363">
        <v>1888</v>
      </c>
      <c r="G363">
        <v>286.10000000000002</v>
      </c>
    </row>
    <row r="364" spans="1:7" x14ac:dyDescent="0.2">
      <c r="A364" t="s">
        <v>1185</v>
      </c>
      <c r="B364">
        <v>0</v>
      </c>
      <c r="C364">
        <v>4.7</v>
      </c>
      <c r="D364" t="s">
        <v>809</v>
      </c>
      <c r="E364" t="s">
        <v>1016</v>
      </c>
      <c r="F364">
        <v>1892.7</v>
      </c>
      <c r="G364">
        <v>281.39999999999998</v>
      </c>
    </row>
    <row r="365" spans="1:7" x14ac:dyDescent="0.2">
      <c r="A365" t="s">
        <v>224</v>
      </c>
      <c r="B365">
        <v>0.3</v>
      </c>
      <c r="C365">
        <v>5.5</v>
      </c>
      <c r="D365" t="s">
        <v>811</v>
      </c>
      <c r="E365" t="s">
        <v>1016</v>
      </c>
      <c r="F365">
        <v>1893.5</v>
      </c>
      <c r="G365">
        <v>280.60000000000002</v>
      </c>
    </row>
    <row r="366" spans="1:7" x14ac:dyDescent="0.2">
      <c r="A366" t="s">
        <v>1186</v>
      </c>
      <c r="B366">
        <v>0</v>
      </c>
      <c r="C366">
        <v>4.7</v>
      </c>
      <c r="D366" t="s">
        <v>811</v>
      </c>
      <c r="E366" t="s">
        <v>1016</v>
      </c>
      <c r="F366">
        <v>1897.6</v>
      </c>
      <c r="G366">
        <v>276.5</v>
      </c>
    </row>
    <row r="367" spans="1:7" x14ac:dyDescent="0.2">
      <c r="A367" t="s">
        <v>1187</v>
      </c>
      <c r="B367">
        <v>0</v>
      </c>
      <c r="C367">
        <v>5.0999999999999996</v>
      </c>
      <c r="D367" t="s">
        <v>811</v>
      </c>
      <c r="E367" t="s">
        <v>1016</v>
      </c>
      <c r="F367">
        <v>1902.7</v>
      </c>
      <c r="G367">
        <v>271.39999999999998</v>
      </c>
    </row>
    <row r="368" spans="1:7" x14ac:dyDescent="0.2">
      <c r="A368" t="s">
        <v>225</v>
      </c>
      <c r="B368">
        <v>0</v>
      </c>
      <c r="C368">
        <v>6.9</v>
      </c>
      <c r="D368" t="s">
        <v>811</v>
      </c>
      <c r="E368" t="s">
        <v>1016</v>
      </c>
      <c r="F368">
        <v>1909.6</v>
      </c>
      <c r="G368">
        <v>264.5</v>
      </c>
    </row>
    <row r="369" spans="1:7" x14ac:dyDescent="0.2">
      <c r="A369" t="s">
        <v>226</v>
      </c>
      <c r="B369">
        <v>0</v>
      </c>
      <c r="C369">
        <v>3.5</v>
      </c>
      <c r="D369" t="s">
        <v>811</v>
      </c>
      <c r="E369" t="s">
        <v>1016</v>
      </c>
      <c r="F369">
        <v>1913.1</v>
      </c>
      <c r="G369">
        <v>261</v>
      </c>
    </row>
    <row r="370" spans="1:7" x14ac:dyDescent="0.2">
      <c r="A370" t="s">
        <v>1188</v>
      </c>
      <c r="B370">
        <v>8</v>
      </c>
      <c r="C370">
        <v>12.5</v>
      </c>
      <c r="D370" t="s">
        <v>811</v>
      </c>
      <c r="E370" t="s">
        <v>1016</v>
      </c>
      <c r="F370">
        <v>1917.6</v>
      </c>
      <c r="G370">
        <v>256.5</v>
      </c>
    </row>
    <row r="371" spans="1:7" x14ac:dyDescent="0.2">
      <c r="A371" t="s">
        <v>227</v>
      </c>
      <c r="B371">
        <v>0</v>
      </c>
      <c r="C371">
        <v>10.5</v>
      </c>
      <c r="D371" t="s">
        <v>811</v>
      </c>
      <c r="E371" t="s">
        <v>1016</v>
      </c>
      <c r="F371">
        <v>1923.6</v>
      </c>
      <c r="G371">
        <v>250.5</v>
      </c>
    </row>
    <row r="372" spans="1:7" x14ac:dyDescent="0.2">
      <c r="A372" t="s">
        <v>228</v>
      </c>
      <c r="B372">
        <v>0</v>
      </c>
      <c r="C372">
        <v>12.8</v>
      </c>
      <c r="D372" t="s">
        <v>811</v>
      </c>
      <c r="E372" t="s">
        <v>1016</v>
      </c>
      <c r="F372">
        <v>1936.4</v>
      </c>
      <c r="G372">
        <v>237.7</v>
      </c>
    </row>
    <row r="373" spans="1:7" x14ac:dyDescent="0.2">
      <c r="A373" t="s">
        <v>1189</v>
      </c>
      <c r="B373">
        <v>11</v>
      </c>
      <c r="C373">
        <v>15.6</v>
      </c>
      <c r="D373" t="s">
        <v>811</v>
      </c>
      <c r="E373" t="s">
        <v>1016</v>
      </c>
      <c r="F373">
        <v>1941</v>
      </c>
      <c r="G373">
        <v>233.1</v>
      </c>
    </row>
    <row r="374" spans="1:7" x14ac:dyDescent="0.2">
      <c r="A374" t="s">
        <v>229</v>
      </c>
      <c r="B374">
        <v>0</v>
      </c>
      <c r="C374">
        <v>8.3000000000000007</v>
      </c>
      <c r="D374" t="s">
        <v>811</v>
      </c>
      <c r="E374" t="s">
        <v>1016</v>
      </c>
      <c r="F374">
        <v>1944.7</v>
      </c>
      <c r="G374">
        <v>229.4</v>
      </c>
    </row>
    <row r="375" spans="1:7" x14ac:dyDescent="0.2">
      <c r="A375" t="s">
        <v>1190</v>
      </c>
      <c r="B375">
        <v>9</v>
      </c>
      <c r="C375">
        <v>18.399999999999999</v>
      </c>
      <c r="D375" t="s">
        <v>811</v>
      </c>
      <c r="E375" t="s">
        <v>1016</v>
      </c>
      <c r="F375">
        <v>1954.1</v>
      </c>
      <c r="G375">
        <v>220</v>
      </c>
    </row>
    <row r="376" spans="1:7" x14ac:dyDescent="0.2">
      <c r="A376" t="s">
        <v>230</v>
      </c>
      <c r="B376">
        <v>0</v>
      </c>
      <c r="C376">
        <v>11.2</v>
      </c>
      <c r="D376" t="s">
        <v>811</v>
      </c>
      <c r="E376" t="s">
        <v>1016</v>
      </c>
      <c r="F376">
        <v>1955.9</v>
      </c>
      <c r="G376">
        <v>218.2</v>
      </c>
    </row>
    <row r="377" spans="1:7" x14ac:dyDescent="0.2">
      <c r="A377" t="s">
        <v>812</v>
      </c>
      <c r="B377">
        <v>0</v>
      </c>
      <c r="C377">
        <v>8.9</v>
      </c>
      <c r="D377" t="s">
        <v>811</v>
      </c>
      <c r="E377" t="s">
        <v>1016</v>
      </c>
      <c r="F377">
        <v>1964.8</v>
      </c>
      <c r="G377">
        <v>209.3</v>
      </c>
    </row>
    <row r="378" spans="1:7" x14ac:dyDescent="0.2">
      <c r="A378" t="s">
        <v>231</v>
      </c>
      <c r="B378">
        <v>0</v>
      </c>
      <c r="C378">
        <v>8</v>
      </c>
      <c r="D378" t="s">
        <v>811</v>
      </c>
      <c r="E378" t="s">
        <v>1016</v>
      </c>
      <c r="F378">
        <v>1972.8</v>
      </c>
      <c r="G378">
        <v>201.3</v>
      </c>
    </row>
    <row r="379" spans="1:7" x14ac:dyDescent="0.2">
      <c r="A379" t="s">
        <v>1191</v>
      </c>
      <c r="B379">
        <v>5</v>
      </c>
      <c r="C379">
        <v>18.5</v>
      </c>
      <c r="D379" t="s">
        <v>811</v>
      </c>
      <c r="E379" t="s">
        <v>1016</v>
      </c>
      <c r="F379">
        <v>1986.3</v>
      </c>
      <c r="G379">
        <v>187.8</v>
      </c>
    </row>
    <row r="380" spans="1:7" x14ac:dyDescent="0.2">
      <c r="A380" t="s">
        <v>232</v>
      </c>
      <c r="B380">
        <v>0</v>
      </c>
      <c r="C380">
        <v>18.600000000000001</v>
      </c>
      <c r="D380" t="s">
        <v>811</v>
      </c>
      <c r="E380" t="s">
        <v>1016</v>
      </c>
      <c r="F380">
        <v>1991.4</v>
      </c>
      <c r="G380">
        <v>182.7</v>
      </c>
    </row>
    <row r="381" spans="1:7" x14ac:dyDescent="0.2">
      <c r="A381" t="s">
        <v>233</v>
      </c>
      <c r="B381">
        <v>0</v>
      </c>
      <c r="C381">
        <v>10.199999999999999</v>
      </c>
      <c r="D381" t="s">
        <v>811</v>
      </c>
      <c r="E381" t="s">
        <v>1016</v>
      </c>
      <c r="F381">
        <v>2001.6</v>
      </c>
      <c r="G381">
        <v>172.5</v>
      </c>
    </row>
    <row r="382" spans="1:7" x14ac:dyDescent="0.2">
      <c r="A382" t="s">
        <v>234</v>
      </c>
      <c r="B382">
        <v>0</v>
      </c>
      <c r="C382">
        <v>7.3</v>
      </c>
      <c r="D382" t="s">
        <v>811</v>
      </c>
      <c r="E382" t="s">
        <v>1016</v>
      </c>
      <c r="F382">
        <v>2008.9</v>
      </c>
      <c r="G382">
        <v>165.2</v>
      </c>
    </row>
    <row r="383" spans="1:7" x14ac:dyDescent="0.2">
      <c r="A383" t="s">
        <v>222</v>
      </c>
      <c r="B383">
        <v>0.1</v>
      </c>
      <c r="C383">
        <v>6</v>
      </c>
      <c r="D383" t="s">
        <v>809</v>
      </c>
      <c r="E383" t="s">
        <v>1016</v>
      </c>
      <c r="F383">
        <v>2010.8</v>
      </c>
      <c r="G383">
        <v>316.3</v>
      </c>
    </row>
    <row r="384" spans="1:7" x14ac:dyDescent="0.2">
      <c r="A384" t="s">
        <v>235</v>
      </c>
      <c r="B384">
        <v>0</v>
      </c>
      <c r="C384">
        <v>10</v>
      </c>
      <c r="D384" t="s">
        <v>811</v>
      </c>
      <c r="E384" t="s">
        <v>1016</v>
      </c>
      <c r="F384">
        <v>2018.9</v>
      </c>
      <c r="G384">
        <v>155.19999999999999</v>
      </c>
    </row>
    <row r="385" spans="1:7" x14ac:dyDescent="0.2">
      <c r="A385" t="s">
        <v>1192</v>
      </c>
      <c r="B385">
        <v>0.3</v>
      </c>
      <c r="C385">
        <v>4.3</v>
      </c>
      <c r="D385" t="s">
        <v>811</v>
      </c>
      <c r="E385" t="s">
        <v>1016</v>
      </c>
      <c r="F385">
        <v>2022.9</v>
      </c>
      <c r="G385">
        <v>151.19999999999999</v>
      </c>
    </row>
    <row r="386" spans="1:7" x14ac:dyDescent="0.2">
      <c r="A386" t="s">
        <v>236</v>
      </c>
      <c r="B386">
        <v>0</v>
      </c>
      <c r="C386">
        <v>9.6999999999999993</v>
      </c>
      <c r="D386" t="s">
        <v>811</v>
      </c>
      <c r="E386" t="s">
        <v>1016</v>
      </c>
      <c r="F386">
        <v>2028.6</v>
      </c>
      <c r="G386">
        <v>145.5</v>
      </c>
    </row>
    <row r="387" spans="1:7" x14ac:dyDescent="0.2">
      <c r="A387" t="s">
        <v>237</v>
      </c>
      <c r="B387">
        <v>0</v>
      </c>
      <c r="C387">
        <v>9</v>
      </c>
      <c r="D387" t="s">
        <v>811</v>
      </c>
      <c r="E387" t="s">
        <v>1016</v>
      </c>
      <c r="F387">
        <v>2037.6</v>
      </c>
      <c r="G387">
        <v>136.5</v>
      </c>
    </row>
    <row r="388" spans="1:7" x14ac:dyDescent="0.2">
      <c r="A388" t="s">
        <v>1193</v>
      </c>
      <c r="B388">
        <v>0</v>
      </c>
      <c r="C388">
        <v>4.0999999999999996</v>
      </c>
      <c r="D388" t="s">
        <v>811</v>
      </c>
      <c r="E388" t="s">
        <v>1016</v>
      </c>
      <c r="F388">
        <v>2041.7</v>
      </c>
      <c r="G388">
        <v>132.4</v>
      </c>
    </row>
    <row r="389" spans="1:7" x14ac:dyDescent="0.2">
      <c r="A389" t="s">
        <v>238</v>
      </c>
      <c r="B389">
        <v>0</v>
      </c>
      <c r="C389">
        <v>8.9</v>
      </c>
      <c r="D389" t="s">
        <v>811</v>
      </c>
      <c r="E389" t="s">
        <v>1016</v>
      </c>
      <c r="F389">
        <v>2050.6</v>
      </c>
      <c r="G389">
        <v>123.5</v>
      </c>
    </row>
    <row r="390" spans="1:7" x14ac:dyDescent="0.2">
      <c r="A390" t="s">
        <v>1194</v>
      </c>
      <c r="B390">
        <v>2</v>
      </c>
      <c r="C390">
        <v>7.7</v>
      </c>
      <c r="D390" t="s">
        <v>811</v>
      </c>
      <c r="E390" t="s">
        <v>1016</v>
      </c>
      <c r="F390">
        <v>2056.3000000000002</v>
      </c>
      <c r="G390">
        <v>117.8</v>
      </c>
    </row>
    <row r="391" spans="1:7" x14ac:dyDescent="0.2">
      <c r="A391" t="s">
        <v>239</v>
      </c>
      <c r="B391">
        <v>0</v>
      </c>
      <c r="C391">
        <v>12</v>
      </c>
      <c r="D391" t="s">
        <v>811</v>
      </c>
      <c r="E391" t="s">
        <v>1016</v>
      </c>
      <c r="F391">
        <v>2062.6</v>
      </c>
      <c r="G391">
        <v>111.5</v>
      </c>
    </row>
    <row r="392" spans="1:7" x14ac:dyDescent="0.2">
      <c r="A392" t="s">
        <v>240</v>
      </c>
      <c r="B392">
        <v>0</v>
      </c>
      <c r="C392">
        <v>7.4</v>
      </c>
      <c r="D392" t="s">
        <v>811</v>
      </c>
      <c r="E392" t="s">
        <v>1016</v>
      </c>
      <c r="F392">
        <v>2070</v>
      </c>
      <c r="G392">
        <v>104.1</v>
      </c>
    </row>
    <row r="393" spans="1:7" x14ac:dyDescent="0.2">
      <c r="A393" t="s">
        <v>241</v>
      </c>
      <c r="B393">
        <v>0</v>
      </c>
      <c r="C393">
        <v>4.7</v>
      </c>
      <c r="D393" t="s">
        <v>811</v>
      </c>
      <c r="E393" t="s">
        <v>1016</v>
      </c>
      <c r="F393">
        <v>2074.6999999999998</v>
      </c>
      <c r="G393">
        <v>99.4</v>
      </c>
    </row>
    <row r="394" spans="1:7" x14ac:dyDescent="0.2">
      <c r="A394" t="s">
        <v>242</v>
      </c>
      <c r="B394">
        <v>0.3</v>
      </c>
      <c r="C394">
        <v>4.3</v>
      </c>
      <c r="D394" t="s">
        <v>811</v>
      </c>
      <c r="E394" t="s">
        <v>1016</v>
      </c>
      <c r="F394">
        <v>2079</v>
      </c>
      <c r="G394">
        <v>95.1</v>
      </c>
    </row>
    <row r="395" spans="1:7" x14ac:dyDescent="0.2">
      <c r="A395" t="s">
        <v>243</v>
      </c>
      <c r="B395">
        <v>0</v>
      </c>
      <c r="C395">
        <v>7.2</v>
      </c>
      <c r="D395" t="s">
        <v>811</v>
      </c>
      <c r="E395" t="s">
        <v>1016</v>
      </c>
      <c r="F395">
        <v>2085.6</v>
      </c>
      <c r="G395">
        <v>88.5</v>
      </c>
    </row>
    <row r="396" spans="1:7" x14ac:dyDescent="0.2">
      <c r="A396" t="s">
        <v>244</v>
      </c>
      <c r="B396">
        <v>0</v>
      </c>
      <c r="C396">
        <v>9.9</v>
      </c>
      <c r="D396" t="s">
        <v>811</v>
      </c>
      <c r="E396" t="s">
        <v>1016</v>
      </c>
      <c r="F396">
        <v>2095.5</v>
      </c>
      <c r="G396">
        <v>78.680000000000007</v>
      </c>
    </row>
    <row r="397" spans="1:7" x14ac:dyDescent="0.2">
      <c r="A397" t="s">
        <v>1195</v>
      </c>
      <c r="B397">
        <v>0</v>
      </c>
      <c r="C397">
        <v>1.8</v>
      </c>
      <c r="D397" t="s">
        <v>811</v>
      </c>
      <c r="E397" t="s">
        <v>1016</v>
      </c>
      <c r="F397">
        <v>2095.6999999999998</v>
      </c>
      <c r="G397">
        <v>78.400000000000006</v>
      </c>
    </row>
    <row r="398" spans="1:7" x14ac:dyDescent="0.2">
      <c r="A398" t="s">
        <v>245</v>
      </c>
      <c r="B398">
        <v>0</v>
      </c>
      <c r="C398">
        <v>7.2</v>
      </c>
      <c r="D398" t="s">
        <v>811</v>
      </c>
      <c r="E398" t="s">
        <v>1016</v>
      </c>
      <c r="F398">
        <v>2102.6999999999998</v>
      </c>
      <c r="G398">
        <v>71.400000000000006</v>
      </c>
    </row>
    <row r="399" spans="1:7" x14ac:dyDescent="0.2">
      <c r="A399" t="s">
        <v>1196</v>
      </c>
      <c r="B399">
        <v>0</v>
      </c>
      <c r="C399">
        <v>3.6</v>
      </c>
      <c r="D399" t="s">
        <v>811</v>
      </c>
      <c r="E399" t="s">
        <v>1016</v>
      </c>
      <c r="F399">
        <v>2106.3000000000002</v>
      </c>
      <c r="G399">
        <v>67.8</v>
      </c>
    </row>
    <row r="400" spans="1:7" x14ac:dyDescent="0.2">
      <c r="A400" t="s">
        <v>246</v>
      </c>
      <c r="B400">
        <v>0</v>
      </c>
      <c r="C400">
        <v>8.1</v>
      </c>
      <c r="D400" t="s">
        <v>811</v>
      </c>
      <c r="E400" t="s">
        <v>1016</v>
      </c>
      <c r="F400">
        <v>2114.4</v>
      </c>
      <c r="G400">
        <v>59.7</v>
      </c>
    </row>
    <row r="401" spans="1:7" x14ac:dyDescent="0.2">
      <c r="A401" t="s">
        <v>247</v>
      </c>
      <c r="B401">
        <v>0</v>
      </c>
      <c r="C401">
        <v>11.4</v>
      </c>
      <c r="D401" t="s">
        <v>811</v>
      </c>
      <c r="E401" t="s">
        <v>1016</v>
      </c>
      <c r="F401">
        <v>2125.8000000000002</v>
      </c>
      <c r="G401">
        <v>48.3</v>
      </c>
    </row>
    <row r="402" spans="1:7" x14ac:dyDescent="0.2">
      <c r="A402" t="s">
        <v>248</v>
      </c>
      <c r="B402">
        <v>0</v>
      </c>
      <c r="C402">
        <v>10.1</v>
      </c>
      <c r="D402" t="s">
        <v>811</v>
      </c>
      <c r="E402" t="s">
        <v>1016</v>
      </c>
      <c r="F402">
        <v>2135.9</v>
      </c>
      <c r="G402">
        <v>38.200000000000003</v>
      </c>
    </row>
    <row r="403" spans="1:7" x14ac:dyDescent="0.2">
      <c r="A403" t="s">
        <v>249</v>
      </c>
      <c r="B403">
        <v>0</v>
      </c>
      <c r="C403">
        <v>8.1</v>
      </c>
      <c r="D403" t="s">
        <v>811</v>
      </c>
      <c r="E403" t="s">
        <v>1016</v>
      </c>
      <c r="F403">
        <v>2144</v>
      </c>
      <c r="G403">
        <v>30.1</v>
      </c>
    </row>
    <row r="404" spans="1:7" x14ac:dyDescent="0.2">
      <c r="A404" t="s">
        <v>250</v>
      </c>
      <c r="B404">
        <v>0</v>
      </c>
      <c r="C404">
        <v>11.5</v>
      </c>
      <c r="D404" t="s">
        <v>811</v>
      </c>
      <c r="E404" t="s">
        <v>1016</v>
      </c>
      <c r="F404">
        <v>2155.5</v>
      </c>
      <c r="G404">
        <v>18.600000000000001</v>
      </c>
    </row>
    <row r="405" spans="1:7" x14ac:dyDescent="0.2">
      <c r="A405" t="s">
        <v>1197</v>
      </c>
      <c r="B405">
        <v>0</v>
      </c>
      <c r="C405">
        <v>11</v>
      </c>
      <c r="D405" t="s">
        <v>811</v>
      </c>
      <c r="E405" t="s">
        <v>1016</v>
      </c>
      <c r="F405">
        <v>2166.5</v>
      </c>
      <c r="G405">
        <v>7.6</v>
      </c>
    </row>
    <row r="406" spans="1:7" x14ac:dyDescent="0.2">
      <c r="A406" t="s">
        <v>1198</v>
      </c>
      <c r="B406">
        <v>0</v>
      </c>
      <c r="C406">
        <v>2.4</v>
      </c>
      <c r="D406" t="s">
        <v>811</v>
      </c>
      <c r="E406" t="s">
        <v>1016</v>
      </c>
      <c r="F406">
        <v>2168.9</v>
      </c>
      <c r="G406">
        <v>5.2</v>
      </c>
    </row>
    <row r="407" spans="1:7" x14ac:dyDescent="0.2">
      <c r="A407" t="s">
        <v>1199</v>
      </c>
      <c r="B407">
        <v>0</v>
      </c>
      <c r="C407">
        <v>2.4</v>
      </c>
      <c r="D407" t="s">
        <v>811</v>
      </c>
      <c r="E407" t="s">
        <v>1018</v>
      </c>
      <c r="F407">
        <v>2168.9</v>
      </c>
      <c r="G407">
        <v>5.2</v>
      </c>
    </row>
    <row r="408" spans="1:7" x14ac:dyDescent="0.2">
      <c r="A408" t="s">
        <v>1200</v>
      </c>
      <c r="B408">
        <v>0</v>
      </c>
      <c r="C408">
        <v>5.2</v>
      </c>
      <c r="D408" t="s">
        <v>811</v>
      </c>
      <c r="E408" t="s">
        <v>1018</v>
      </c>
      <c r="F408">
        <v>2174.1</v>
      </c>
      <c r="G408">
        <v>0</v>
      </c>
    </row>
  </sheetData>
  <pageMargins left="0.45" right="0.45" top="0.5" bottom="0.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workbookViewId="0">
      <selection activeCell="A13" sqref="A13"/>
    </sheetView>
  </sheetViews>
  <sheetFormatPr defaultRowHeight="12.75" x14ac:dyDescent="0.2"/>
  <cols>
    <col min="1" max="1" width="28" customWidth="1"/>
    <col min="2" max="2" width="67.140625" customWidth="1"/>
    <col min="3" max="3" width="19.28515625" customWidth="1"/>
    <col min="4" max="4" width="4.28515625" customWidth="1"/>
  </cols>
  <sheetData>
    <row r="1" spans="1:5" x14ac:dyDescent="0.2">
      <c r="A1" s="20" t="s">
        <v>735</v>
      </c>
      <c r="B1" s="64" t="s">
        <v>734</v>
      </c>
      <c r="C1" s="136"/>
      <c r="E1" s="122" t="s">
        <v>760</v>
      </c>
    </row>
    <row r="2" spans="1:5" x14ac:dyDescent="0.2">
      <c r="A2" s="20" t="s">
        <v>737</v>
      </c>
      <c r="B2" s="64" t="s">
        <v>736</v>
      </c>
      <c r="C2" s="136"/>
    </row>
    <row r="3" spans="1:5" x14ac:dyDescent="0.2">
      <c r="A3" s="20" t="s">
        <v>739</v>
      </c>
      <c r="B3" s="64" t="s">
        <v>738</v>
      </c>
      <c r="C3" s="136"/>
      <c r="E3" s="123" t="s">
        <v>761</v>
      </c>
    </row>
    <row r="4" spans="1:5" x14ac:dyDescent="0.2">
      <c r="C4" s="20"/>
      <c r="E4" s="122" t="s">
        <v>762</v>
      </c>
    </row>
    <row r="5" spans="1:5" x14ac:dyDescent="0.2">
      <c r="A5" s="20" t="s">
        <v>742</v>
      </c>
      <c r="B5" s="64" t="s">
        <v>733</v>
      </c>
      <c r="C5" s="136"/>
      <c r="E5" s="122" t="s">
        <v>763</v>
      </c>
    </row>
    <row r="6" spans="1:5" x14ac:dyDescent="0.2">
      <c r="A6" s="20" t="s">
        <v>741</v>
      </c>
      <c r="B6" s="64" t="s">
        <v>740</v>
      </c>
      <c r="C6" s="136"/>
      <c r="E6" s="122" t="s">
        <v>764</v>
      </c>
    </row>
    <row r="7" spans="1:5" x14ac:dyDescent="0.2">
      <c r="A7" s="20" t="s">
        <v>743</v>
      </c>
      <c r="B7" s="65" t="s">
        <v>754</v>
      </c>
      <c r="C7" s="136"/>
      <c r="E7" s="122" t="s">
        <v>765</v>
      </c>
    </row>
    <row r="8" spans="1:5" x14ac:dyDescent="0.2">
      <c r="A8" s="20" t="s">
        <v>744</v>
      </c>
      <c r="B8" s="64" t="s">
        <v>755</v>
      </c>
      <c r="C8" s="136"/>
      <c r="E8" s="122" t="s">
        <v>766</v>
      </c>
    </row>
    <row r="9" spans="1:5" x14ac:dyDescent="0.2">
      <c r="A9" s="20" t="s">
        <v>757</v>
      </c>
      <c r="B9" s="64" t="s">
        <v>756</v>
      </c>
      <c r="C9" s="135"/>
      <c r="E9" s="122" t="s">
        <v>767</v>
      </c>
    </row>
    <row r="10" spans="1:5" x14ac:dyDescent="0.2">
      <c r="A10" s="20" t="s">
        <v>758</v>
      </c>
      <c r="B10" s="64" t="s">
        <v>759</v>
      </c>
      <c r="C10" s="134" t="s">
        <v>787</v>
      </c>
      <c r="E10" s="122" t="s">
        <v>768</v>
      </c>
    </row>
    <row r="11" spans="1:5" x14ac:dyDescent="0.2">
      <c r="C11" s="20"/>
      <c r="E11" s="122" t="s">
        <v>769</v>
      </c>
    </row>
    <row r="12" spans="1:5" x14ac:dyDescent="0.2">
      <c r="A12" s="20" t="s">
        <v>793</v>
      </c>
      <c r="B12" s="64" t="s">
        <v>792</v>
      </c>
      <c r="C12" s="20"/>
      <c r="E12" s="122" t="s">
        <v>770</v>
      </c>
    </row>
    <row r="13" spans="1:5" x14ac:dyDescent="0.2">
      <c r="C13" s="20"/>
      <c r="E13" s="122" t="s">
        <v>771</v>
      </c>
    </row>
    <row r="14" spans="1:5" x14ac:dyDescent="0.2">
      <c r="C14" s="20"/>
      <c r="E14" s="122" t="s">
        <v>772</v>
      </c>
    </row>
    <row r="15" spans="1:5" x14ac:dyDescent="0.2">
      <c r="C15" s="20"/>
    </row>
    <row r="16" spans="1:5" x14ac:dyDescent="0.2">
      <c r="A16" s="20" t="s">
        <v>753</v>
      </c>
      <c r="C16" s="20"/>
      <c r="E16" s="122" t="s">
        <v>773</v>
      </c>
    </row>
    <row r="17" spans="1:5" x14ac:dyDescent="0.2">
      <c r="C17" s="20"/>
    </row>
    <row r="18" spans="1:5" ht="15" x14ac:dyDescent="0.2">
      <c r="A18" s="119" t="s">
        <v>745</v>
      </c>
      <c r="C18" s="20"/>
      <c r="E18" s="123" t="s">
        <v>774</v>
      </c>
    </row>
    <row r="19" spans="1:5" ht="15" x14ac:dyDescent="0.2">
      <c r="A19" s="119" t="s">
        <v>746</v>
      </c>
      <c r="C19" s="20"/>
      <c r="E19" s="122" t="s">
        <v>775</v>
      </c>
    </row>
    <row r="20" spans="1:5" ht="15" x14ac:dyDescent="0.2">
      <c r="A20" s="119" t="s">
        <v>747</v>
      </c>
      <c r="C20" s="20"/>
      <c r="E20" s="122" t="s">
        <v>776</v>
      </c>
    </row>
    <row r="21" spans="1:5" x14ac:dyDescent="0.2">
      <c r="C21" s="20"/>
      <c r="E21" s="122" t="s">
        <v>777</v>
      </c>
    </row>
    <row r="22" spans="1:5" x14ac:dyDescent="0.2">
      <c r="A22" s="120"/>
      <c r="C22" s="20"/>
      <c r="E22" s="122" t="s">
        <v>778</v>
      </c>
    </row>
    <row r="23" spans="1:5" x14ac:dyDescent="0.2">
      <c r="A23" s="120"/>
      <c r="C23" s="20"/>
      <c r="E23" s="122" t="s">
        <v>779</v>
      </c>
    </row>
    <row r="24" spans="1:5" x14ac:dyDescent="0.2">
      <c r="A24" s="120"/>
      <c r="E24" s="122" t="s">
        <v>780</v>
      </c>
    </row>
    <row r="25" spans="1:5" x14ac:dyDescent="0.2">
      <c r="A25" s="120"/>
      <c r="E25" s="122" t="s">
        <v>781</v>
      </c>
    </row>
    <row r="26" spans="1:5" ht="15" x14ac:dyDescent="0.2">
      <c r="A26" s="120"/>
      <c r="C26" s="121"/>
      <c r="E26" s="122" t="s">
        <v>782</v>
      </c>
    </row>
    <row r="27" spans="1:5" ht="15" x14ac:dyDescent="0.2">
      <c r="A27" s="121"/>
      <c r="B27" s="121" t="s">
        <v>745</v>
      </c>
      <c r="C27" s="121"/>
      <c r="E27" s="122" t="s">
        <v>783</v>
      </c>
    </row>
    <row r="28" spans="1:5" ht="15" x14ac:dyDescent="0.2">
      <c r="A28" s="121"/>
      <c r="B28" s="121" t="s">
        <v>748</v>
      </c>
      <c r="C28" s="121"/>
      <c r="E28" s="122" t="s">
        <v>784</v>
      </c>
    </row>
    <row r="29" spans="1:5" ht="15" x14ac:dyDescent="0.2">
      <c r="A29" s="121"/>
      <c r="B29" s="121" t="s">
        <v>749</v>
      </c>
      <c r="C29" s="121"/>
      <c r="E29" s="122" t="s">
        <v>785</v>
      </c>
    </row>
    <row r="30" spans="1:5" ht="15" x14ac:dyDescent="0.2">
      <c r="A30" s="121"/>
      <c r="B30" s="121" t="s">
        <v>750</v>
      </c>
      <c r="E30" s="122" t="s">
        <v>786</v>
      </c>
    </row>
    <row r="36" spans="1:1" ht="15" x14ac:dyDescent="0.2">
      <c r="A36" s="119" t="s">
        <v>751</v>
      </c>
    </row>
    <row r="37" spans="1:1" ht="15" x14ac:dyDescent="0.2">
      <c r="A37" s="119"/>
    </row>
    <row r="38" spans="1:1" ht="15" x14ac:dyDescent="0.2">
      <c r="A38" s="119" t="s">
        <v>752</v>
      </c>
    </row>
  </sheetData>
  <hyperlinks>
    <hyperlink ref="B5" r:id="rId1" display="https://www.whiteblazepages.com/store/" xr:uid="{00000000-0004-0000-0700-000000000000}"/>
    <hyperlink ref="B6" r:id="rId2" display="https://www.whiteblaze.net/forum/articles/2022-hostels.pdf" xr:uid="{00000000-0004-0000-0700-000001000000}"/>
    <hyperlink ref="B7" r:id="rId3" display="https://www.whiteblaze.net/forum/articles/2021-post-offices.pdf" xr:uid="{00000000-0004-0000-0700-000002000000}"/>
    <hyperlink ref="B8" r:id="rId4" display="https://whiteblaze.net/forum/articles/at-resupply.pdf" xr:uid="{00000000-0004-0000-0700-000003000000}"/>
    <hyperlink ref="B9" r:id="rId5" display="https://www.whiteblaze.net/forum/articles/2022-Shelters.pdf" xr:uid="{00000000-0004-0000-0700-000004000000}"/>
    <hyperlink ref="B10" r:id="rId6" display="https://whiteblaze.net/forum/content.php/44-AT-Hiking-Rates-Section-by-Section" xr:uid="{00000000-0004-0000-0700-000005000000}"/>
    <hyperlink ref="B1" r:id="rId7" display="https://aldha.org/companion" xr:uid="{00000000-0004-0000-0700-000006000000}"/>
    <hyperlink ref="B2" r:id="rId8" display="https://aldha.org/planning" xr:uid="{00000000-0004-0000-0700-000007000000}"/>
    <hyperlink ref="B3" r:id="rId9" display="https://aldha.org/labels/at" xr:uid="{00000000-0004-0000-0700-000008000000}"/>
    <hyperlink ref="B12" r:id="rId10" display="http://appalachiantrailtravelguide.com/appalachian-trail-shelters-by-mileage/" xr:uid="{00000000-0004-0000-0700-000009000000}"/>
  </hyperlinks>
  <pageMargins left="0.7" right="0.7" top="0.75" bottom="0.75" header="0.3" footer="0.3"/>
  <pageSetup orientation="landscape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9"/>
  <sheetViews>
    <sheetView workbookViewId="0">
      <selection activeCell="B7" sqref="B7"/>
    </sheetView>
  </sheetViews>
  <sheetFormatPr defaultRowHeight="12.75" x14ac:dyDescent="0.2"/>
  <sheetData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9" spans="1:1" x14ac:dyDescent="0.2">
      <c r="A9" t="s">
        <v>25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Itinerary-OLD</vt:lpstr>
      <vt:lpstr>Itinerary</vt:lpstr>
      <vt:lpstr>MailDrops</vt:lpstr>
      <vt:lpstr>Post Offices</vt:lpstr>
      <vt:lpstr>Hostels_Drops</vt:lpstr>
      <vt:lpstr>Resupply</vt:lpstr>
      <vt:lpstr>Shelters</vt:lpstr>
      <vt:lpstr>Info</vt:lpstr>
      <vt:lpstr>PriceCalc</vt:lpstr>
      <vt:lpstr>'Post Offices'!central</vt:lpstr>
      <vt:lpstr>Hostels_Drops!HostelN</vt:lpstr>
      <vt:lpstr>Hostels_Drops!Hostels</vt:lpstr>
      <vt:lpstr>Hostels_Drops!HostelV</vt:lpstr>
      <vt:lpstr>'Post Offices'!Legend</vt:lpstr>
      <vt:lpstr>'Post Offices'!mid</vt:lpstr>
      <vt:lpstr>'Post Offices'!New</vt:lpstr>
      <vt:lpstr>Itinerary!Print_Area</vt:lpstr>
      <vt:lpstr>'Itinerary-OLD'!Print_Area</vt:lpstr>
      <vt:lpstr>Hostels_Drops!Print_Titles</vt:lpstr>
      <vt:lpstr>Itinerary!Print_Titles</vt:lpstr>
      <vt:lpstr>'Itinerary-OLD'!Print_Titles</vt:lpstr>
      <vt:lpstr>MailDrops!Print_Titles</vt:lpstr>
      <vt:lpstr>Resupply!Print_Titles</vt:lpstr>
      <vt:lpstr>Shelters!Print_Titles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David P</cp:lastModifiedBy>
  <cp:lastPrinted>2022-08-18T18:31:02Z</cp:lastPrinted>
  <dcterms:created xsi:type="dcterms:W3CDTF">1996-10-14T23:33:28Z</dcterms:created>
  <dcterms:modified xsi:type="dcterms:W3CDTF">2024-05-28T16:52:30Z</dcterms:modified>
</cp:coreProperties>
</file>