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ellspan-my.sharepoint.com/personal/dsmith14_wellspan_org/Documents/Documents/dps/"/>
    </mc:Choice>
  </mc:AlternateContent>
  <xr:revisionPtr revIDLastSave="1432" documentId="8_{87D547C5-6FD1-4396-A882-836915822528}" xr6:coauthVersionLast="47" xr6:coauthVersionMax="47" xr10:uidLastSave="{35468606-35FC-430E-B963-DC27A2C60420}"/>
  <bookViews>
    <workbookView xWindow="540" yWindow="510" windowWidth="15795" windowHeight="14265" activeTab="2" xr2:uid="{68AAFF99-797A-4764-8C30-A0E86570531C}"/>
  </bookViews>
  <sheets>
    <sheet name="Gear" sheetId="1" r:id="rId1"/>
    <sheet name="CheckList" sheetId="2" r:id="rId2"/>
    <sheet name="Single sheet" sheetId="5" r:id="rId3"/>
    <sheet name="New List" sheetId="6" r:id="rId4"/>
  </sheets>
  <definedNames>
    <definedName name="_xlnm.Print_Area" localSheetId="3">'New List'!$A$1:$D$237</definedName>
    <definedName name="_xlnm.Print_Titles" localSheetId="3">'New List'!$1:$1</definedName>
    <definedName name="Print_Titles_0" localSheetId="3">'New List'!$1:$1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H27" i="2"/>
  <c r="I27" i="2"/>
  <c r="H28" i="2"/>
  <c r="I28" i="2"/>
  <c r="H29" i="2"/>
  <c r="I29" i="2"/>
  <c r="H30" i="2"/>
  <c r="I30" i="2"/>
  <c r="K28" i="2"/>
  <c r="L28" i="2"/>
  <c r="K29" i="2"/>
  <c r="L29" i="2"/>
  <c r="K30" i="2"/>
  <c r="L30" i="2"/>
  <c r="K3" i="2"/>
  <c r="L3" i="2"/>
  <c r="K4" i="2"/>
  <c r="L4" i="2"/>
  <c r="K5" i="2"/>
  <c r="L5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19" i="1"/>
  <c r="N32" i="5"/>
  <c r="N2" i="5"/>
  <c r="N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2" i="5"/>
  <c r="K1" i="5"/>
  <c r="K4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E3" i="5"/>
  <c r="E4" i="5"/>
  <c r="E5" i="5"/>
  <c r="E6" i="5"/>
  <c r="E7" i="5"/>
  <c r="E8" i="5"/>
  <c r="E9" i="5"/>
  <c r="E10" i="5"/>
  <c r="E11" i="5"/>
  <c r="E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" i="5"/>
  <c r="C18" i="2" s="1"/>
  <c r="E8" i="2"/>
  <c r="F8" i="2"/>
  <c r="E8" i="1"/>
  <c r="H3" i="2"/>
  <c r="I3" i="2"/>
  <c r="H3" i="1"/>
  <c r="F15" i="2"/>
  <c r="E15" i="1"/>
  <c r="E15" i="2" s="1"/>
  <c r="E11" i="2"/>
  <c r="F11" i="2"/>
  <c r="E7" i="2"/>
  <c r="F7" i="2"/>
  <c r="F2" i="2"/>
  <c r="E20" i="1"/>
  <c r="E7" i="1"/>
  <c r="C26" i="2"/>
  <c r="E2" i="1"/>
  <c r="E2" i="2" s="1"/>
  <c r="E11" i="1"/>
  <c r="B26" i="1"/>
  <c r="B26" i="2" s="1"/>
  <c r="C3" i="2"/>
  <c r="B38" i="1"/>
  <c r="B39" i="1"/>
  <c r="E31" i="1"/>
  <c r="F18" i="2"/>
  <c r="E19" i="2"/>
  <c r="F19" i="2"/>
  <c r="E20" i="2"/>
  <c r="F20" i="2"/>
  <c r="E21" i="2"/>
  <c r="F21" i="2"/>
  <c r="F22" i="2"/>
  <c r="F23" i="2"/>
  <c r="F24" i="2"/>
  <c r="F25" i="2"/>
  <c r="E26" i="2"/>
  <c r="F26" i="2"/>
  <c r="E27" i="2"/>
  <c r="F27" i="2"/>
  <c r="E28" i="2"/>
  <c r="F28" i="2"/>
  <c r="F29" i="2"/>
  <c r="E30" i="2"/>
  <c r="F30" i="2"/>
  <c r="E31" i="2"/>
  <c r="F31" i="2"/>
  <c r="E18" i="1"/>
  <c r="E18" i="2" s="1"/>
  <c r="E19" i="1"/>
  <c r="E21" i="1"/>
  <c r="N2" i="2" l="1"/>
  <c r="K16" i="2"/>
  <c r="K19" i="2"/>
  <c r="K21" i="2"/>
  <c r="K25" i="2"/>
  <c r="K26" i="2"/>
  <c r="K27" i="2"/>
  <c r="K31" i="2"/>
  <c r="H13" i="2"/>
  <c r="H14" i="2"/>
  <c r="H15" i="2"/>
  <c r="H16" i="2"/>
  <c r="H17" i="2"/>
  <c r="H18" i="2"/>
  <c r="H24" i="2"/>
  <c r="H26" i="2"/>
  <c r="H31" i="2"/>
  <c r="H2" i="2"/>
  <c r="E9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1" i="2"/>
  <c r="O2" i="2"/>
  <c r="O1" i="2"/>
  <c r="N1" i="2"/>
  <c r="L2" i="2"/>
  <c r="L1" i="2"/>
  <c r="K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1" i="2"/>
  <c r="H33" i="2"/>
  <c r="I33" i="2"/>
  <c r="H34" i="2"/>
  <c r="I34" i="2"/>
  <c r="H35" i="2"/>
  <c r="I35" i="2"/>
  <c r="H36" i="2"/>
  <c r="I36" i="2"/>
  <c r="I2" i="2"/>
  <c r="I1" i="2"/>
  <c r="H1" i="2"/>
  <c r="F3" i="2"/>
  <c r="F4" i="2"/>
  <c r="F5" i="2"/>
  <c r="F6" i="2"/>
  <c r="F9" i="2"/>
  <c r="F10" i="2"/>
  <c r="F12" i="2"/>
  <c r="F13" i="2"/>
  <c r="F14" i="2"/>
  <c r="F16" i="2"/>
  <c r="F17" i="2"/>
  <c r="F32" i="2"/>
  <c r="F33" i="2"/>
  <c r="F34" i="2"/>
  <c r="F35" i="2"/>
  <c r="F36" i="2"/>
  <c r="F1" i="2"/>
  <c r="E1" i="2"/>
  <c r="B31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3" i="2"/>
  <c r="C24" i="2"/>
  <c r="C25" i="2"/>
  <c r="C27" i="2"/>
  <c r="C28" i="2"/>
  <c r="C31" i="2"/>
  <c r="C32" i="2"/>
  <c r="C35" i="2"/>
  <c r="C36" i="2"/>
  <c r="C1" i="2"/>
  <c r="B3" i="2"/>
  <c r="B7" i="2"/>
  <c r="B8" i="2"/>
  <c r="B17" i="2"/>
  <c r="B18" i="2"/>
  <c r="B21" i="2"/>
  <c r="B22" i="2"/>
  <c r="B23" i="2"/>
  <c r="B24" i="2"/>
  <c r="B1" i="2"/>
  <c r="R28" i="1" l="1"/>
  <c r="R29" i="1"/>
  <c r="R30" i="1"/>
  <c r="R31" i="1"/>
  <c r="R32" i="1"/>
  <c r="R33" i="1"/>
  <c r="R34" i="1"/>
  <c r="E27" i="1"/>
  <c r="E28" i="1"/>
  <c r="E29" i="1"/>
  <c r="E29" i="2" s="1"/>
  <c r="E30" i="1"/>
  <c r="E4" i="1"/>
  <c r="E4" i="2" s="1"/>
  <c r="E5" i="1"/>
  <c r="E5" i="2" s="1"/>
  <c r="E6" i="1"/>
  <c r="E6" i="2" s="1"/>
  <c r="E9" i="1"/>
  <c r="E10" i="1"/>
  <c r="E10" i="2" s="1"/>
  <c r="E12" i="1"/>
  <c r="E12" i="2" s="1"/>
  <c r="E13" i="1"/>
  <c r="E13" i="2" s="1"/>
  <c r="E14" i="1"/>
  <c r="E14" i="2" s="1"/>
  <c r="E16" i="1"/>
  <c r="E16" i="2" s="1"/>
  <c r="E17" i="1"/>
  <c r="E17" i="2" s="1"/>
  <c r="E22" i="1"/>
  <c r="E22" i="2" s="1"/>
  <c r="E23" i="1"/>
  <c r="E23" i="2" s="1"/>
  <c r="E24" i="1"/>
  <c r="E24" i="2" s="1"/>
  <c r="E25" i="1"/>
  <c r="E25" i="2" s="1"/>
  <c r="E26" i="1"/>
  <c r="H4" i="1"/>
  <c r="H4" i="2" s="1"/>
  <c r="H5" i="1"/>
  <c r="H5" i="2" s="1"/>
  <c r="H6" i="1"/>
  <c r="H6" i="2" s="1"/>
  <c r="H7" i="1"/>
  <c r="H7" i="2" s="1"/>
  <c r="H8" i="1"/>
  <c r="H8" i="2" s="1"/>
  <c r="H9" i="1"/>
  <c r="H9" i="2" s="1"/>
  <c r="H10" i="1"/>
  <c r="H10" i="2" s="1"/>
  <c r="H11" i="1"/>
  <c r="H11" i="2" s="1"/>
  <c r="H12" i="1"/>
  <c r="H12" i="2" s="1"/>
  <c r="H13" i="1"/>
  <c r="H14" i="1"/>
  <c r="H15" i="1"/>
  <c r="H16" i="1"/>
  <c r="H17" i="1"/>
  <c r="H18" i="1"/>
  <c r="H19" i="1"/>
  <c r="H19" i="2" s="1"/>
  <c r="H20" i="1"/>
  <c r="H20" i="2" s="1"/>
  <c r="H21" i="1"/>
  <c r="H21" i="2" s="1"/>
  <c r="H22" i="1"/>
  <c r="H22" i="2" s="1"/>
  <c r="H23" i="1"/>
  <c r="H23" i="2" s="1"/>
  <c r="H24" i="1"/>
  <c r="H25" i="1"/>
  <c r="H25" i="2" s="1"/>
  <c r="H26" i="1"/>
  <c r="H27" i="1"/>
  <c r="H31" i="1"/>
  <c r="K3" i="1"/>
  <c r="K5" i="1"/>
  <c r="K6" i="1"/>
  <c r="K6" i="2" s="1"/>
  <c r="K7" i="1"/>
  <c r="K7" i="2" s="1"/>
  <c r="K8" i="1"/>
  <c r="K8" i="2" s="1"/>
  <c r="K9" i="1"/>
  <c r="K9" i="2" s="1"/>
  <c r="K10" i="1"/>
  <c r="K10" i="2" s="1"/>
  <c r="K11" i="1"/>
  <c r="K11" i="2" s="1"/>
  <c r="K12" i="1"/>
  <c r="K12" i="2" s="1"/>
  <c r="K13" i="1"/>
  <c r="K13" i="2" s="1"/>
  <c r="K14" i="1"/>
  <c r="K14" i="2" s="1"/>
  <c r="K15" i="1"/>
  <c r="K15" i="2" s="1"/>
  <c r="K16" i="1"/>
  <c r="K17" i="1"/>
  <c r="K17" i="2" s="1"/>
  <c r="K18" i="1"/>
  <c r="K18" i="2" s="1"/>
  <c r="K19" i="1"/>
  <c r="K20" i="1"/>
  <c r="K20" i="2" s="1"/>
  <c r="K21" i="1"/>
  <c r="K22" i="1"/>
  <c r="K22" i="2" s="1"/>
  <c r="K23" i="1"/>
  <c r="K23" i="2" s="1"/>
  <c r="K24" i="1"/>
  <c r="K24" i="2" s="1"/>
  <c r="K25" i="1"/>
  <c r="K26" i="1"/>
  <c r="K27" i="1"/>
  <c r="K31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20" i="1"/>
  <c r="N21" i="1"/>
  <c r="N22" i="1"/>
  <c r="N23" i="1"/>
  <c r="N24" i="1"/>
  <c r="N25" i="1"/>
  <c r="N26" i="1"/>
  <c r="N27" i="1"/>
  <c r="N15" i="1"/>
  <c r="N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2" i="1"/>
  <c r="N2" i="1"/>
  <c r="K2" i="1"/>
  <c r="K2" i="2" s="1"/>
  <c r="H2" i="1"/>
  <c r="E3" i="1"/>
  <c r="E3" i="2" s="1"/>
  <c r="B3" i="1"/>
  <c r="B4" i="1"/>
  <c r="B4" i="2" s="1"/>
  <c r="B5" i="1"/>
  <c r="B5" i="2" s="1"/>
  <c r="B6" i="1"/>
  <c r="B6" i="2" s="1"/>
  <c r="B7" i="1"/>
  <c r="B8" i="1"/>
  <c r="B9" i="1"/>
  <c r="B9" i="2" s="1"/>
  <c r="B10" i="1"/>
  <c r="B10" i="2" s="1"/>
  <c r="B11" i="1"/>
  <c r="B11" i="2" s="1"/>
  <c r="B13" i="1"/>
  <c r="B13" i="2" s="1"/>
  <c r="B14" i="1"/>
  <c r="B14" i="2" s="1"/>
  <c r="B15" i="1"/>
  <c r="B15" i="2" s="1"/>
  <c r="B16" i="1"/>
  <c r="B16" i="2" s="1"/>
  <c r="B17" i="1"/>
  <c r="B18" i="1"/>
  <c r="B19" i="1"/>
  <c r="B19" i="2" s="1"/>
  <c r="B20" i="1"/>
  <c r="B20" i="2" s="1"/>
  <c r="B21" i="1"/>
  <c r="B22" i="1"/>
  <c r="B25" i="1"/>
  <c r="B25" i="2" s="1"/>
  <c r="B27" i="1"/>
  <c r="B27" i="2" s="1"/>
  <c r="B28" i="1"/>
  <c r="B28" i="2" s="1"/>
  <c r="B31" i="1"/>
  <c r="B2" i="1"/>
  <c r="B2" i="2" s="1"/>
  <c r="A12" i="1"/>
  <c r="B12" i="1" s="1"/>
  <c r="B12" i="2" s="1"/>
  <c r="M32" i="1"/>
  <c r="J32" i="1"/>
  <c r="G32" i="1"/>
  <c r="D32" i="1"/>
  <c r="K32" i="2" l="1"/>
  <c r="E32" i="2"/>
  <c r="H32" i="2"/>
  <c r="B32" i="2"/>
  <c r="N32" i="2"/>
  <c r="A32" i="1"/>
  <c r="B33" i="1" s="1"/>
  <c r="E32" i="1"/>
  <c r="N32" i="1"/>
  <c r="H32" i="1"/>
  <c r="K32" i="1"/>
  <c r="C33" i="2" l="1"/>
  <c r="D33" i="2" s="1"/>
  <c r="D36" i="2" s="1"/>
  <c r="E33" i="1"/>
  <c r="E36" i="1" s="1"/>
  <c r="D33" i="1"/>
  <c r="D36" i="1" s="1"/>
  <c r="B32" i="1"/>
  <c r="E33" i="2" l="1"/>
  <c r="E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Smith Personal</author>
  </authors>
  <commentList>
    <comment ref="B2" authorId="0" shapeId="0" xr:uid="{37076029-5E5A-420A-B5AE-2119D56F6C17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0" shapeId="0" xr:uid="{EFA1A777-57A7-4DF5-97FA-BB530087C228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CE6D3B5B-F0F6-4DA1-BA58-B3883380E025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" authorId="0" shapeId="0" xr:uid="{A8E6489B-A6F9-446A-9D4E-722646D47029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2" authorId="0" shapeId="0" xr:uid="{85050974-3DE4-4C49-AE44-3DBCF2750BC2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2" authorId="0" shapeId="0" xr:uid="{ADDBB181-DAB7-41E9-A0B3-4E2CEEAC325C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" authorId="0" shapeId="0" xr:uid="{5028F4E3-E9D8-4AA4-8F10-8C0FF146D5FA}">
      <text>
        <r>
          <rPr>
            <b/>
            <sz val="9"/>
            <color indexed="81"/>
            <rFont val="Tahoma"/>
            <charset val="1"/>
          </rPr>
          <t>David Smith Personal: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<sst xmlns="http://schemas.openxmlformats.org/spreadsheetml/2006/main" count="563" uniqueCount="407">
  <si>
    <t>gm</t>
  </si>
  <si>
    <t>oz</t>
  </si>
  <si>
    <t>Kitchen</t>
  </si>
  <si>
    <t>bedroom</t>
  </si>
  <si>
    <t>bathroom</t>
  </si>
  <si>
    <t>Misc</t>
  </si>
  <si>
    <t>wear</t>
  </si>
  <si>
    <t>othe item weights</t>
  </si>
  <si>
    <t>pot &amp; wind screen</t>
  </si>
  <si>
    <t>Hammock</t>
  </si>
  <si>
    <t>First Aid Kit</t>
  </si>
  <si>
    <t>hiking shoes</t>
  </si>
  <si>
    <t>runners cap</t>
  </si>
  <si>
    <t>.7 qt cup</t>
  </si>
  <si>
    <t>whoopie slings</t>
  </si>
  <si>
    <t>Bathroom kit</t>
  </si>
  <si>
    <t>large safety pins</t>
  </si>
  <si>
    <t>gaitors</t>
  </si>
  <si>
    <t>pack towel ?</t>
  </si>
  <si>
    <t>spork</t>
  </si>
  <si>
    <t>tree hugers</t>
  </si>
  <si>
    <t>TP</t>
  </si>
  <si>
    <t>extra 1.5" buckle</t>
  </si>
  <si>
    <t>liner socks</t>
  </si>
  <si>
    <t>Green compas</t>
  </si>
  <si>
    <t>stove &amp; pot stand 22</t>
  </si>
  <si>
    <t>tarp &amp; lines</t>
  </si>
  <si>
    <t>wet wipes</t>
  </si>
  <si>
    <t>duct tape</t>
  </si>
  <si>
    <t>wool socks</t>
  </si>
  <si>
    <t>Rectangle compas</t>
  </si>
  <si>
    <t>IsoPro canister</t>
  </si>
  <si>
    <t>Bug Net</t>
  </si>
  <si>
    <t>Hand Sanitizer</t>
  </si>
  <si>
    <t>blue bandana</t>
  </si>
  <si>
    <t>underwear</t>
  </si>
  <si>
    <t>house wrap 4x3</t>
  </si>
  <si>
    <t>alcohol stove **</t>
  </si>
  <si>
    <t>gold bond</t>
  </si>
  <si>
    <t>head lamp</t>
  </si>
  <si>
    <t>tech shirt SS</t>
  </si>
  <si>
    <t>foam 12 x 18</t>
  </si>
  <si>
    <t>fuel &amp; bottle **</t>
  </si>
  <si>
    <t>bag liner</t>
  </si>
  <si>
    <t>spare batteries</t>
  </si>
  <si>
    <t>kilt / shorts</t>
  </si>
  <si>
    <t>foam 17 x 24</t>
  </si>
  <si>
    <t>cozy</t>
  </si>
  <si>
    <t>under quilt</t>
  </si>
  <si>
    <t>bottom water jug</t>
  </si>
  <si>
    <t>treking poles</t>
  </si>
  <si>
    <t>heavy tube</t>
  </si>
  <si>
    <t>lighter / matches</t>
  </si>
  <si>
    <t>tooth brush</t>
  </si>
  <si>
    <t>lip balm</t>
  </si>
  <si>
    <t>glasses/contacts</t>
  </si>
  <si>
    <t>light tube</t>
  </si>
  <si>
    <t>red bandana</t>
  </si>
  <si>
    <t>Tyvek mat 4x3</t>
  </si>
  <si>
    <t>tooth paste</t>
  </si>
  <si>
    <t>money / cc / id</t>
  </si>
  <si>
    <t>bandana</t>
  </si>
  <si>
    <t>red hat</t>
  </si>
  <si>
    <t>water bottles x 2</t>
  </si>
  <si>
    <t>emergency blanket</t>
  </si>
  <si>
    <t>contact solution ?</t>
  </si>
  <si>
    <t>phone</t>
  </si>
  <si>
    <t>knife</t>
  </si>
  <si>
    <t>black hat</t>
  </si>
  <si>
    <t>Water Filter Kit</t>
  </si>
  <si>
    <t>Tent</t>
  </si>
  <si>
    <t>tripod</t>
  </si>
  <si>
    <t>compress shirt lite</t>
  </si>
  <si>
    <t>CNOC 3 liter</t>
  </si>
  <si>
    <t>nylon H2O bag ?</t>
  </si>
  <si>
    <t>phone battery charger</t>
  </si>
  <si>
    <t>extra clothing</t>
  </si>
  <si>
    <t>compress shirt hvy</t>
  </si>
  <si>
    <t>tubing</t>
  </si>
  <si>
    <t>mosquito head-net ?</t>
  </si>
  <si>
    <t>rain jacket</t>
  </si>
  <si>
    <t>running gaitors</t>
  </si>
  <si>
    <t>sawyer squeze</t>
  </si>
  <si>
    <t>sleeping</t>
  </si>
  <si>
    <t>sit apon</t>
  </si>
  <si>
    <t>rain kilt</t>
  </si>
  <si>
    <t>regular gaiters</t>
  </si>
  <si>
    <t>bleach / polar pure</t>
  </si>
  <si>
    <t xml:space="preserve">fleece cap </t>
  </si>
  <si>
    <t>Navagation</t>
  </si>
  <si>
    <t>hand sanitizer</t>
  </si>
  <si>
    <t>heavy rain jacket</t>
  </si>
  <si>
    <t>Maps</t>
  </si>
  <si>
    <t>sewing kit ?</t>
  </si>
  <si>
    <t>bear bag and rope</t>
  </si>
  <si>
    <t>shirt LS</t>
  </si>
  <si>
    <t>Trail details</t>
  </si>
  <si>
    <t>rope pieces</t>
  </si>
  <si>
    <t>zip-off pants lite</t>
  </si>
  <si>
    <t>food bag</t>
  </si>
  <si>
    <t>compass</t>
  </si>
  <si>
    <t>clothing *</t>
  </si>
  <si>
    <t>zip-off pants med</t>
  </si>
  <si>
    <t>shorts</t>
  </si>
  <si>
    <t>notepad / journal</t>
  </si>
  <si>
    <t>gloves / mittens *</t>
  </si>
  <si>
    <t>zip-off pants heavy</t>
  </si>
  <si>
    <t>camp sandals</t>
  </si>
  <si>
    <t>pen / pencil</t>
  </si>
  <si>
    <r>
      <rPr>
        <sz val="11"/>
        <color theme="0" tint="-0.34998626667073579"/>
        <rFont val="Calibri"/>
        <family val="2"/>
        <scheme val="minor"/>
      </rPr>
      <t>balaclava</t>
    </r>
    <r>
      <rPr>
        <sz val="11"/>
        <color theme="1"/>
        <rFont val="Calibri"/>
        <family val="2"/>
        <scheme val="minor"/>
      </rPr>
      <t xml:space="preserve"> /</t>
    </r>
    <r>
      <rPr>
        <u/>
        <sz val="11"/>
        <color theme="1"/>
        <rFont val="Calibri"/>
        <family val="2"/>
        <scheme val="minor"/>
      </rPr>
      <t xml:space="preserve"> tube</t>
    </r>
    <r>
      <rPr>
        <sz val="11"/>
        <color theme="1"/>
        <rFont val="Calibri"/>
        <family val="2"/>
        <scheme val="minor"/>
      </rPr>
      <t xml:space="preserve"> *</t>
    </r>
  </si>
  <si>
    <t>tech shirt LS</t>
  </si>
  <si>
    <t>balaclava</t>
  </si>
  <si>
    <t>pillow</t>
  </si>
  <si>
    <t>headband *</t>
  </si>
  <si>
    <t>Heavy LS</t>
  </si>
  <si>
    <t>lint</t>
  </si>
  <si>
    <t>running tights *</t>
  </si>
  <si>
    <t>Philmont Seat</t>
  </si>
  <si>
    <t>base layer pants</t>
  </si>
  <si>
    <t>thermometer</t>
  </si>
  <si>
    <t>pack cover green</t>
  </si>
  <si>
    <t>thermal shirt *</t>
  </si>
  <si>
    <t>Ultralight chair</t>
  </si>
  <si>
    <t>heavy tech shirt *</t>
  </si>
  <si>
    <t>pack hip pockets</t>
  </si>
  <si>
    <t>balaclava *</t>
  </si>
  <si>
    <t>fleece *</t>
  </si>
  <si>
    <t>puffy</t>
  </si>
  <si>
    <t xml:space="preserve">Backpack </t>
  </si>
  <si>
    <t>2 stays 1" x 2'</t>
  </si>
  <si>
    <t>Total grams</t>
  </si>
  <si>
    <t>Total base lb &amp; oz</t>
  </si>
  <si>
    <t>23oz=</t>
  </si>
  <si>
    <t>1 lb 7 oz X 7 days = 10 lbs</t>
  </si>
  <si>
    <t>gram per oz</t>
  </si>
  <si>
    <t>Food</t>
  </si>
  <si>
    <t>* heavy clothing</t>
  </si>
  <si>
    <t>Water</t>
  </si>
  <si>
    <t>oz per gram</t>
  </si>
  <si>
    <t>**Fuel 2oz/day</t>
  </si>
  <si>
    <t>Total lb &amp; oz</t>
  </si>
  <si>
    <t>Orange Pack</t>
  </si>
  <si>
    <t>Blue Pack</t>
  </si>
  <si>
    <t>Red Pack</t>
  </si>
  <si>
    <t>Yellow Pack</t>
  </si>
  <si>
    <t xml:space="preserve"> </t>
  </si>
  <si>
    <t>x</t>
  </si>
  <si>
    <t>pack cover orange</t>
  </si>
  <si>
    <t>sleeping bag 30 F</t>
  </si>
  <si>
    <t>sleeping bag 15 F</t>
  </si>
  <si>
    <t>Hammock new</t>
  </si>
  <si>
    <t>tarp &amp; lines NEW</t>
  </si>
  <si>
    <t>Air Matress old</t>
  </si>
  <si>
    <t>Air Matress NEW</t>
  </si>
  <si>
    <t>stakes Al.</t>
  </si>
  <si>
    <t>stakes Titanium</t>
  </si>
  <si>
    <t>shovel plastic</t>
  </si>
  <si>
    <t>shovel titanium</t>
  </si>
  <si>
    <t xml:space="preserve">tent </t>
  </si>
  <si>
    <t>hammock chair gray</t>
  </si>
  <si>
    <t>hammock chair green</t>
  </si>
  <si>
    <t>rain pants black</t>
  </si>
  <si>
    <t>rain pants dri ducks</t>
  </si>
  <si>
    <t>nail clipers</t>
  </si>
  <si>
    <t>Need</t>
  </si>
  <si>
    <t>Have</t>
  </si>
  <si>
    <t>Items</t>
  </si>
  <si>
    <t>Comments</t>
  </si>
  <si>
    <t>1. Pack Group:</t>
  </si>
  <si>
    <t>X</t>
  </si>
  <si>
    <t>1 Backpack</t>
  </si>
  <si>
    <t>1 Pack liner – Trash compactor bag</t>
  </si>
  <si>
    <t>or garbage bag</t>
  </si>
  <si>
    <t>*</t>
  </si>
  <si>
    <t>1 Sil-Nylon stuff sack</t>
  </si>
  <si>
    <t>make if find material</t>
  </si>
  <si>
    <t>Waterproof pack cover (5 - 6 oz)</t>
  </si>
  <si>
    <t>Make if find Sil-Nylon</t>
  </si>
  <si>
    <t>2. Shelter Group:</t>
  </si>
  <si>
    <t>1 Tarp/Hammock/Tent</t>
  </si>
  <si>
    <t>have test hammock &amp; tarp</t>
  </si>
  <si>
    <t>5 aluminum stakes + 1 flat metal stake (to dig cat holes)</t>
  </si>
  <si>
    <t>emergency blanket groundcloth (70"x30")</t>
  </si>
  <si>
    <t>lightweight emergency blanket (silver)</t>
  </si>
  <si>
    <t>3. Sleeping Group:</t>
  </si>
  <si>
    <t>1 Sleeping bag, 20F rating</t>
  </si>
  <si>
    <t>sleeping bag liner (satin/cotton - lightweight)</t>
  </si>
  <si>
    <t>Make a simple liner with light weight material</t>
  </si>
  <si>
    <t>1 stuff sack (for sleeping bag) + plastic bag liner</t>
  </si>
  <si>
    <t>1 closed cell foam pad</t>
  </si>
  <si>
    <t>Fleece Hat &amp; Headband</t>
  </si>
  <si>
    <t>clean shirt</t>
  </si>
  <si>
    <t>socks(wool)</t>
  </si>
  <si>
    <t>1 - 2</t>
  </si>
  <si>
    <t>socks(cotton - wearing /w sneakers in camp) ?</t>
  </si>
  <si>
    <t>camp shoes (sneakers/sandles/crocs)</t>
  </si>
  <si>
    <t>Pillow (inflatable) /or stuff sack(with clothes)</t>
  </si>
  <si>
    <t>Fleece sleeping bag (to start for cold weather)</t>
  </si>
  <si>
    <t>4. Kitchen Group:</t>
  </si>
  <si>
    <t>refer to Recipies.txt</t>
  </si>
  <si>
    <t>1 Fuel bottle</t>
  </si>
  <si>
    <t>2 oz fuel per day (denatured alcohol)</t>
  </si>
  <si>
    <t>2 alcohol stoves (coke can) (Zip Stove?)</t>
  </si>
  <si>
    <t>have additional as backups for mail drops</t>
  </si>
  <si>
    <t>1 titanium pot  with handle (1L)</t>
  </si>
  <si>
    <t>Find a nice pot</t>
  </si>
  <si>
    <t>nylon pot scrubber ?</t>
  </si>
  <si>
    <t>or just use a bandana</t>
  </si>
  <si>
    <t xml:space="preserve">Pot holder </t>
  </si>
  <si>
    <t>small can opener</t>
  </si>
  <si>
    <t>1 lighter</t>
  </si>
  <si>
    <t>matches</t>
  </si>
  <si>
    <t>+ flint?</t>
  </si>
  <si>
    <t>1L water bottle – used Gatorade bottle</t>
  </si>
  <si>
    <t>1 platypus bladder ( 2-3L )</t>
  </si>
  <si>
    <t>1 bottle iodine(or bleach)/ H2O Filter</t>
  </si>
  <si>
    <t>Polar Pure</t>
  </si>
  <si>
    <t>multi-vitaman/ Vitamin C</t>
  </si>
  <si>
    <t>1 sil-nylon stuff sack – food bag</t>
  </si>
  <si>
    <t>make</t>
  </si>
  <si>
    <t>1 plastic spoon and fork (lexan)</t>
  </si>
  <si>
    <t>1 length cord – 50' (550 paracord)</t>
  </si>
  <si>
    <t>silicon nylon bag as H2O carrier</t>
  </si>
  <si>
    <t>make out of Sil-nylon</t>
  </si>
  <si>
    <t>A plastic bowl</t>
  </si>
  <si>
    <t>A wide-mouth deep-dish type cup</t>
  </si>
  <si>
    <t>Powder drink container</t>
  </si>
  <si>
    <t>Bottles (12oz) - oil, &amp; dressing</t>
  </si>
  <si>
    <t>have some small plastic bottles</t>
  </si>
  <si>
    <t>Tabasco bottle</t>
  </si>
  <si>
    <t>5. Hygiene Group:</t>
  </si>
  <si>
    <t>1 small pack towel</t>
  </si>
  <si>
    <t>1 bottle hand cleaner – 1 ounce</t>
  </si>
  <si>
    <t>small bar soap</t>
  </si>
  <si>
    <t>cut regular size into pieces</t>
  </si>
  <si>
    <t>1 small zip lock</t>
  </si>
  <si>
    <t>1 partial roll toilet paper</t>
  </si>
  <si>
    <t>1 small child toothbrush</t>
  </si>
  <si>
    <t>1 small tube tooth paste/tooth powder</t>
  </si>
  <si>
    <t>small bottle gold bond powder</t>
  </si>
  <si>
    <t>bottom half 1gal milk jug (wash basin)</t>
  </si>
  <si>
    <t>A disposable razor, new (optional)</t>
  </si>
  <si>
    <t>nail clippers</t>
  </si>
  <si>
    <t>small pak wipes (baby wipes)</t>
  </si>
  <si>
    <t>Oxy-Clean/Borax (in film container)</t>
  </si>
  <si>
    <t>6. Navigation Group:</t>
  </si>
  <si>
    <t>maps</t>
  </si>
  <si>
    <t>trail guide (pages of the section)</t>
  </si>
  <si>
    <t>pen &amp; pencil</t>
  </si>
  <si>
    <t>notepad/journal</t>
  </si>
  <si>
    <t>7. Repair/First Aid Group/Misc:</t>
  </si>
  <si>
    <t>1 small roll of duct tape (wrapped around trek poll)</t>
  </si>
  <si>
    <t>1 First Aid kit</t>
  </si>
  <si>
    <t>see FirstAid.txt</t>
  </si>
  <si>
    <t>6 diaper pins (negligible)</t>
  </si>
  <si>
    <t>set spare batteries</t>
  </si>
  <si>
    <t>Flash light</t>
  </si>
  <si>
    <t>Head light</t>
  </si>
  <si>
    <t>Sunscreen</t>
  </si>
  <si>
    <t>Lip Balm</t>
  </si>
  <si>
    <t>small candles</t>
  </si>
  <si>
    <t>fire starters</t>
  </si>
  <si>
    <t>cotton balls with vasoline in film container</t>
  </si>
  <si>
    <t>sil-nylon sack</t>
  </si>
  <si>
    <t>3 bandanna's</t>
  </si>
  <si>
    <t>1 pair work gloves (optional)</t>
  </si>
  <si>
    <t>1 daypack (optional)</t>
  </si>
  <si>
    <t>A mosquito head-net hat (optional)</t>
  </si>
  <si>
    <t>Pack</t>
  </si>
  <si>
    <t>Sunglasses (optional)</t>
  </si>
  <si>
    <t>Shelter</t>
  </si>
  <si>
    <t>multipurpose tool (optional)</t>
  </si>
  <si>
    <t>Sleeping Gear</t>
  </si>
  <si>
    <t>pocket knife</t>
  </si>
  <si>
    <t>Sleeping Clothes</t>
  </si>
  <si>
    <t>Personal money</t>
  </si>
  <si>
    <t>10 Post-card Stamps (optional)</t>
  </si>
  <si>
    <t>Hygine</t>
  </si>
  <si>
    <t>mirror (Stainless - optional)</t>
  </si>
  <si>
    <t>Navigation</t>
  </si>
  <si>
    <t>sewing kit</t>
  </si>
  <si>
    <t>First Aid</t>
  </si>
  <si>
    <t>snowproof (in film container)</t>
  </si>
  <si>
    <t>Repair</t>
  </si>
  <si>
    <t>8. Luxury items:</t>
  </si>
  <si>
    <t>Rain Gear</t>
  </si>
  <si>
    <t>1 MP3 player with FM radio</t>
  </si>
  <si>
    <t>1 camera</t>
  </si>
  <si>
    <t>Clothing wear</t>
  </si>
  <si>
    <t>Clothing carried</t>
  </si>
  <si>
    <t>9. Rain Gear:</t>
  </si>
  <si>
    <t>1 rain jacket (breathable)</t>
  </si>
  <si>
    <t>may use poncho.  Not sure on this issue</t>
  </si>
  <si>
    <t>1 pair rain pants</t>
  </si>
  <si>
    <t>1 pair rain mittens/wool socks/neoprene gloves</t>
  </si>
  <si>
    <t>10. Clothing – In Pack, Warm Weather:</t>
  </si>
  <si>
    <t>1 spare pair socks (Wigwam C-T tour)</t>
  </si>
  <si>
    <t>1 spare shirt</t>
  </si>
  <si>
    <t>1 spare pair underwear (synthetic)</t>
  </si>
  <si>
    <t>Optional thin liner socks (nylon/polypro/synthetic)</t>
  </si>
  <si>
    <t>sil nylon stuff sack (8x18)</t>
  </si>
  <si>
    <t>11. Clothing – In Pack, Cool Weather:</t>
  </si>
  <si>
    <t>1 long sleeve top</t>
  </si>
  <si>
    <t>1 pair long pants</t>
  </si>
  <si>
    <t>1 fleece hat/headband</t>
  </si>
  <si>
    <t>1 pair fleece gloves</t>
  </si>
  <si>
    <t>1 pair warm socks (Wigwam)</t>
  </si>
  <si>
    <t>1 pair thermal underwear (8 oz)</t>
  </si>
  <si>
    <t>12. Clothing – In Pack, Colder Weather:</t>
  </si>
  <si>
    <t>1 insulated jacket</t>
  </si>
  <si>
    <t>1 pair insulated pants</t>
  </si>
  <si>
    <t>1 pair heavy wool socks (Wigwam)</t>
  </si>
  <si>
    <t>1 pair mittens</t>
  </si>
  <si>
    <t>1 neck gaiter (polypro)</t>
  </si>
  <si>
    <t>1 pair GoreTex socks</t>
  </si>
  <si>
    <t>13. Clothing Worn, and Items Carried:</t>
  </si>
  <si>
    <t>1 pair of hiking boots (2.0 - 3.5 lbs)</t>
  </si>
  <si>
    <t>1 - 2 pair gym socks (in camp)</t>
  </si>
  <si>
    <t>1 pair trail runners (in camp)</t>
  </si>
  <si>
    <t>1 pair socks</t>
  </si>
  <si>
    <t>merino wool/polyestyer blend(liner=polypro/nylon)</t>
  </si>
  <si>
    <t>gators</t>
  </si>
  <si>
    <t>polypro or nylon liner socks ?</t>
  </si>
  <si>
    <t>1 t-shirt</t>
  </si>
  <si>
    <t>1 pair underwear (synthetic)</t>
  </si>
  <si>
    <t>1 pair light running shorts</t>
  </si>
  <si>
    <t>1 ball cap/H2O proof hat</t>
  </si>
  <si>
    <t>1 backpacker wallet with ID and cash</t>
  </si>
  <si>
    <t>1 watch (optional)</t>
  </si>
  <si>
    <t>1 pair trekking poles with rubber tips</t>
  </si>
  <si>
    <t>14. Consumables:</t>
  </si>
  <si>
    <t>2 ounce fuel per day</t>
  </si>
  <si>
    <t>32 ounces water</t>
  </si>
  <si>
    <t>24-32 ounces food per day</t>
  </si>
  <si>
    <t>Zip lock bags (1 gallon) food</t>
  </si>
  <si>
    <t>Zip lock bags (2 gallon) food</t>
  </si>
  <si>
    <t>* = make</t>
  </si>
  <si>
    <t>x=need</t>
  </si>
  <si>
    <t>X=have</t>
  </si>
  <si>
    <t>* Make</t>
  </si>
  <si>
    <t>sleeping bag liner</t>
  </si>
  <si>
    <t>sil-nylon water bag</t>
  </si>
  <si>
    <t>If Needed</t>
  </si>
  <si>
    <t xml:space="preserve">Belt for long pants </t>
  </si>
  <si>
    <t xml:space="preserve">Extra Eyeglasses, in a hard case </t>
  </si>
  <si>
    <t>If wear contacts, second pair, including second set of washing solutions</t>
  </si>
  <si>
    <t>If needed, prescription medications, including 2nd set for Adult Advisors</t>
  </si>
  <si>
    <t>Philmont clothes list</t>
  </si>
  <si>
    <r>
      <rPr>
        <sz val="12"/>
        <rFont val="CG Times 12pt"/>
        <charset val="1"/>
      </rPr>
      <t>3 pair hiking shorts w/ liners with 1 pair synthetic underwear (16 oz), or 3 ultralight gym shorts with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G Times 12pt"/>
        <charset val="1"/>
      </rPr>
      <t>3 pair of synthetic underwear (20 - 25 oz total)</t>
    </r>
  </si>
  <si>
    <t>3 T-shirts (12 - 15 oz total)</t>
  </si>
  <si>
    <t>3 pair polypropylene sock liners (3 - 4 oz)</t>
  </si>
  <si>
    <t>3 pair thick wool/polyester socks (10 - 12 oz)</t>
  </si>
  <si>
    <t>1 pair long pants, with "internal" belt (12 - 16 oz)</t>
  </si>
  <si>
    <t>1 fleece pullover or nylon or wool shirt (10 - 14 oz)</t>
  </si>
  <si>
    <t>1 Waterproof, Breathable Rain Suit (2.0 - 3.0 lbs)</t>
  </si>
  <si>
    <t>1 Waterproof Bush Hat (4 oz) (or wide-brim sun-visor or baseball cap (1 - 3 oz))</t>
  </si>
  <si>
    <t>1 fleece head-band or knit pullover hat (1.5 oz)</t>
  </si>
  <si>
    <t>2 bandanna's (2 oz)</t>
  </si>
  <si>
    <t>Simple List [PlanningThruhike.htm]</t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</si>
  <si>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Sleeping Pad—insulation from ground; comfort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</si>
  <si>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Stove—preparing meals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</si>
  <si>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Fuel Bottle—used with stove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</si>
  <si>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Cookpot—eating utensil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</si>
  <si>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Spoon—eating utensil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</si>
  <si>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Lighter—stove preparation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</si>
  <si>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Bandana—dish rag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</si>
  <si>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Water Filter—potable water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</si>
  <si>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Water Bottles—drinking purposes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</si>
  <si>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First-Aid Kit—for minor injuries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</si>
  <si>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Toilet Paper—for obvious reasons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</si>
  <si>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Knife—many uses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</si>
  <si>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25’ Nylon Cord—clothes line; food line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</si>
  <si>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Flashlight w/ Batteries—night vision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</si>
  <si>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Camera w/ Film—for those great views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</si>
  <si>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Backpack Raincover—keep contents dry in storm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</si>
  <si>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Clothing—warmth</t>
    </r>
  </si>
  <si>
    <r>
      <rPr>
        <sz val="10"/>
        <color rgb="FF000000"/>
        <rFont val="Symbol"/>
        <family val="1"/>
        <charset val="2"/>
      </rPr>
      <t>ü</t>
    </r>
    <r>
      <rPr>
        <sz val="10"/>
        <color rgb="FF000000"/>
        <rFont val="Verdana"/>
        <family val="2"/>
        <charset val="1"/>
      </rPr>
      <t xml:space="preserve"> Footwear—protection</t>
    </r>
  </si>
  <si>
    <t>My First Aid kit Ideas:</t>
  </si>
  <si>
    <t>4 band-aids (2 for "me" &amp; 2 for "U")</t>
  </si>
  <si>
    <t>4 butter fly sutures (save being Dr. Frankenstein for your dreams)</t>
  </si>
  <si>
    <t>1 knuckle bandage</t>
  </si>
  <si>
    <t>1 2x2 bandage</t>
  </si>
  <si>
    <t>1 4x4 bandage</t>
  </si>
  <si>
    <t>2 razor blades (1 for ropes &amp; 1 for that occasional surgery)</t>
  </si>
  <si>
    <t>a coulpe motrin(ibuprofen) tabs (pain)</t>
  </si>
  <si>
    <t>a couple pepsid tabs (mountain food)</t>
  </si>
  <si>
    <t>a couble immodium AD tabs (diarrhea)</t>
  </si>
  <si>
    <t>a couple anti-histamine tabs (sniffles, bad bug bites, ect...)</t>
  </si>
  <si>
    <t>1 pack of tums (freguent indigestion and a calcium boost ta boot)</t>
  </si>
  <si>
    <t>1 tube neosporin</t>
  </si>
  <si>
    <t>Gold Bond</t>
  </si>
  <si>
    <t>tolnaftate (fungus)</t>
  </si>
  <si>
    <t>1 tube hydrocortizone ?</t>
  </si>
  <si>
    <t>1 saftey pin</t>
  </si>
  <si>
    <t>tweezers</t>
  </si>
  <si>
    <t>1 bandana (elsewhere)</t>
  </si>
  <si>
    <t>duct tape on my trekking poles (replaces everything else)</t>
  </si>
  <si>
    <t>1 pocket pack of listerine strips and a tooth brush (it's the brushing that counts)</t>
  </si>
  <si>
    <t>and lastly... a business card of my favorite outfitter with the phone # written on the back.</t>
  </si>
  <si>
    <t>a few Q-tips</t>
  </si>
  <si>
    <t>rubbing alcohol</t>
  </si>
  <si>
    <t>Moles Skin/Band Aid brand Blister Blocks/Spyroflex Wound Dressing/Spenco 2nd skin</t>
  </si>
  <si>
    <t>sunscreen</t>
  </si>
  <si>
    <t>deet</t>
  </si>
  <si>
    <t>gold bond medicated</t>
  </si>
  <si>
    <t>Epi-Pen?</t>
  </si>
  <si>
    <t>Configure like 'Gear' sheet with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</si>
</sst>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"/>
  </numFmts>
  <fonts count="20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charset val="1"/>
    </font>
    <font>
      <b/>
      <u/>
      <sz val="10"/>
      <name val="Arial"/>
      <family val="2"/>
      <charset val="1"/>
    </font>
    <font>
      <b/>
      <u/>
      <sz val="10"/>
      <color rgb="FF2216BA"/>
      <name val="Arial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2"/>
      <name val="CG Times 12pt"/>
      <charset val="1"/>
    </font>
    <font>
      <sz val="11"/>
      <name val="Times New Roman"/>
      <family val="1"/>
      <charset val="1"/>
    </font>
    <font>
      <b/>
      <u/>
      <sz val="12"/>
      <name val="CG Times 12pt"/>
      <charset val="1"/>
    </font>
    <font>
      <sz val="10"/>
      <color rgb="FF000000"/>
      <name val="Symbol"/>
      <family val="1"/>
      <charset val="2"/>
    </font>
    <font>
      <sz val="10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9">
    <xf numFmtId="0" fontId="0" fillId="0" borderId="0" xfId="0"/>
    <xf numFmtId="0" fontId="1" fillId="0" borderId="0" xfId="0" quotePrefix="1" applyFont="1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1" fillId="2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2" fontId="0" fillId="0" borderId="9" xfId="0" applyNumberFormat="1" applyBorder="1"/>
    <xf numFmtId="0" fontId="0" fillId="5" borderId="0" xfId="0" applyFill="1"/>
    <xf numFmtId="0" fontId="3" fillId="0" borderId="2" xfId="0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left"/>
    </xf>
    <xf numFmtId="0" fontId="1" fillId="0" borderId="0" xfId="0" applyFont="1"/>
    <xf numFmtId="0" fontId="7" fillId="0" borderId="0" xfId="0" applyFont="1"/>
    <xf numFmtId="0" fontId="3" fillId="0" borderId="14" xfId="0" applyFont="1" applyBorder="1"/>
    <xf numFmtId="2" fontId="3" fillId="0" borderId="15" xfId="0" applyNumberFormat="1" applyFont="1" applyBorder="1"/>
    <xf numFmtId="0" fontId="3" fillId="0" borderId="17" xfId="0" applyFont="1" applyBorder="1"/>
    <xf numFmtId="2" fontId="3" fillId="0" borderId="0" xfId="0" applyNumberFormat="1" applyFont="1"/>
    <xf numFmtId="0" fontId="3" fillId="0" borderId="18" xfId="0" applyFont="1" applyBorder="1"/>
    <xf numFmtId="2" fontId="3" fillId="0" borderId="6" xfId="0" applyNumberFormat="1" applyFont="1" applyBorder="1"/>
    <xf numFmtId="0" fontId="0" fillId="0" borderId="19" xfId="0" applyBorder="1"/>
    <xf numFmtId="2" fontId="0" fillId="0" borderId="0" xfId="0" applyNumberFormat="1" applyFont="1"/>
    <xf numFmtId="0" fontId="0" fillId="0" borderId="0" xfId="0" applyFont="1"/>
    <xf numFmtId="0" fontId="0" fillId="6" borderId="0" xfId="0" applyFill="1"/>
    <xf numFmtId="0" fontId="9" fillId="0" borderId="0" xfId="0" applyFont="1"/>
    <xf numFmtId="0" fontId="2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0" borderId="0" xfId="0" applyBorder="1"/>
    <xf numFmtId="0" fontId="0" fillId="4" borderId="0" xfId="0" applyFont="1" applyFill="1"/>
    <xf numFmtId="0" fontId="11" fillId="0" borderId="0" xfId="1" applyFont="1" applyAlignment="1">
      <alignment horizontal="center"/>
    </xf>
    <xf numFmtId="0" fontId="11" fillId="0" borderId="0" xfId="1" applyFont="1"/>
    <xf numFmtId="0" fontId="10" fillId="0" borderId="0" xfId="1"/>
    <xf numFmtId="0" fontId="12" fillId="0" borderId="0" xfId="1" applyFont="1"/>
    <xf numFmtId="0" fontId="10" fillId="0" borderId="0" xfId="1" applyAlignment="1">
      <alignment horizontal="center"/>
    </xf>
    <xf numFmtId="0" fontId="13" fillId="0" borderId="0" xfId="1" applyFont="1"/>
    <xf numFmtId="0" fontId="14" fillId="0" borderId="0" xfId="1" applyFont="1" applyAlignment="1">
      <alignment horizontal="center"/>
    </xf>
    <xf numFmtId="0" fontId="15" fillId="0" borderId="0" xfId="1" applyFont="1" applyAlignment="1">
      <alignment wrapText="1"/>
    </xf>
    <xf numFmtId="0" fontId="13" fillId="0" borderId="0" xfId="1" applyFont="1" applyProtection="1">
      <protection locked="0"/>
    </xf>
    <xf numFmtId="0" fontId="14" fillId="0" borderId="0" xfId="1" applyFont="1" applyProtection="1">
      <protection locked="0"/>
    </xf>
    <xf numFmtId="164" fontId="10" fillId="0" borderId="0" xfId="1" applyNumberFormat="1" applyAlignment="1">
      <alignment horizontal="center"/>
    </xf>
    <xf numFmtId="0" fontId="14" fillId="0" borderId="0" xfId="1" applyFont="1"/>
    <xf numFmtId="0" fontId="15" fillId="0" borderId="0" xfId="1" applyFont="1" applyProtection="1">
      <protection locked="0"/>
    </xf>
    <xf numFmtId="0" fontId="16" fillId="0" borderId="0" xfId="1" applyFont="1" applyProtection="1">
      <protection locked="0"/>
    </xf>
    <xf numFmtId="0" fontId="17" fillId="0" borderId="0" xfId="1" applyFont="1"/>
    <xf numFmtId="0" fontId="17" fillId="0" borderId="0" xfId="1" applyFont="1" applyAlignment="1">
      <alignment wrapText="1"/>
    </xf>
    <xf numFmtId="0" fontId="18" fillId="0" borderId="0" xfId="1" applyFont="1"/>
  </cellXfs>
  <cellStyles count="2">
    <cellStyle name="Normal" xfId="0" builtinId="0"/>
    <cellStyle name="Normal 2" xfId="1" xr:uid="{11F929FC-84B5-425F-A422-9C245DCEA0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7734-06FE-4791-8B94-D8471E09AA36}">
  <sheetPr codeName="Sheet1"/>
  <dimension ref="A1:S41"/>
  <sheetViews>
    <sheetView workbookViewId="0">
      <selection activeCell="S18" sqref="S18"/>
    </sheetView>
  </sheetViews>
  <sheetFormatPr defaultRowHeight="15"/>
  <cols>
    <col min="1" max="1" width="5" bestFit="1" customWidth="1"/>
    <col min="2" max="2" width="6.7109375" customWidth="1"/>
    <col min="3" max="3" width="17.28515625" customWidth="1"/>
    <col min="4" max="5" width="6.42578125" customWidth="1"/>
    <col min="6" max="6" width="16.140625" customWidth="1"/>
    <col min="7" max="7" width="6.140625" customWidth="1"/>
    <col min="8" max="8" width="5.7109375" customWidth="1"/>
    <col min="9" max="9" width="15.140625" customWidth="1"/>
    <col min="10" max="10" width="5" bestFit="1" customWidth="1"/>
    <col min="11" max="11" width="5.7109375" customWidth="1"/>
    <col min="12" max="12" width="17.7109375" customWidth="1"/>
    <col min="13" max="13" width="5" bestFit="1" customWidth="1"/>
    <col min="14" max="14" width="5.5703125" bestFit="1" customWidth="1"/>
    <col min="15" max="15" width="14.28515625" customWidth="1"/>
    <col min="16" max="16" width="2.28515625" customWidth="1"/>
    <col min="17" max="17" width="4.28515625" customWidth="1"/>
    <col min="18" max="18" width="5.5703125" bestFit="1" customWidth="1"/>
    <col min="19" max="19" width="23.42578125" customWidth="1"/>
    <col min="20" max="20" width="14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3</v>
      </c>
      <c r="G1" s="2" t="s">
        <v>0</v>
      </c>
      <c r="H1" s="2" t="s">
        <v>1</v>
      </c>
      <c r="I1" s="2" t="s">
        <v>4</v>
      </c>
      <c r="J1" s="2" t="s">
        <v>0</v>
      </c>
      <c r="K1" s="2" t="s">
        <v>1</v>
      </c>
      <c r="L1" s="2" t="s">
        <v>5</v>
      </c>
      <c r="M1" s="2" t="s">
        <v>0</v>
      </c>
      <c r="N1" s="2" t="s">
        <v>1</v>
      </c>
      <c r="O1" s="2" t="s">
        <v>6</v>
      </c>
      <c r="Q1" s="2" t="s">
        <v>0</v>
      </c>
      <c r="R1" s="2" t="s">
        <v>1</v>
      </c>
      <c r="S1" s="2" t="s">
        <v>7</v>
      </c>
    </row>
    <row r="2" spans="1:19">
      <c r="A2">
        <v>111</v>
      </c>
      <c r="B2" s="22">
        <f t="shared" ref="B2:B22" si="0">IF(ISBLANK(A2),"", A2/$B$34)</f>
        <v>3.9154129702463889</v>
      </c>
      <c r="C2" t="s">
        <v>8</v>
      </c>
      <c r="D2" s="43">
        <v>652</v>
      </c>
      <c r="E2" s="42">
        <f t="shared" ref="E2:E14" si="1">IF(ISBLANK(D2),"", D2/$B$34)</f>
        <v>22.998641951357168</v>
      </c>
      <c r="F2" s="43" t="s">
        <v>150</v>
      </c>
      <c r="G2">
        <v>52</v>
      </c>
      <c r="H2" s="22">
        <f>IF(ISBLANK(G2),"", G2/$B$34)</f>
        <v>1.8342475175929029</v>
      </c>
      <c r="I2" t="s">
        <v>156</v>
      </c>
      <c r="J2">
        <v>142</v>
      </c>
      <c r="K2" s="22">
        <f>IF(ISBLANK(J2),"", J2/$B$34)</f>
        <v>5.0089066826575426</v>
      </c>
      <c r="L2" t="s">
        <v>10</v>
      </c>
      <c r="N2" s="22" t="str">
        <f>IF(ISBLANK(M2),"", M2/$B$34)</f>
        <v/>
      </c>
      <c r="O2" t="s">
        <v>11</v>
      </c>
      <c r="Q2">
        <v>48</v>
      </c>
      <c r="R2" s="22">
        <f>IF(ISBLANK(Q2),"", Q2/$B$34)</f>
        <v>1.6931515547011411</v>
      </c>
      <c r="S2" t="s">
        <v>12</v>
      </c>
    </row>
    <row r="3" spans="1:19">
      <c r="A3">
        <v>78</v>
      </c>
      <c r="B3" s="22">
        <f t="shared" si="0"/>
        <v>2.7513712763893543</v>
      </c>
      <c r="C3" t="s">
        <v>13</v>
      </c>
      <c r="D3">
        <v>584</v>
      </c>
      <c r="E3" s="22">
        <f t="shared" si="1"/>
        <v>20.600010582197218</v>
      </c>
      <c r="F3" s="21" t="s">
        <v>9</v>
      </c>
      <c r="H3" s="22" t="str">
        <f>IF(ISBLANK(G3),"", G3/$B$34)</f>
        <v/>
      </c>
      <c r="I3" t="s">
        <v>157</v>
      </c>
      <c r="K3" s="22" t="str">
        <f t="shared" ref="K3:K31" si="2">IF(ISBLANK(J3),"", J3/$B$34)</f>
        <v/>
      </c>
      <c r="L3" t="s">
        <v>16</v>
      </c>
      <c r="N3" s="22" t="str">
        <f t="shared" ref="N3:N31" si="3">IF(ISBLANK(M3),"", M3/$B$34)</f>
        <v/>
      </c>
      <c r="O3" t="s">
        <v>17</v>
      </c>
      <c r="Q3">
        <v>61</v>
      </c>
      <c r="R3" s="22">
        <f t="shared" ref="R3:R34" si="4">IF(ISBLANK(Q3),"", Q3/$B$34)</f>
        <v>2.1517134340993671</v>
      </c>
      <c r="S3" t="s">
        <v>18</v>
      </c>
    </row>
    <row r="4" spans="1:19">
      <c r="A4">
        <v>10</v>
      </c>
      <c r="B4" s="22">
        <f t="shared" si="0"/>
        <v>0.3527399072294044</v>
      </c>
      <c r="C4" t="s">
        <v>19</v>
      </c>
      <c r="E4" s="22" t="str">
        <f t="shared" si="1"/>
        <v/>
      </c>
      <c r="F4" s="21" t="s">
        <v>14</v>
      </c>
      <c r="G4">
        <v>181</v>
      </c>
      <c r="H4" s="22">
        <f t="shared" ref="H4:H31" si="5">IF(ISBLANK(G4),"", G4/$B$34)</f>
        <v>6.3845923208522199</v>
      </c>
      <c r="I4" s="8" t="s">
        <v>15</v>
      </c>
      <c r="K4" s="22" t="str">
        <f t="shared" si="2"/>
        <v/>
      </c>
      <c r="L4" t="s">
        <v>163</v>
      </c>
      <c r="N4" s="22" t="str">
        <f t="shared" si="3"/>
        <v/>
      </c>
      <c r="O4" t="s">
        <v>23</v>
      </c>
      <c r="Q4">
        <v>17</v>
      </c>
      <c r="R4" s="22">
        <f t="shared" si="4"/>
        <v>0.59965784228998753</v>
      </c>
      <c r="S4" t="s">
        <v>24</v>
      </c>
    </row>
    <row r="5" spans="1:19">
      <c r="A5">
        <v>110</v>
      </c>
      <c r="B5" s="22">
        <f t="shared" si="0"/>
        <v>3.8801389795234487</v>
      </c>
      <c r="C5" t="s">
        <v>25</v>
      </c>
      <c r="E5" s="22" t="str">
        <f t="shared" si="1"/>
        <v/>
      </c>
      <c r="F5" s="21" t="s">
        <v>20</v>
      </c>
      <c r="H5" s="22" t="str">
        <f t="shared" si="5"/>
        <v/>
      </c>
      <c r="I5" s="6" t="s">
        <v>21</v>
      </c>
      <c r="J5">
        <v>25</v>
      </c>
      <c r="K5" s="22">
        <f t="shared" si="2"/>
        <v>0.88184976807351101</v>
      </c>
      <c r="L5" t="s">
        <v>22</v>
      </c>
      <c r="N5" s="22" t="str">
        <f t="shared" si="3"/>
        <v/>
      </c>
      <c r="O5" t="s">
        <v>29</v>
      </c>
      <c r="Q5">
        <v>28</v>
      </c>
      <c r="R5" s="22">
        <f t="shared" si="4"/>
        <v>0.9876717402423324</v>
      </c>
      <c r="S5" t="s">
        <v>30</v>
      </c>
    </row>
    <row r="6" spans="1:19">
      <c r="A6">
        <v>311</v>
      </c>
      <c r="B6" s="22">
        <f t="shared" si="0"/>
        <v>10.970211114834477</v>
      </c>
      <c r="C6" t="s">
        <v>31</v>
      </c>
      <c r="D6">
        <v>603</v>
      </c>
      <c r="E6" s="22">
        <f t="shared" si="1"/>
        <v>21.270216405933088</v>
      </c>
      <c r="F6" t="s">
        <v>26</v>
      </c>
      <c r="H6" s="22" t="str">
        <f t="shared" si="5"/>
        <v/>
      </c>
      <c r="I6" s="6" t="s">
        <v>27</v>
      </c>
      <c r="J6">
        <v>22</v>
      </c>
      <c r="K6" s="22">
        <f t="shared" si="2"/>
        <v>0.77602779590468973</v>
      </c>
      <c r="L6" t="s">
        <v>28</v>
      </c>
      <c r="N6" s="22" t="str">
        <f t="shared" si="3"/>
        <v/>
      </c>
      <c r="O6" t="s">
        <v>35</v>
      </c>
      <c r="Q6">
        <v>43</v>
      </c>
      <c r="R6" s="22">
        <f t="shared" si="4"/>
        <v>1.516781601086439</v>
      </c>
      <c r="S6" t="s">
        <v>36</v>
      </c>
    </row>
    <row r="7" spans="1:19" ht="15" customHeight="1">
      <c r="B7" s="22" t="str">
        <f t="shared" si="0"/>
        <v/>
      </c>
      <c r="C7" t="s">
        <v>37</v>
      </c>
      <c r="D7">
        <v>977</v>
      </c>
      <c r="E7" s="22">
        <f t="shared" si="1"/>
        <v>34.462688936312809</v>
      </c>
      <c r="F7" s="44" t="s">
        <v>151</v>
      </c>
      <c r="H7" s="22" t="str">
        <f t="shared" si="5"/>
        <v/>
      </c>
      <c r="I7" s="6" t="s">
        <v>33</v>
      </c>
      <c r="J7">
        <v>21</v>
      </c>
      <c r="K7" s="22">
        <f t="shared" si="2"/>
        <v>0.74075380518174927</v>
      </c>
      <c r="L7" t="s">
        <v>34</v>
      </c>
      <c r="N7" s="22" t="str">
        <f t="shared" si="3"/>
        <v/>
      </c>
      <c r="O7" t="s">
        <v>40</v>
      </c>
      <c r="Q7">
        <v>49</v>
      </c>
      <c r="R7" s="22">
        <f t="shared" si="4"/>
        <v>1.7284255454240816</v>
      </c>
      <c r="S7" t="s">
        <v>41</v>
      </c>
    </row>
    <row r="8" spans="1:19">
      <c r="B8" s="22" t="str">
        <f t="shared" si="0"/>
        <v/>
      </c>
      <c r="C8" t="s">
        <v>42</v>
      </c>
      <c r="D8">
        <v>848</v>
      </c>
      <c r="E8" s="22">
        <f t="shared" si="1"/>
        <v>29.912344133053494</v>
      </c>
      <c r="F8" s="44" t="s">
        <v>158</v>
      </c>
      <c r="H8" s="22" t="str">
        <f t="shared" si="5"/>
        <v/>
      </c>
      <c r="I8" s="6" t="s">
        <v>38</v>
      </c>
      <c r="J8">
        <v>40</v>
      </c>
      <c r="K8" s="22">
        <f t="shared" si="2"/>
        <v>1.4109596289176176</v>
      </c>
      <c r="L8" t="s">
        <v>39</v>
      </c>
      <c r="N8" s="22" t="str">
        <f t="shared" si="3"/>
        <v/>
      </c>
      <c r="O8" t="s">
        <v>45</v>
      </c>
      <c r="Q8">
        <v>94</v>
      </c>
      <c r="R8" s="22">
        <f t="shared" si="4"/>
        <v>3.3157551279564013</v>
      </c>
      <c r="S8" t="s">
        <v>46</v>
      </c>
    </row>
    <row r="9" spans="1:19">
      <c r="A9">
        <v>37</v>
      </c>
      <c r="B9" s="22">
        <f t="shared" si="0"/>
        <v>1.3051376567487962</v>
      </c>
      <c r="C9" t="s">
        <v>47</v>
      </c>
      <c r="D9">
        <v>311</v>
      </c>
      <c r="E9" s="22">
        <f t="shared" si="1"/>
        <v>10.970211114834477</v>
      </c>
      <c r="F9" t="s">
        <v>32</v>
      </c>
      <c r="G9">
        <v>21</v>
      </c>
      <c r="H9" s="22">
        <f t="shared" si="5"/>
        <v>0.74075380518174927</v>
      </c>
      <c r="I9" t="s">
        <v>34</v>
      </c>
      <c r="J9">
        <v>44</v>
      </c>
      <c r="K9" s="22">
        <f t="shared" si="2"/>
        <v>1.5520555918093795</v>
      </c>
      <c r="L9" t="s">
        <v>44</v>
      </c>
      <c r="N9" s="22" t="str">
        <f t="shared" si="3"/>
        <v/>
      </c>
      <c r="O9" t="s">
        <v>12</v>
      </c>
      <c r="Q9">
        <v>36</v>
      </c>
      <c r="R9" s="22">
        <f t="shared" si="4"/>
        <v>1.269863666025856</v>
      </c>
      <c r="S9" t="s">
        <v>51</v>
      </c>
    </row>
    <row r="10" spans="1:19">
      <c r="A10">
        <v>32</v>
      </c>
      <c r="B10" s="22">
        <f t="shared" si="0"/>
        <v>1.1287677031340941</v>
      </c>
      <c r="C10" t="s">
        <v>52</v>
      </c>
      <c r="D10">
        <v>1088</v>
      </c>
      <c r="E10" s="22">
        <f t="shared" si="1"/>
        <v>38.378101906559202</v>
      </c>
      <c r="F10" t="s">
        <v>148</v>
      </c>
      <c r="G10">
        <v>28</v>
      </c>
      <c r="H10" s="22">
        <f t="shared" si="5"/>
        <v>0.9876717402423324</v>
      </c>
      <c r="I10" t="s">
        <v>49</v>
      </c>
      <c r="K10" s="22" t="str">
        <f t="shared" si="2"/>
        <v/>
      </c>
      <c r="L10" t="s">
        <v>50</v>
      </c>
      <c r="N10" s="22" t="str">
        <f t="shared" si="3"/>
        <v/>
      </c>
      <c r="O10" t="s">
        <v>55</v>
      </c>
      <c r="Q10">
        <v>29</v>
      </c>
      <c r="R10" s="22">
        <f t="shared" si="4"/>
        <v>1.0229457309652727</v>
      </c>
      <c r="S10" t="s">
        <v>56</v>
      </c>
    </row>
    <row r="11" spans="1:19">
      <c r="A11">
        <v>21</v>
      </c>
      <c r="B11" s="22">
        <f t="shared" si="0"/>
        <v>0.74075380518174927</v>
      </c>
      <c r="C11" t="s">
        <v>57</v>
      </c>
      <c r="D11">
        <v>1332</v>
      </c>
      <c r="E11" s="22">
        <f t="shared" si="1"/>
        <v>46.98495564295667</v>
      </c>
      <c r="F11" t="s">
        <v>149</v>
      </c>
      <c r="G11">
        <v>23</v>
      </c>
      <c r="H11" s="22">
        <f t="shared" si="5"/>
        <v>0.81130178662763019</v>
      </c>
      <c r="I11" t="s">
        <v>53</v>
      </c>
      <c r="J11">
        <v>15</v>
      </c>
      <c r="K11" s="22">
        <f t="shared" si="2"/>
        <v>0.52910986084410661</v>
      </c>
      <c r="L11" t="s">
        <v>54</v>
      </c>
      <c r="N11" s="22" t="str">
        <f t="shared" si="3"/>
        <v/>
      </c>
      <c r="O11" t="s">
        <v>61</v>
      </c>
      <c r="Q11">
        <v>48</v>
      </c>
      <c r="R11" s="22">
        <f t="shared" si="4"/>
        <v>1.6931515547011411</v>
      </c>
      <c r="S11" t="s">
        <v>62</v>
      </c>
    </row>
    <row r="12" spans="1:19">
      <c r="A12">
        <f>39*2</f>
        <v>78</v>
      </c>
      <c r="B12" s="22">
        <f t="shared" si="0"/>
        <v>2.7513712763893543</v>
      </c>
      <c r="C12" t="s">
        <v>63</v>
      </c>
      <c r="D12">
        <v>176</v>
      </c>
      <c r="E12" s="22">
        <f t="shared" si="1"/>
        <v>6.2082223672375179</v>
      </c>
      <c r="F12" t="s">
        <v>43</v>
      </c>
      <c r="H12" s="22" t="str">
        <f t="shared" si="5"/>
        <v/>
      </c>
      <c r="I12" t="s">
        <v>59</v>
      </c>
      <c r="K12" s="22" t="str">
        <f t="shared" si="2"/>
        <v/>
      </c>
      <c r="L12" t="s">
        <v>60</v>
      </c>
      <c r="N12" s="22" t="str">
        <f t="shared" si="3"/>
        <v/>
      </c>
      <c r="O12" t="s">
        <v>67</v>
      </c>
      <c r="Q12">
        <v>79</v>
      </c>
      <c r="R12" s="22">
        <f t="shared" si="4"/>
        <v>2.786645267112295</v>
      </c>
      <c r="S12" t="s">
        <v>68</v>
      </c>
    </row>
    <row r="13" spans="1:19">
      <c r="A13">
        <v>299</v>
      </c>
      <c r="B13" s="22">
        <f t="shared" si="0"/>
        <v>10.546923226159192</v>
      </c>
      <c r="C13" s="9" t="s">
        <v>69</v>
      </c>
      <c r="D13">
        <v>898</v>
      </c>
      <c r="E13" s="22">
        <f t="shared" si="1"/>
        <v>31.676043669200517</v>
      </c>
      <c r="F13" t="s">
        <v>48</v>
      </c>
      <c r="H13" s="22" t="str">
        <f t="shared" si="5"/>
        <v/>
      </c>
      <c r="I13" t="s">
        <v>65</v>
      </c>
      <c r="J13">
        <v>228</v>
      </c>
      <c r="K13" s="22">
        <f t="shared" si="2"/>
        <v>8.042469884830421</v>
      </c>
      <c r="L13" t="s">
        <v>66</v>
      </c>
      <c r="N13" s="22" t="str">
        <f t="shared" si="3"/>
        <v/>
      </c>
      <c r="Q13">
        <v>125</v>
      </c>
      <c r="R13" s="22">
        <f t="shared" si="4"/>
        <v>4.4092488403675549</v>
      </c>
      <c r="S13" t="s">
        <v>72</v>
      </c>
    </row>
    <row r="14" spans="1:19">
      <c r="B14" s="22" t="str">
        <f t="shared" si="0"/>
        <v/>
      </c>
      <c r="C14" s="4" t="s">
        <v>73</v>
      </c>
      <c r="D14">
        <v>115</v>
      </c>
      <c r="E14" s="22">
        <f t="shared" si="1"/>
        <v>4.0565089331381508</v>
      </c>
      <c r="F14" t="s">
        <v>154</v>
      </c>
      <c r="H14" s="22" t="str">
        <f t="shared" si="5"/>
        <v/>
      </c>
      <c r="I14" t="s">
        <v>18</v>
      </c>
      <c r="J14">
        <v>63</v>
      </c>
      <c r="K14" s="22">
        <f t="shared" si="2"/>
        <v>2.2222614155452476</v>
      </c>
      <c r="L14" t="s">
        <v>71</v>
      </c>
      <c r="N14" s="22" t="str">
        <f t="shared" si="3"/>
        <v/>
      </c>
      <c r="O14" s="2" t="s">
        <v>76</v>
      </c>
      <c r="Q14">
        <v>187</v>
      </c>
      <c r="R14" s="22">
        <f t="shared" si="4"/>
        <v>6.5962362651898623</v>
      </c>
      <c r="S14" t="s">
        <v>77</v>
      </c>
    </row>
    <row r="15" spans="1:19">
      <c r="B15" s="22" t="str">
        <f t="shared" si="0"/>
        <v/>
      </c>
      <c r="C15" s="4" t="s">
        <v>78</v>
      </c>
      <c r="D15">
        <v>126</v>
      </c>
      <c r="E15" s="22">
        <f t="shared" ref="E15" si="6">IF(ISBLANK(D15),"", D15/$B$34)</f>
        <v>4.4445228310904952</v>
      </c>
      <c r="F15" t="s">
        <v>155</v>
      </c>
      <c r="H15" s="22" t="str">
        <f t="shared" si="5"/>
        <v/>
      </c>
      <c r="I15" t="s">
        <v>74</v>
      </c>
      <c r="J15">
        <v>172</v>
      </c>
      <c r="K15" s="22">
        <f t="shared" si="2"/>
        <v>6.067126404345756</v>
      </c>
      <c r="L15" t="s">
        <v>75</v>
      </c>
      <c r="M15">
        <v>322</v>
      </c>
      <c r="N15" s="22">
        <f>IF(ISBLANK(M15),"", M15/$B$34)</f>
        <v>11.358225012786821</v>
      </c>
      <c r="O15" t="s">
        <v>127</v>
      </c>
      <c r="Q15">
        <v>51</v>
      </c>
      <c r="R15" s="22">
        <f t="shared" si="4"/>
        <v>1.7989735268699625</v>
      </c>
      <c r="S15" t="s">
        <v>81</v>
      </c>
    </row>
    <row r="16" spans="1:19">
      <c r="B16" s="22" t="str">
        <f t="shared" si="0"/>
        <v/>
      </c>
      <c r="C16" s="4" t="s">
        <v>82</v>
      </c>
      <c r="D16">
        <v>71</v>
      </c>
      <c r="E16" s="22">
        <f>IF(ISBLANK(D16),"", D16/$B$34)</f>
        <v>2.5044533413287713</v>
      </c>
      <c r="F16" t="s">
        <v>58</v>
      </c>
      <c r="G16" s="2"/>
      <c r="H16" s="22" t="str">
        <f t="shared" si="5"/>
        <v/>
      </c>
      <c r="J16">
        <v>31</v>
      </c>
      <c r="K16" s="22">
        <f t="shared" si="2"/>
        <v>1.0934937124111537</v>
      </c>
      <c r="L16" s="3" t="s">
        <v>79</v>
      </c>
      <c r="M16">
        <v>244</v>
      </c>
      <c r="N16" s="22">
        <f t="shared" si="3"/>
        <v>8.6068537363974684</v>
      </c>
      <c r="O16" t="s">
        <v>80</v>
      </c>
      <c r="R16" s="22"/>
      <c r="S16" t="s">
        <v>86</v>
      </c>
    </row>
    <row r="17" spans="1:19">
      <c r="B17" s="22" t="str">
        <f t="shared" si="0"/>
        <v/>
      </c>
      <c r="C17" s="4" t="s">
        <v>87</v>
      </c>
      <c r="D17">
        <v>39</v>
      </c>
      <c r="E17" s="22">
        <f>IF(ISBLANK(D17),"", D17/$B$34)</f>
        <v>1.3756856381946772</v>
      </c>
      <c r="F17" t="s">
        <v>64</v>
      </c>
      <c r="H17" s="22" t="str">
        <f t="shared" si="5"/>
        <v/>
      </c>
      <c r="J17">
        <v>49</v>
      </c>
      <c r="K17" s="22">
        <f t="shared" si="2"/>
        <v>1.7284255454240816</v>
      </c>
      <c r="L17" t="s">
        <v>84</v>
      </c>
      <c r="M17">
        <v>91</v>
      </c>
      <c r="N17" s="22">
        <f t="shared" si="3"/>
        <v>3.2099331557875801</v>
      </c>
      <c r="O17" t="s">
        <v>85</v>
      </c>
      <c r="Q17">
        <v>444</v>
      </c>
      <c r="R17" s="22">
        <f t="shared" si="4"/>
        <v>15.661651880985556</v>
      </c>
      <c r="S17" t="s">
        <v>91</v>
      </c>
    </row>
    <row r="18" spans="1:19">
      <c r="B18" s="22" t="str">
        <f t="shared" si="0"/>
        <v/>
      </c>
      <c r="D18">
        <v>780</v>
      </c>
      <c r="E18" s="22">
        <f>IF(ISBLANK(D18),"", D18/$B$34)</f>
        <v>27.513712763893544</v>
      </c>
      <c r="F18" t="s">
        <v>70</v>
      </c>
      <c r="H18" s="22" t="str">
        <f t="shared" si="5"/>
        <v/>
      </c>
      <c r="I18" s="2" t="s">
        <v>89</v>
      </c>
      <c r="J18">
        <v>62</v>
      </c>
      <c r="K18" s="22">
        <f t="shared" si="2"/>
        <v>2.1869874248223073</v>
      </c>
      <c r="L18" t="s">
        <v>90</v>
      </c>
      <c r="M18" s="43">
        <v>300</v>
      </c>
      <c r="N18" s="22">
        <f t="shared" si="3"/>
        <v>10.582197216882133</v>
      </c>
      <c r="O18" t="s">
        <v>161</v>
      </c>
      <c r="R18" s="22" t="str">
        <f t="shared" si="4"/>
        <v/>
      </c>
    </row>
    <row r="19" spans="1:19">
      <c r="A19">
        <v>73</v>
      </c>
      <c r="B19" s="22">
        <f t="shared" si="0"/>
        <v>2.5750013227746522</v>
      </c>
      <c r="C19" t="s">
        <v>94</v>
      </c>
      <c r="D19">
        <v>711</v>
      </c>
      <c r="E19" s="22">
        <f>IF(ISBLANK(D19),"", D19/$B$34)</f>
        <v>25.079807404010655</v>
      </c>
      <c r="F19" t="s">
        <v>152</v>
      </c>
      <c r="G19">
        <v>36</v>
      </c>
      <c r="H19" s="22">
        <f t="shared" si="5"/>
        <v>1.269863666025856</v>
      </c>
      <c r="I19" t="s">
        <v>92</v>
      </c>
      <c r="K19" s="22" t="str">
        <f t="shared" si="2"/>
        <v/>
      </c>
      <c r="L19" t="s">
        <v>93</v>
      </c>
      <c r="M19" s="43">
        <v>129</v>
      </c>
      <c r="N19" s="22">
        <f t="shared" ref="N19" si="7">IF(ISBLANK(M19),"", M19/$B$34)</f>
        <v>4.5503448032593168</v>
      </c>
      <c r="O19" t="s">
        <v>162</v>
      </c>
      <c r="Q19">
        <v>295</v>
      </c>
      <c r="R19" s="22">
        <f t="shared" si="4"/>
        <v>10.40582726326743</v>
      </c>
      <c r="S19" t="s">
        <v>98</v>
      </c>
    </row>
    <row r="20" spans="1:19">
      <c r="B20" s="22" t="str">
        <f t="shared" si="0"/>
        <v/>
      </c>
      <c r="C20" s="25" t="s">
        <v>99</v>
      </c>
      <c r="D20">
        <v>488</v>
      </c>
      <c r="E20" s="22">
        <f t="shared" ref="E20" si="8">IF(ISBLANK(D20),"", D20/$B$34)</f>
        <v>17.213707472794937</v>
      </c>
      <c r="F20" t="s">
        <v>153</v>
      </c>
      <c r="G20">
        <v>164</v>
      </c>
      <c r="H20" s="22">
        <f t="shared" si="5"/>
        <v>5.7849344785622323</v>
      </c>
      <c r="I20" t="s">
        <v>96</v>
      </c>
      <c r="J20">
        <v>49</v>
      </c>
      <c r="K20" s="22">
        <f t="shared" si="2"/>
        <v>1.7284255454240816</v>
      </c>
      <c r="L20" t="s">
        <v>97</v>
      </c>
      <c r="M20">
        <v>47</v>
      </c>
      <c r="N20" s="22">
        <f t="shared" si="3"/>
        <v>1.6578775639782006</v>
      </c>
      <c r="O20" t="s">
        <v>23</v>
      </c>
      <c r="Q20">
        <v>347</v>
      </c>
      <c r="R20" s="22">
        <f t="shared" si="4"/>
        <v>12.240074780860333</v>
      </c>
      <c r="S20" t="s">
        <v>102</v>
      </c>
    </row>
    <row r="21" spans="1:19">
      <c r="B21" s="22" t="str">
        <f t="shared" si="0"/>
        <v/>
      </c>
      <c r="E21" s="22" t="str">
        <f>IF(ISBLANK(D21),"", D21/$B$34)</f>
        <v/>
      </c>
      <c r="F21" s="2" t="s">
        <v>83</v>
      </c>
      <c r="G21">
        <v>28</v>
      </c>
      <c r="H21" s="22">
        <f t="shared" si="5"/>
        <v>0.9876717402423324</v>
      </c>
      <c r="I21" t="s">
        <v>100</v>
      </c>
      <c r="K21" s="22" t="str">
        <f t="shared" si="2"/>
        <v/>
      </c>
      <c r="L21" s="2" t="s">
        <v>101</v>
      </c>
      <c r="M21">
        <v>166</v>
      </c>
      <c r="N21" s="22">
        <f t="shared" si="3"/>
        <v>5.8554824600081128</v>
      </c>
      <c r="O21" t="s">
        <v>29</v>
      </c>
      <c r="R21" s="22" t="str">
        <f t="shared" si="4"/>
        <v/>
      </c>
      <c r="S21" s="25" t="s">
        <v>106</v>
      </c>
    </row>
    <row r="22" spans="1:19">
      <c r="B22" s="22" t="str">
        <f t="shared" si="0"/>
        <v/>
      </c>
      <c r="D22">
        <v>93</v>
      </c>
      <c r="E22" s="22">
        <f t="shared" ref="E22:E30" si="9">IF(ISBLANK(D22),"", D22/$B$34)</f>
        <v>3.280481137233461</v>
      </c>
      <c r="F22" t="s">
        <v>88</v>
      </c>
      <c r="G22">
        <v>236</v>
      </c>
      <c r="H22" s="22">
        <f t="shared" si="5"/>
        <v>8.3246618106139447</v>
      </c>
      <c r="I22" t="s">
        <v>104</v>
      </c>
      <c r="J22">
        <v>108</v>
      </c>
      <c r="K22" s="22">
        <f t="shared" si="2"/>
        <v>3.8095909980775677</v>
      </c>
      <c r="L22" t="s">
        <v>105</v>
      </c>
      <c r="M22">
        <v>76</v>
      </c>
      <c r="N22" s="22">
        <f t="shared" si="3"/>
        <v>2.6808232949434734</v>
      </c>
      <c r="O22" t="s">
        <v>35</v>
      </c>
      <c r="Q22">
        <v>46</v>
      </c>
      <c r="R22" s="22">
        <f t="shared" si="4"/>
        <v>1.6226035732552604</v>
      </c>
      <c r="S22" t="s">
        <v>111</v>
      </c>
    </row>
    <row r="23" spans="1:19">
      <c r="D23">
        <v>166</v>
      </c>
      <c r="E23" s="22">
        <f t="shared" si="9"/>
        <v>5.8554824600081128</v>
      </c>
      <c r="F23" t="s">
        <v>29</v>
      </c>
      <c r="H23" s="22" t="str">
        <f t="shared" si="5"/>
        <v/>
      </c>
      <c r="I23" s="25" t="s">
        <v>108</v>
      </c>
      <c r="J23">
        <v>36</v>
      </c>
      <c r="K23" s="22">
        <f t="shared" si="2"/>
        <v>1.269863666025856</v>
      </c>
      <c r="L23" t="s">
        <v>109</v>
      </c>
      <c r="M23">
        <v>117</v>
      </c>
      <c r="N23" s="22">
        <f t="shared" si="3"/>
        <v>4.1270569145840312</v>
      </c>
      <c r="O23" t="s">
        <v>40</v>
      </c>
      <c r="Q23">
        <v>17</v>
      </c>
      <c r="R23" s="22">
        <f t="shared" si="4"/>
        <v>0.59965784228998753</v>
      </c>
      <c r="S23" t="s">
        <v>115</v>
      </c>
    </row>
    <row r="24" spans="1:19">
      <c r="D24">
        <v>148</v>
      </c>
      <c r="E24" s="22">
        <f t="shared" si="9"/>
        <v>5.2205506269951849</v>
      </c>
      <c r="F24" t="s">
        <v>95</v>
      </c>
      <c r="H24" s="22" t="str">
        <f t="shared" si="5"/>
        <v/>
      </c>
      <c r="J24">
        <v>31</v>
      </c>
      <c r="K24" s="22">
        <f t="shared" si="2"/>
        <v>1.0934937124111537</v>
      </c>
      <c r="L24" t="s">
        <v>113</v>
      </c>
      <c r="M24">
        <v>148</v>
      </c>
      <c r="N24" s="22">
        <f t="shared" si="3"/>
        <v>5.2205506269951849</v>
      </c>
      <c r="O24" t="s">
        <v>110</v>
      </c>
      <c r="Q24">
        <v>18</v>
      </c>
      <c r="R24" s="22">
        <f t="shared" si="4"/>
        <v>0.63493183301292799</v>
      </c>
      <c r="S24" t="s">
        <v>119</v>
      </c>
    </row>
    <row r="25" spans="1:19">
      <c r="A25">
        <v>200</v>
      </c>
      <c r="B25" s="22">
        <f>IF(ISBLANK(A25),"", A25/$B$34)</f>
        <v>7.0547981445880881</v>
      </c>
      <c r="C25" t="s">
        <v>120</v>
      </c>
      <c r="D25">
        <v>76</v>
      </c>
      <c r="E25" s="22">
        <f t="shared" si="9"/>
        <v>2.6808232949434734</v>
      </c>
      <c r="F25" s="34" t="s">
        <v>35</v>
      </c>
      <c r="G25">
        <v>287</v>
      </c>
      <c r="H25" s="22">
        <f t="shared" si="5"/>
        <v>10.123635337483906</v>
      </c>
      <c r="I25" t="s">
        <v>117</v>
      </c>
      <c r="J25">
        <v>188</v>
      </c>
      <c r="K25" s="22">
        <f t="shared" si="2"/>
        <v>6.6315102559128025</v>
      </c>
      <c r="L25" t="s">
        <v>118</v>
      </c>
      <c r="M25">
        <v>245</v>
      </c>
      <c r="N25" s="22">
        <f t="shared" si="3"/>
        <v>8.6421277271204087</v>
      </c>
      <c r="O25" t="s">
        <v>114</v>
      </c>
      <c r="R25" s="22" t="str">
        <f t="shared" si="4"/>
        <v/>
      </c>
    </row>
    <row r="26" spans="1:19" ht="15.75">
      <c r="B26" s="22" t="str">
        <f>IF(ISBLANK(A26),"", A26/$B$34)</f>
        <v/>
      </c>
      <c r="C26" t="s">
        <v>147</v>
      </c>
      <c r="E26" s="22" t="str">
        <f t="shared" si="9"/>
        <v/>
      </c>
      <c r="F26" t="s">
        <v>103</v>
      </c>
      <c r="G26" s="45"/>
      <c r="H26" s="22" t="str">
        <f t="shared" si="5"/>
        <v/>
      </c>
      <c r="I26" t="s">
        <v>122</v>
      </c>
      <c r="J26">
        <v>245</v>
      </c>
      <c r="K26" s="22">
        <f t="shared" si="2"/>
        <v>8.6421277271204087</v>
      </c>
      <c r="L26" t="s">
        <v>123</v>
      </c>
      <c r="N26" s="22" t="str">
        <f t="shared" si="3"/>
        <v/>
      </c>
      <c r="O26" t="s">
        <v>103</v>
      </c>
      <c r="R26" s="22" t="str">
        <f t="shared" si="4"/>
        <v/>
      </c>
      <c r="S26" t="s">
        <v>50</v>
      </c>
    </row>
    <row r="27" spans="1:19" ht="15.75">
      <c r="A27">
        <v>27</v>
      </c>
      <c r="B27" s="22">
        <f>IF(ISBLANK(A27),"", A27/$B$34)</f>
        <v>0.95239774951939193</v>
      </c>
      <c r="C27" t="s">
        <v>124</v>
      </c>
      <c r="D27">
        <v>330</v>
      </c>
      <c r="E27" s="22">
        <f t="shared" si="9"/>
        <v>11.640416938570345</v>
      </c>
      <c r="F27" t="s">
        <v>107</v>
      </c>
      <c r="G27" s="45">
        <v>163</v>
      </c>
      <c r="H27" s="22">
        <f t="shared" si="5"/>
        <v>5.7496604878392921</v>
      </c>
      <c r="I27" t="s">
        <v>159</v>
      </c>
      <c r="K27" s="22" t="str">
        <f t="shared" si="2"/>
        <v/>
      </c>
      <c r="L27" t="s">
        <v>126</v>
      </c>
      <c r="M27">
        <v>295</v>
      </c>
      <c r="N27" s="22">
        <f t="shared" si="3"/>
        <v>10.40582726326743</v>
      </c>
      <c r="O27" t="s">
        <v>103</v>
      </c>
      <c r="Q27">
        <v>265</v>
      </c>
      <c r="R27" s="22">
        <f t="shared" si="4"/>
        <v>9.347607541579217</v>
      </c>
      <c r="S27" t="s">
        <v>129</v>
      </c>
    </row>
    <row r="28" spans="1:19" ht="15.75">
      <c r="A28">
        <v>1290</v>
      </c>
      <c r="B28" s="22">
        <f>IF(ISBLANK(A28),"", A28/$B$34)</f>
        <v>45.50344803259317</v>
      </c>
      <c r="C28" t="s">
        <v>128</v>
      </c>
      <c r="D28">
        <v>86</v>
      </c>
      <c r="E28" s="22">
        <f t="shared" si="9"/>
        <v>3.033563202172878</v>
      </c>
      <c r="F28" t="s">
        <v>112</v>
      </c>
      <c r="G28" s="45">
        <v>107</v>
      </c>
      <c r="H28" s="22"/>
      <c r="I28" t="s">
        <v>160</v>
      </c>
      <c r="K28" s="22"/>
      <c r="N28" s="22"/>
      <c r="R28" s="22" t="str">
        <f t="shared" si="4"/>
        <v/>
      </c>
    </row>
    <row r="29" spans="1:19" ht="15.75">
      <c r="B29" s="22"/>
      <c r="D29">
        <v>188</v>
      </c>
      <c r="E29" s="22">
        <f t="shared" si="9"/>
        <v>6.6315102559128025</v>
      </c>
      <c r="F29" t="s">
        <v>116</v>
      </c>
      <c r="G29" s="45"/>
      <c r="H29" s="22"/>
      <c r="K29" s="22"/>
      <c r="N29" s="22"/>
      <c r="R29" s="22" t="str">
        <f t="shared" si="4"/>
        <v/>
      </c>
    </row>
    <row r="30" spans="1:19" ht="15.75">
      <c r="B30" s="22"/>
      <c r="D30">
        <v>125</v>
      </c>
      <c r="E30" s="22">
        <f t="shared" si="9"/>
        <v>4.4092488403675549</v>
      </c>
      <c r="F30" t="s">
        <v>121</v>
      </c>
      <c r="G30" s="45"/>
      <c r="H30" s="22"/>
      <c r="K30" s="22"/>
      <c r="N30" s="22"/>
      <c r="R30" s="22" t="str">
        <f t="shared" si="4"/>
        <v/>
      </c>
    </row>
    <row r="31" spans="1:19" ht="15.75" thickBot="1">
      <c r="B31" s="22" t="str">
        <f>IF(ISBLANK(A31),"", A31/$B$34)</f>
        <v/>
      </c>
      <c r="D31">
        <v>46</v>
      </c>
      <c r="E31" s="22">
        <f>IF(ISBLANK(D31),"", D31/$B$34)</f>
        <v>1.6226035732552604</v>
      </c>
      <c r="F31" s="25" t="s">
        <v>125</v>
      </c>
      <c r="G31" s="43"/>
      <c r="H31" s="22" t="str">
        <f t="shared" si="5"/>
        <v/>
      </c>
      <c r="K31" s="22" t="str">
        <f t="shared" si="2"/>
        <v/>
      </c>
      <c r="N31" s="22" t="str">
        <f t="shared" si="3"/>
        <v/>
      </c>
      <c r="R31" s="22" t="str">
        <f t="shared" si="4"/>
        <v/>
      </c>
    </row>
    <row r="32" spans="1:19" ht="16.5" thickTop="1" thickBot="1">
      <c r="A32" s="15">
        <f>SUM(A1:A31)</f>
        <v>2677</v>
      </c>
      <c r="B32" s="23">
        <f>SUM(B1:B31)</f>
        <v>94.428473165311573</v>
      </c>
      <c r="C32" s="7"/>
      <c r="D32" s="7">
        <f>SUM(D1:D31)</f>
        <v>11057</v>
      </c>
      <c r="E32" s="23">
        <f>SUM(E1:E31)</f>
        <v>390.02451542355243</v>
      </c>
      <c r="F32" s="7"/>
      <c r="G32" s="16">
        <f>SUM(G1:G31)</f>
        <v>1326</v>
      </c>
      <c r="H32" s="24">
        <f>SUM(H1:H31)</f>
        <v>42.9989946912644</v>
      </c>
      <c r="I32" s="16"/>
      <c r="J32" s="16">
        <f>SUM(J1:J31)</f>
        <v>1571</v>
      </c>
      <c r="K32" s="24">
        <f>SUM(K1:K31)</f>
        <v>55.415439425739429</v>
      </c>
      <c r="L32" s="16"/>
      <c r="M32" s="16">
        <f>SUM(M1:M31)</f>
        <v>2180</v>
      </c>
      <c r="N32" s="24">
        <f>SUM(N1:N31)</f>
        <v>76.897299776010158</v>
      </c>
      <c r="O32" s="17"/>
      <c r="R32" s="22" t="str">
        <f t="shared" si="4"/>
        <v/>
      </c>
      <c r="S32" s="32"/>
    </row>
    <row r="33" spans="1:19" ht="16.5" thickTop="1" thickBot="1">
      <c r="B33" s="18">
        <f>A32+D32+G32+J32+M32</f>
        <v>18811</v>
      </c>
      <c r="C33" s="19" t="s">
        <v>130</v>
      </c>
      <c r="D33" s="19">
        <f>TRUNC(B33/B34/16)</f>
        <v>41</v>
      </c>
      <c r="E33" s="19">
        <f>(B33/B34/16-TRUNC(B33/B34/16))*16</f>
        <v>7.539039489232664</v>
      </c>
      <c r="F33" s="20" t="s">
        <v>131</v>
      </c>
      <c r="H33" t="s">
        <v>132</v>
      </c>
      <c r="I33" t="s">
        <v>133</v>
      </c>
      <c r="R33" s="22" t="str">
        <f t="shared" si="4"/>
        <v/>
      </c>
      <c r="S33" s="5"/>
    </row>
    <row r="34" spans="1:19" ht="15.75" thickBot="1">
      <c r="B34" s="26">
        <v>28.349499999999999</v>
      </c>
      <c r="C34" s="11" t="s">
        <v>134</v>
      </c>
      <c r="D34" s="27">
        <v>5</v>
      </c>
      <c r="E34" s="28"/>
      <c r="F34" s="29" t="s">
        <v>135</v>
      </c>
      <c r="I34" s="33" t="s">
        <v>136</v>
      </c>
      <c r="R34" s="22" t="str">
        <f t="shared" si="4"/>
        <v/>
      </c>
      <c r="S34" s="32"/>
    </row>
    <row r="35" spans="1:19" ht="15.75" thickBot="1">
      <c r="D35" s="30">
        <v>4</v>
      </c>
      <c r="E35" s="31"/>
      <c r="F35" s="14" t="s">
        <v>137</v>
      </c>
      <c r="I35" s="5" t="s">
        <v>138</v>
      </c>
    </row>
    <row r="36" spans="1:19" ht="15.75" thickBot="1">
      <c r="C36" s="1" t="s">
        <v>139</v>
      </c>
      <c r="D36" s="10">
        <f>SUM(D33:D35)</f>
        <v>50</v>
      </c>
      <c r="E36" s="11">
        <f>SUM(E33:E35)</f>
        <v>7.539039489232664</v>
      </c>
      <c r="F36" s="12" t="s">
        <v>140</v>
      </c>
      <c r="I36" s="32">
        <v>3.5274E-2</v>
      </c>
    </row>
    <row r="38" spans="1:19">
      <c r="A38">
        <v>1175</v>
      </c>
      <c r="B38">
        <f>A38/$B$34</f>
        <v>41.446939099455015</v>
      </c>
      <c r="C38" t="s">
        <v>141</v>
      </c>
    </row>
    <row r="39" spans="1:19">
      <c r="A39">
        <v>1290</v>
      </c>
      <c r="B39">
        <f>A39/$B$34</f>
        <v>45.50344803259317</v>
      </c>
      <c r="C39" t="s">
        <v>142</v>
      </c>
    </row>
    <row r="40" spans="1:19">
      <c r="C40" t="s">
        <v>143</v>
      </c>
    </row>
    <row r="41" spans="1:19">
      <c r="C41" t="s">
        <v>144</v>
      </c>
    </row>
  </sheetData>
  <printOptions gridLines="1"/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10EA-467F-41D2-AE26-F39509F055B9}">
  <sheetPr codeName="Sheet2"/>
  <dimension ref="A1:S36"/>
  <sheetViews>
    <sheetView workbookViewId="0">
      <selection activeCell="Q21" sqref="Q21:Q22"/>
    </sheetView>
  </sheetViews>
  <sheetFormatPr defaultRowHeight="15"/>
  <cols>
    <col min="1" max="1" width="2.85546875" customWidth="1"/>
    <col min="2" max="2" width="6.140625" style="22" customWidth="1"/>
    <col min="3" max="3" width="18" bestFit="1" customWidth="1"/>
    <col min="4" max="4" width="3.140625" customWidth="1"/>
    <col min="5" max="5" width="6.5703125" bestFit="1" customWidth="1"/>
    <col min="6" max="6" width="16.7109375" customWidth="1"/>
    <col min="7" max="7" width="2.140625" customWidth="1"/>
    <col min="8" max="8" width="5.5703125" customWidth="1"/>
    <col min="9" max="9" width="17.28515625" customWidth="1"/>
    <col min="10" max="10" width="2.7109375" customWidth="1"/>
    <col min="11" max="11" width="5.5703125" bestFit="1" customWidth="1"/>
    <col min="12" max="12" width="19.28515625" bestFit="1" customWidth="1"/>
    <col min="13" max="13" width="3.5703125" customWidth="1"/>
    <col min="14" max="14" width="5.5703125" bestFit="1" customWidth="1"/>
    <col min="15" max="15" width="14.5703125" bestFit="1" customWidth="1"/>
    <col min="16" max="16" width="3.42578125" customWidth="1"/>
    <col min="17" max="17" width="6" customWidth="1"/>
    <col min="18" max="18" width="5.28515625" customWidth="1"/>
    <col min="19" max="19" width="16.140625" bestFit="1" customWidth="1"/>
  </cols>
  <sheetData>
    <row r="1" spans="1:19" s="2" customFormat="1">
      <c r="A1" s="2" t="s">
        <v>145</v>
      </c>
      <c r="B1" s="2" t="str">
        <f>IF(ISBLANK($A1),"",Gear!B1)</f>
        <v>oz</v>
      </c>
      <c r="C1" s="2" t="str">
        <f>IF(ISBLANK(Gear!C1),"",Gear!C1)</f>
        <v>Kitchen</v>
      </c>
      <c r="E1" s="2" t="str">
        <f>IF(ISBLANK($A1),"",Gear!E1)</f>
        <v>oz</v>
      </c>
      <c r="F1" s="2" t="str">
        <f>IF(ISBLANK(Gear!F1),"",Gear!F1)</f>
        <v>bedroom</v>
      </c>
      <c r="H1" s="2" t="str">
        <f>IF(ISBLANK($A1),"",Gear!H1)</f>
        <v>oz</v>
      </c>
      <c r="I1" s="2" t="str">
        <f>IF(ISBLANK(Gear!I1),"",Gear!I1)</f>
        <v>bathroom</v>
      </c>
      <c r="K1" s="2" t="str">
        <f>IF(ISBLANK($A1),"",Gear!K1)</f>
        <v>oz</v>
      </c>
      <c r="L1" s="2" t="str">
        <f>IF(ISBLANK(Gear!L1),"",Gear!L1)</f>
        <v>Misc</v>
      </c>
      <c r="N1" s="2" t="str">
        <f>IF(ISBLANK($A1),"",Gear!N1)</f>
        <v>oz</v>
      </c>
      <c r="O1" s="2" t="str">
        <f>IF(ISBLANK(Gear!O1),"",Gear!O1)</f>
        <v>wear</v>
      </c>
    </row>
    <row r="2" spans="1:19">
      <c r="A2" t="s">
        <v>146</v>
      </c>
      <c r="B2" s="22">
        <f>IF(ISBLANK($A2),"",Gear!B2)</f>
        <v>3.9154129702463889</v>
      </c>
      <c r="C2" t="str">
        <f>IF(ISBLANK(Gear!C2),"",Gear!C2)</f>
        <v>pot &amp; wind screen</v>
      </c>
      <c r="D2" t="s">
        <v>146</v>
      </c>
      <c r="E2" s="22">
        <f>IF(ISBLANK($D2),"",Gear!E2)</f>
        <v>22.998641951357168</v>
      </c>
      <c r="F2" s="21" t="str">
        <f>IF(ISBLANK(Gear!F2),"",Gear!F2)</f>
        <v>Hammock new</v>
      </c>
      <c r="H2" s="22" t="str">
        <f>IF(ISBLANK($G2),"",Gear!H2)</f>
        <v/>
      </c>
      <c r="I2" t="str">
        <f>IF(ISBLANK(Gear!I2),"",Gear!I2)</f>
        <v>shovel plastic</v>
      </c>
      <c r="J2" t="s">
        <v>146</v>
      </c>
      <c r="K2" s="22">
        <f>IF(ISBLANK($J2),"",Gear!K2)</f>
        <v>5.0089066826575426</v>
      </c>
      <c r="L2" t="str">
        <f>IF(ISBLANK(Gear!L2),"",Gear!L2)</f>
        <v>First Aid Kit</v>
      </c>
      <c r="N2" s="22" t="str">
        <f>IF(ISBLANK($M2),"",Gear!N2)</f>
        <v/>
      </c>
      <c r="O2" t="str">
        <f>IF(ISBLANK(Gear!O2),"",Gear!O2)</f>
        <v>hiking shoes</v>
      </c>
      <c r="Q2" s="43"/>
      <c r="R2" s="43"/>
      <c r="S2" s="43"/>
    </row>
    <row r="3" spans="1:19">
      <c r="B3" s="22" t="str">
        <f>IF(ISBLANK($A3),"",Gear!B3)</f>
        <v/>
      </c>
      <c r="C3" t="str">
        <f>IF(ISBLANK(Gear!C3),"",Gear!C3)</f>
        <v>.7 qt cup</v>
      </c>
      <c r="E3" s="22" t="str">
        <f>IF(ISBLANK($D3),"",Gear!E3)</f>
        <v/>
      </c>
      <c r="F3" s="21" t="str">
        <f>IF(ISBLANK(Gear!F3),"",Gear!F3)</f>
        <v>Hammock</v>
      </c>
      <c r="H3" s="22" t="str">
        <f>IF(ISBLANK($G3),"",Gear!H3)</f>
        <v/>
      </c>
      <c r="I3" t="str">
        <f>IF(ISBLANK(Gear!I3),"",Gear!I3)</f>
        <v>shovel titanium</v>
      </c>
      <c r="J3" t="s">
        <v>146</v>
      </c>
      <c r="K3" s="22" t="str">
        <f>IF(ISBLANK($J3),"",Gear!K3)</f>
        <v/>
      </c>
      <c r="L3" t="str">
        <f>IF(ISBLANK(Gear!L3),"",Gear!L3)</f>
        <v>large safety pins</v>
      </c>
      <c r="N3" s="22" t="str">
        <f>IF(ISBLANK($M3),"",Gear!N3)</f>
        <v/>
      </c>
      <c r="O3" t="str">
        <f>IF(ISBLANK(Gear!O3),"",Gear!O3)</f>
        <v>gaitors</v>
      </c>
      <c r="Q3" s="43"/>
      <c r="R3" s="43"/>
      <c r="S3" s="43"/>
    </row>
    <row r="4" spans="1:19">
      <c r="A4" t="s">
        <v>146</v>
      </c>
      <c r="B4" s="22">
        <f>IF(ISBLANK($A4),"",Gear!B4)</f>
        <v>0.3527399072294044</v>
      </c>
      <c r="C4" t="str">
        <f>IF(ISBLANK(Gear!C4),"",Gear!C4)</f>
        <v>spork</v>
      </c>
      <c r="E4" s="22" t="str">
        <f>IF(ISBLANK($D4),"",Gear!E4)</f>
        <v/>
      </c>
      <c r="F4" s="21" t="str">
        <f>IF(ISBLANK(Gear!F4),"",Gear!F4)</f>
        <v>whoopie slings</v>
      </c>
      <c r="G4" t="s">
        <v>146</v>
      </c>
      <c r="H4" s="22">
        <f>IF(ISBLANK($G4),"",Gear!H4)</f>
        <v>6.3845923208522199</v>
      </c>
      <c r="I4" s="6" t="str">
        <f>IF(ISBLANK(Gear!I4),"",Gear!I4)</f>
        <v>Bathroom kit</v>
      </c>
      <c r="J4" t="s">
        <v>146</v>
      </c>
      <c r="K4" s="22" t="str">
        <f>IF(ISBLANK($J4),"",Gear!K4)</f>
        <v/>
      </c>
      <c r="L4" t="str">
        <f>IF(ISBLANK(Gear!L4),"",Gear!L4)</f>
        <v>nail clipers</v>
      </c>
      <c r="N4" s="22" t="str">
        <f>IF(ISBLANK($M4),"",Gear!N4)</f>
        <v/>
      </c>
      <c r="O4" t="str">
        <f>IF(ISBLANK(Gear!O4),"",Gear!O4)</f>
        <v>liner socks</v>
      </c>
      <c r="Q4" s="43"/>
      <c r="R4" s="43"/>
      <c r="S4" s="43"/>
    </row>
    <row r="5" spans="1:19">
      <c r="A5" t="s">
        <v>146</v>
      </c>
      <c r="B5" s="22">
        <f>IF(ISBLANK($A5),"",Gear!B5)</f>
        <v>3.8801389795234487</v>
      </c>
      <c r="C5" t="str">
        <f>IF(ISBLANK(Gear!C5),"",Gear!C5)</f>
        <v>stove &amp; pot stand 22</v>
      </c>
      <c r="E5" s="22" t="str">
        <f>IF(ISBLANK($D5),"",Gear!E5)</f>
        <v/>
      </c>
      <c r="F5" s="21" t="str">
        <f>IF(ISBLANK(Gear!F5),"",Gear!F5)</f>
        <v>tree hugers</v>
      </c>
      <c r="G5" t="s">
        <v>146</v>
      </c>
      <c r="H5" s="22" t="str">
        <f>IF(ISBLANK($G5),"",Gear!H5)</f>
        <v/>
      </c>
      <c r="I5" s="6" t="str">
        <f>IF(ISBLANK(Gear!I5),"",Gear!I5)</f>
        <v>TP</v>
      </c>
      <c r="J5" t="s">
        <v>146</v>
      </c>
      <c r="K5" s="22">
        <f>IF(ISBLANK($J5),"",Gear!K5)</f>
        <v>0.88184976807351101</v>
      </c>
      <c r="L5" t="str">
        <f>IF(ISBLANK(Gear!L5),"",Gear!L5)</f>
        <v>extra 1.5" buckle</v>
      </c>
      <c r="N5" s="22" t="str">
        <f>IF(ISBLANK($M5),"",Gear!N5)</f>
        <v/>
      </c>
      <c r="O5" t="str">
        <f>IF(ISBLANK(Gear!O5),"",Gear!O5)</f>
        <v>wool socks</v>
      </c>
      <c r="Q5" s="43"/>
      <c r="R5" s="43"/>
      <c r="S5" s="43"/>
    </row>
    <row r="6" spans="1:19">
      <c r="A6" t="s">
        <v>146</v>
      </c>
      <c r="B6" s="22">
        <f>IF(ISBLANK($A6),"",Gear!B6)</f>
        <v>10.970211114834477</v>
      </c>
      <c r="C6" t="str">
        <f>IF(ISBLANK(Gear!C6),"",Gear!C6)</f>
        <v>IsoPro canister</v>
      </c>
      <c r="E6" s="22" t="str">
        <f>IF(ISBLANK($D6),"",Gear!E6)</f>
        <v/>
      </c>
      <c r="F6" t="str">
        <f>IF(ISBLANK(Gear!F6),"",Gear!F6)</f>
        <v>tarp &amp; lines</v>
      </c>
      <c r="G6" t="s">
        <v>146</v>
      </c>
      <c r="H6" s="22" t="str">
        <f>IF(ISBLANK($G6),"",Gear!H6)</f>
        <v/>
      </c>
      <c r="I6" s="6" t="str">
        <f>IF(ISBLANK(Gear!I6),"",Gear!I6)</f>
        <v>wet wipes</v>
      </c>
      <c r="J6" t="s">
        <v>146</v>
      </c>
      <c r="K6" s="22">
        <f>IF(ISBLANK($J6),"",Gear!K6)</f>
        <v>0.77602779590468973</v>
      </c>
      <c r="L6" t="str">
        <f>IF(ISBLANK(Gear!L6),"",Gear!L6)</f>
        <v>duct tape</v>
      </c>
      <c r="N6" s="22" t="str">
        <f>IF(ISBLANK($M6),"",Gear!N6)</f>
        <v/>
      </c>
      <c r="O6" t="str">
        <f>IF(ISBLANK(Gear!O6),"",Gear!O6)</f>
        <v>underwear</v>
      </c>
      <c r="Q6" s="43"/>
      <c r="R6" s="43"/>
      <c r="S6" s="43"/>
    </row>
    <row r="7" spans="1:19">
      <c r="B7" s="22" t="str">
        <f>IF(ISBLANK($A7),"",Gear!B7)</f>
        <v/>
      </c>
      <c r="C7" t="str">
        <f>IF(ISBLANK(Gear!C7),"",Gear!C7)</f>
        <v>alcohol stove **</v>
      </c>
      <c r="E7" s="22" t="str">
        <f>IF(ISBLANK($D7),"",Gear!E7)</f>
        <v/>
      </c>
      <c r="F7" t="str">
        <f>IF(ISBLANK(Gear!F7),"",Gear!F7)</f>
        <v>tarp &amp; lines NEW</v>
      </c>
      <c r="G7" t="s">
        <v>146</v>
      </c>
      <c r="H7" s="22" t="str">
        <f>IF(ISBLANK($G7),"",Gear!H7)</f>
        <v/>
      </c>
      <c r="I7" s="6" t="str">
        <f>IF(ISBLANK(Gear!I7),"",Gear!I7)</f>
        <v>Hand Sanitizer</v>
      </c>
      <c r="J7" t="s">
        <v>146</v>
      </c>
      <c r="K7" s="22">
        <f>IF(ISBLANK($J7),"",Gear!K7)</f>
        <v>0.74075380518174927</v>
      </c>
      <c r="L7" t="str">
        <f>IF(ISBLANK(Gear!L7),"",Gear!L7)</f>
        <v>blue bandana</v>
      </c>
      <c r="N7" s="22" t="str">
        <f>IF(ISBLANK($M7),"",Gear!N7)</f>
        <v/>
      </c>
      <c r="O7" t="str">
        <f>IF(ISBLANK(Gear!O7),"",Gear!O7)</f>
        <v>tech shirt SS</v>
      </c>
      <c r="Q7" s="43"/>
      <c r="R7" s="43"/>
      <c r="S7" s="43"/>
    </row>
    <row r="8" spans="1:19">
      <c r="B8" s="22" t="str">
        <f>IF(ISBLANK($A8),"",Gear!B8)</f>
        <v/>
      </c>
      <c r="C8" t="str">
        <f>IF(ISBLANK(Gear!C8),"",Gear!C8)</f>
        <v>fuel &amp; bottle **</v>
      </c>
      <c r="E8" s="22" t="str">
        <f>IF(ISBLANK($D8),"",Gear!E8)</f>
        <v/>
      </c>
      <c r="F8" t="str">
        <f>IF(ISBLANK(Gear!F8),"",Gear!F8)</f>
        <v xml:space="preserve">tent </v>
      </c>
      <c r="G8" t="s">
        <v>146</v>
      </c>
      <c r="H8" s="22" t="str">
        <f>IF(ISBLANK($G8),"",Gear!H8)</f>
        <v/>
      </c>
      <c r="I8" s="6" t="str">
        <f>IF(ISBLANK(Gear!I8),"",Gear!I8)</f>
        <v>gold bond</v>
      </c>
      <c r="J8" t="s">
        <v>146</v>
      </c>
      <c r="K8" s="22">
        <f>IF(ISBLANK($J8),"",Gear!K8)</f>
        <v>1.4109596289176176</v>
      </c>
      <c r="L8" t="str">
        <f>IF(ISBLANK(Gear!L8),"",Gear!L8)</f>
        <v>head lamp</v>
      </c>
      <c r="N8" s="22" t="str">
        <f>IF(ISBLANK($M8),"",Gear!N8)</f>
        <v/>
      </c>
      <c r="O8" t="str">
        <f>IF(ISBLANK(Gear!O8),"",Gear!O8)</f>
        <v>kilt / shorts</v>
      </c>
      <c r="Q8" s="43"/>
      <c r="R8" s="43"/>
      <c r="S8" s="43"/>
    </row>
    <row r="9" spans="1:19">
      <c r="A9" t="s">
        <v>146</v>
      </c>
      <c r="B9" s="22">
        <f>IF(ISBLANK($A9),"",Gear!B9)</f>
        <v>1.3051376567487962</v>
      </c>
      <c r="C9" t="str">
        <f>IF(ISBLANK(Gear!C9),"",Gear!C9)</f>
        <v>cozy</v>
      </c>
      <c r="E9" s="22" t="str">
        <f>IF(ISBLANK($D9),"",Gear!E9)</f>
        <v/>
      </c>
      <c r="F9" t="str">
        <f>IF(ISBLANK(Gear!F9),"",Gear!F9)</f>
        <v>Bug Net</v>
      </c>
      <c r="G9" t="s">
        <v>146</v>
      </c>
      <c r="H9" s="22">
        <f>IF(ISBLANK($G9),"",Gear!H9)</f>
        <v>0.74075380518174927</v>
      </c>
      <c r="I9" t="str">
        <f>IF(ISBLANK(Gear!I9),"",Gear!I9)</f>
        <v>blue bandana</v>
      </c>
      <c r="J9" t="s">
        <v>146</v>
      </c>
      <c r="K9" s="22">
        <f>IF(ISBLANK($J9),"",Gear!K9)</f>
        <v>1.5520555918093795</v>
      </c>
      <c r="L9" t="str">
        <f>IF(ISBLANK(Gear!L9),"",Gear!L9)</f>
        <v>spare batteries</v>
      </c>
      <c r="N9" s="22" t="str">
        <f>IF(ISBLANK($M9),"",Gear!N9)</f>
        <v/>
      </c>
      <c r="O9" t="str">
        <f>IF(ISBLANK(Gear!O9),"",Gear!O9)</f>
        <v>runners cap</v>
      </c>
      <c r="Q9" s="43"/>
      <c r="R9" s="43"/>
      <c r="S9" s="43"/>
    </row>
    <row r="10" spans="1:19">
      <c r="A10" t="s">
        <v>146</v>
      </c>
      <c r="B10" s="22">
        <f>IF(ISBLANK($A10),"",Gear!B10)</f>
        <v>1.1287677031340941</v>
      </c>
      <c r="C10" t="str">
        <f>IF(ISBLANK(Gear!C10),"",Gear!C10)</f>
        <v>lighter / matches</v>
      </c>
      <c r="D10" t="s">
        <v>146</v>
      </c>
      <c r="E10" s="22">
        <f>IF(ISBLANK($D10),"",Gear!E10)</f>
        <v>38.378101906559202</v>
      </c>
      <c r="F10" t="str">
        <f>IF(ISBLANK(Gear!F10),"",Gear!F10)</f>
        <v>sleeping bag 30 F</v>
      </c>
      <c r="G10" t="s">
        <v>146</v>
      </c>
      <c r="H10" s="22">
        <f>IF(ISBLANK($G10),"",Gear!H10)</f>
        <v>0.9876717402423324</v>
      </c>
      <c r="I10" t="str">
        <f>IF(ISBLANK(Gear!I10),"",Gear!I10)</f>
        <v>bottom water jug</v>
      </c>
      <c r="J10" t="s">
        <v>146</v>
      </c>
      <c r="K10" s="22" t="str">
        <f>IF(ISBLANK($J10),"",Gear!K10)</f>
        <v/>
      </c>
      <c r="L10" t="str">
        <f>IF(ISBLANK(Gear!L10),"",Gear!L10)</f>
        <v>treking poles</v>
      </c>
      <c r="N10" s="22" t="str">
        <f>IF(ISBLANK($M10),"",Gear!N10)</f>
        <v/>
      </c>
      <c r="O10" t="str">
        <f>IF(ISBLANK(Gear!O10),"",Gear!O10)</f>
        <v>glasses/contacts</v>
      </c>
      <c r="Q10" s="43"/>
      <c r="R10" s="43"/>
      <c r="S10" s="43"/>
    </row>
    <row r="11" spans="1:19">
      <c r="A11" t="s">
        <v>146</v>
      </c>
      <c r="B11" s="22">
        <f>IF(ISBLANK($A11),"",Gear!B11)</f>
        <v>0.74075380518174927</v>
      </c>
      <c r="C11" t="str">
        <f>IF(ISBLANK(Gear!C11),"",Gear!C11)</f>
        <v>red bandana</v>
      </c>
      <c r="E11" s="22" t="str">
        <f>IF(ISBLANK($D11),"",Gear!E11)</f>
        <v/>
      </c>
      <c r="F11" t="str">
        <f>IF(ISBLANK(Gear!F11),"",Gear!F11)</f>
        <v>sleeping bag 15 F</v>
      </c>
      <c r="G11" t="s">
        <v>146</v>
      </c>
      <c r="H11" s="22">
        <f>IF(ISBLANK($G11),"",Gear!H11)</f>
        <v>0.81130178662763019</v>
      </c>
      <c r="I11" t="str">
        <f>IF(ISBLANK(Gear!I11),"",Gear!I11)</f>
        <v>tooth brush</v>
      </c>
      <c r="J11" t="s">
        <v>146</v>
      </c>
      <c r="K11" s="22">
        <f>IF(ISBLANK($J11),"",Gear!K11)</f>
        <v>0.52910986084410661</v>
      </c>
      <c r="L11" t="str">
        <f>IF(ISBLANK(Gear!L11),"",Gear!L11)</f>
        <v>lip balm</v>
      </c>
      <c r="N11" s="22" t="str">
        <f>IF(ISBLANK($M11),"",Gear!N11)</f>
        <v/>
      </c>
      <c r="O11" t="str">
        <f>IF(ISBLANK(Gear!O11),"",Gear!O11)</f>
        <v>bandana</v>
      </c>
      <c r="Q11" s="43"/>
      <c r="R11" s="43"/>
      <c r="S11" s="43"/>
    </row>
    <row r="12" spans="1:19">
      <c r="A12" t="s">
        <v>146</v>
      </c>
      <c r="B12" s="22">
        <f>IF(ISBLANK($A12),"",Gear!B12)</f>
        <v>2.7513712763893543</v>
      </c>
      <c r="C12" t="str">
        <f>IF(ISBLANK(Gear!C12),"",Gear!C12)</f>
        <v>water bottles x 2</v>
      </c>
      <c r="D12" t="s">
        <v>146</v>
      </c>
      <c r="E12" s="22">
        <f>IF(ISBLANK($D12),"",Gear!E12)</f>
        <v>6.2082223672375179</v>
      </c>
      <c r="F12" t="str">
        <f>IF(ISBLANK(Gear!F12),"",Gear!F12)</f>
        <v>bag liner</v>
      </c>
      <c r="G12" t="s">
        <v>146</v>
      </c>
      <c r="H12" s="22" t="str">
        <f>IF(ISBLANK($G12),"",Gear!H12)</f>
        <v/>
      </c>
      <c r="I12" t="str">
        <f>IF(ISBLANK(Gear!I12),"",Gear!I12)</f>
        <v>tooth paste</v>
      </c>
      <c r="J12" t="s">
        <v>146</v>
      </c>
      <c r="K12" s="22" t="str">
        <f>IF(ISBLANK($J12),"",Gear!K12)</f>
        <v/>
      </c>
      <c r="L12" t="str">
        <f>IF(ISBLANK(Gear!L12),"",Gear!L12)</f>
        <v>money / cc / id</v>
      </c>
      <c r="N12" s="22" t="str">
        <f>IF(ISBLANK($M12),"",Gear!N12)</f>
        <v/>
      </c>
      <c r="O12" t="str">
        <f>IF(ISBLANK(Gear!O12),"",Gear!O12)</f>
        <v>knife</v>
      </c>
      <c r="Q12" s="43"/>
      <c r="R12" s="43"/>
      <c r="S12" s="43"/>
    </row>
    <row r="13" spans="1:19">
      <c r="A13" t="s">
        <v>146</v>
      </c>
      <c r="B13" s="22">
        <f>IF(ISBLANK($A13),"",Gear!B13)</f>
        <v>10.546923226159192</v>
      </c>
      <c r="C13" s="4" t="str">
        <f>IF(ISBLANK(Gear!C13),"",Gear!C13)</f>
        <v>Water Filter Kit</v>
      </c>
      <c r="E13" s="22" t="str">
        <f>IF(ISBLANK($D13),"",Gear!E13)</f>
        <v/>
      </c>
      <c r="F13" t="str">
        <f>IF(ISBLANK(Gear!F13),"",Gear!F13)</f>
        <v>under quilt</v>
      </c>
      <c r="H13" s="22" t="str">
        <f>IF(ISBLANK($G13),"",Gear!H13)</f>
        <v/>
      </c>
      <c r="I13" t="str">
        <f>IF(ISBLANK(Gear!I13),"",Gear!I13)</f>
        <v>contact solution ?</v>
      </c>
      <c r="J13" t="s">
        <v>146</v>
      </c>
      <c r="K13" s="22">
        <f>IF(ISBLANK($J13),"",Gear!K13)</f>
        <v>8.042469884830421</v>
      </c>
      <c r="L13" t="str">
        <f>IF(ISBLANK(Gear!L13),"",Gear!L13)</f>
        <v>phone</v>
      </c>
      <c r="N13" s="22" t="str">
        <f>IF(ISBLANK($M13),"",Gear!N13)</f>
        <v/>
      </c>
      <c r="O13" t="str">
        <f>IF(ISBLANK(Gear!O13),"",Gear!O13)</f>
        <v/>
      </c>
      <c r="Q13" s="43"/>
      <c r="R13" s="43"/>
      <c r="S13" s="43"/>
    </row>
    <row r="14" spans="1:19">
      <c r="A14" t="s">
        <v>146</v>
      </c>
      <c r="B14" s="22" t="str">
        <f>IF(ISBLANK($A14),"",Gear!B14)</f>
        <v/>
      </c>
      <c r="C14" s="4" t="str">
        <f>IF(ISBLANK(Gear!C14),"",Gear!C14)</f>
        <v>CNOC 3 liter</v>
      </c>
      <c r="D14" t="s">
        <v>146</v>
      </c>
      <c r="E14" s="22">
        <f>IF(ISBLANK($D14),"",Gear!E14)</f>
        <v>4.0565089331381508</v>
      </c>
      <c r="F14" t="str">
        <f>IF(ISBLANK(Gear!F14),"",Gear!F14)</f>
        <v>stakes Al.</v>
      </c>
      <c r="H14" s="22" t="str">
        <f>IF(ISBLANK($G14),"",Gear!H14)</f>
        <v/>
      </c>
      <c r="I14" t="str">
        <f>IF(ISBLANK(Gear!I14),"",Gear!I14)</f>
        <v>pack towel ?</v>
      </c>
      <c r="J14" t="s">
        <v>146</v>
      </c>
      <c r="K14" s="22">
        <f>IF(ISBLANK($J14),"",Gear!K14)</f>
        <v>2.2222614155452476</v>
      </c>
      <c r="L14" t="str">
        <f>IF(ISBLANK(Gear!L14),"",Gear!L14)</f>
        <v>tripod</v>
      </c>
      <c r="N14" s="22" t="str">
        <f>IF(ISBLANK($M14),"",Gear!N14)</f>
        <v/>
      </c>
      <c r="O14" t="str">
        <f>IF(ISBLANK(Gear!O14),"",Gear!O14)</f>
        <v>extra clothing</v>
      </c>
      <c r="Q14" s="43"/>
      <c r="R14" s="43"/>
      <c r="S14" s="43"/>
    </row>
    <row r="15" spans="1:19">
      <c r="A15" t="s">
        <v>146</v>
      </c>
      <c r="B15" s="22" t="str">
        <f>IF(ISBLANK($A15),"",Gear!B15)</f>
        <v/>
      </c>
      <c r="C15" s="4" t="str">
        <f>IF(ISBLANK(Gear!C15),"",Gear!C15)</f>
        <v>tubing</v>
      </c>
      <c r="D15" t="s">
        <v>146</v>
      </c>
      <c r="E15" s="22">
        <f>IF(ISBLANK($D15),"",Gear!E15)</f>
        <v>4.4445228310904952</v>
      </c>
      <c r="F15" t="str">
        <f>IF(ISBLANK(Gear!F15),"",Gear!F15)</f>
        <v>stakes Titanium</v>
      </c>
      <c r="H15" s="22" t="str">
        <f>IF(ISBLANK($G15),"",Gear!H15)</f>
        <v/>
      </c>
      <c r="I15" t="str">
        <f>IF(ISBLANK(Gear!I15),"",Gear!I15)</f>
        <v>nylon H2O bag ?</v>
      </c>
      <c r="J15" t="s">
        <v>146</v>
      </c>
      <c r="K15" s="22">
        <f>IF(ISBLANK($J15),"",Gear!K15)</f>
        <v>6.067126404345756</v>
      </c>
      <c r="L15" t="str">
        <f>IF(ISBLANK(Gear!L15),"",Gear!L15)</f>
        <v>phone battery charger</v>
      </c>
      <c r="M15" t="s">
        <v>146</v>
      </c>
      <c r="N15" s="22">
        <f>IF(ISBLANK($M15),"",Gear!N15)</f>
        <v>11.358225012786821</v>
      </c>
      <c r="O15" t="str">
        <f>IF(ISBLANK(Gear!O15),"",Gear!O15)</f>
        <v>puffy</v>
      </c>
      <c r="Q15" s="43"/>
      <c r="R15" s="43"/>
      <c r="S15" s="43"/>
    </row>
    <row r="16" spans="1:19">
      <c r="A16" t="s">
        <v>146</v>
      </c>
      <c r="B16" s="22" t="str">
        <f>IF(ISBLANK($A16),"",Gear!B16)</f>
        <v/>
      </c>
      <c r="C16" s="4" t="str">
        <f>IF(ISBLANK(Gear!C16),"",Gear!C16)</f>
        <v>sawyer squeze</v>
      </c>
      <c r="D16" t="s">
        <v>146</v>
      </c>
      <c r="E16" s="22">
        <f>IF(ISBLANK($D16),"",Gear!E16)</f>
        <v>2.5044533413287713</v>
      </c>
      <c r="F16" t="str">
        <f>IF(ISBLANK(Gear!F16),"",Gear!F16)</f>
        <v>Tyvek mat 4x3</v>
      </c>
      <c r="H16" s="22" t="str">
        <f>IF(ISBLANK($G16),"",Gear!H16)</f>
        <v/>
      </c>
      <c r="I16" t="str">
        <f>IF(ISBLANK(Gear!L4),"",Gear!L4)</f>
        <v>nail clipers</v>
      </c>
      <c r="K16" s="22" t="str">
        <f>IF(ISBLANK($J16),"",Gear!K16)</f>
        <v/>
      </c>
      <c r="L16" t="str">
        <f>IF(ISBLANK(Gear!L16),"",Gear!L16)</f>
        <v>mosquito head-net ?</v>
      </c>
      <c r="M16" t="s">
        <v>146</v>
      </c>
      <c r="N16" s="22">
        <f>IF(ISBLANK($M16),"",Gear!N16)</f>
        <v>8.6068537363974684</v>
      </c>
      <c r="O16" t="str">
        <f>IF(ISBLANK(Gear!O16),"",Gear!O16)</f>
        <v>rain jacket</v>
      </c>
      <c r="Q16" s="43"/>
      <c r="R16" s="43"/>
      <c r="S16" s="43"/>
    </row>
    <row r="17" spans="1:19">
      <c r="B17" s="22" t="str">
        <f>IF(ISBLANK($A17),"",Gear!B17)</f>
        <v/>
      </c>
      <c r="C17" s="4" t="str">
        <f>IF(ISBLANK(Gear!C17),"",Gear!C17)</f>
        <v>bleach / polar pure</v>
      </c>
      <c r="D17" t="s">
        <v>146</v>
      </c>
      <c r="E17" s="22">
        <f>IF(ISBLANK($D17),"",Gear!E17)</f>
        <v>1.3756856381946772</v>
      </c>
      <c r="F17" t="str">
        <f>IF(ISBLANK(Gear!F17),"",Gear!F17)</f>
        <v>emergency blanket</v>
      </c>
      <c r="H17" s="22" t="str">
        <f>IF(ISBLANK($G17),"",Gear!H17)</f>
        <v/>
      </c>
      <c r="I17" t="str">
        <f>IF(ISBLANK(Gear!I17),"",Gear!I17)</f>
        <v/>
      </c>
      <c r="J17" t="s">
        <v>146</v>
      </c>
      <c r="K17" s="22">
        <f>IF(ISBLANK($J17),"",Gear!K17)</f>
        <v>1.7284255454240816</v>
      </c>
      <c r="L17" t="str">
        <f>IF(ISBLANK(Gear!L17),"",Gear!L17)</f>
        <v>sit apon</v>
      </c>
      <c r="N17" s="22" t="str">
        <f>IF(ISBLANK($M17),"",Gear!N17)</f>
        <v/>
      </c>
      <c r="O17" t="str">
        <f>IF(ISBLANK(Gear!O17),"",Gear!O17)</f>
        <v>rain kilt</v>
      </c>
      <c r="Q17" s="43"/>
      <c r="R17" s="43"/>
      <c r="S17" s="43"/>
    </row>
    <row r="18" spans="1:19">
      <c r="B18" s="22" t="str">
        <f>IF(ISBLANK($A18),"",Gear!B18)</f>
        <v/>
      </c>
      <c r="C18" t="str">
        <f>'Single sheet'!B1</f>
        <v>Kitchen</v>
      </c>
      <c r="D18" t="s">
        <v>146</v>
      </c>
      <c r="E18" s="22">
        <f>IF(ISBLANK($D18),"",Gear!E18)</f>
        <v>27.513712763893544</v>
      </c>
      <c r="F18" t="str">
        <f>IF(ISBLANK(Gear!F18),"",Gear!F18)</f>
        <v>Tent</v>
      </c>
      <c r="H18" s="22" t="str">
        <f>IF(ISBLANK($G18),"",Gear!H18)</f>
        <v/>
      </c>
      <c r="I18" s="2" t="str">
        <f>IF(ISBLANK(Gear!I18),"",Gear!I18)</f>
        <v>Navagation</v>
      </c>
      <c r="J18" t="s">
        <v>146</v>
      </c>
      <c r="K18" s="22">
        <f>IF(ISBLANK($J18),"",Gear!K18)</f>
        <v>2.1869874248223073</v>
      </c>
      <c r="L18" t="str">
        <f>IF(ISBLANK(Gear!L18),"",Gear!L18)</f>
        <v>hand sanitizer</v>
      </c>
      <c r="M18" t="s">
        <v>146</v>
      </c>
      <c r="N18" s="22">
        <f>IF(ISBLANK($M18),"",Gear!N18)</f>
        <v>10.582197216882133</v>
      </c>
      <c r="O18" t="str">
        <f>IF(ISBLANK(Gear!O18),"",Gear!O18)</f>
        <v>rain pants black</v>
      </c>
      <c r="Q18" s="43"/>
      <c r="R18" s="43"/>
      <c r="S18" s="43"/>
    </row>
    <row r="19" spans="1:19">
      <c r="A19" t="s">
        <v>146</v>
      </c>
      <c r="B19" s="22">
        <f>IF(ISBLANK($A19),"",Gear!B19)</f>
        <v>2.5750013227746522</v>
      </c>
      <c r="C19" t="str">
        <f>IF(ISBLANK(Gear!C19),"",Gear!C19)</f>
        <v>bear bag and rope</v>
      </c>
      <c r="E19" s="22" t="str">
        <f>IF(ISBLANK($D19),"",Gear!E19)</f>
        <v/>
      </c>
      <c r="F19" t="str">
        <f>IF(ISBLANK(Gear!F19),"",Gear!F19)</f>
        <v>Air Matress old</v>
      </c>
      <c r="G19" t="s">
        <v>146</v>
      </c>
      <c r="H19" s="22">
        <f>IF(ISBLANK($G19),"",Gear!H19)</f>
        <v>1.269863666025856</v>
      </c>
      <c r="I19" t="str">
        <f>IF(ISBLANK(Gear!I19),"",Gear!I19)</f>
        <v>Maps</v>
      </c>
      <c r="K19" s="22" t="str">
        <f>IF(ISBLANK($J19),"",Gear!K19)</f>
        <v/>
      </c>
      <c r="L19" t="str">
        <f>IF(ISBLANK(Gear!L19),"",Gear!L19)</f>
        <v>sewing kit ?</v>
      </c>
      <c r="M19" t="s">
        <v>146</v>
      </c>
      <c r="N19" s="22">
        <f>IF(ISBLANK($M19),"",Gear!N19)</f>
        <v>4.5503448032593168</v>
      </c>
      <c r="O19" t="str">
        <f>IF(ISBLANK(Gear!O19),"",Gear!O19)</f>
        <v>rain pants dri ducks</v>
      </c>
      <c r="Q19" s="43"/>
      <c r="R19" s="43"/>
      <c r="S19" s="43"/>
    </row>
    <row r="20" spans="1:19">
      <c r="A20" t="s">
        <v>146</v>
      </c>
      <c r="B20" s="22" t="str">
        <f>IF(ISBLANK($A20),"",Gear!B20)</f>
        <v/>
      </c>
      <c r="C20" t="str">
        <f>IF(ISBLANK(Gear!C20),"",Gear!C20)</f>
        <v>food bag</v>
      </c>
      <c r="E20" s="22" t="str">
        <f>IF(ISBLANK($D20),"",Gear!E20)</f>
        <v/>
      </c>
      <c r="F20" t="str">
        <f>IF(ISBLANK(Gear!F20),"",Gear!F20)</f>
        <v>Air Matress NEW</v>
      </c>
      <c r="G20" t="s">
        <v>146</v>
      </c>
      <c r="H20" s="22">
        <f>IF(ISBLANK($G20),"",Gear!H20)</f>
        <v>5.7849344785622323</v>
      </c>
      <c r="I20" t="str">
        <f>IF(ISBLANK(Gear!I20),"",Gear!I20)</f>
        <v>Trail details</v>
      </c>
      <c r="J20" t="s">
        <v>146</v>
      </c>
      <c r="K20" s="22">
        <f>IF(ISBLANK($J20),"",Gear!K20)</f>
        <v>1.7284255454240816</v>
      </c>
      <c r="L20" t="str">
        <f>IF(ISBLANK(Gear!L20),"",Gear!L20)</f>
        <v>rope pieces</v>
      </c>
      <c r="M20" t="s">
        <v>146</v>
      </c>
      <c r="N20" s="22">
        <f>IF(ISBLANK($M20),"",Gear!N20)</f>
        <v>1.6578775639782006</v>
      </c>
      <c r="O20" t="str">
        <f>IF(ISBLANK(Gear!O20),"",Gear!O20)</f>
        <v>liner socks</v>
      </c>
      <c r="Q20" s="43"/>
      <c r="R20" s="43"/>
      <c r="S20" s="43"/>
    </row>
    <row r="21" spans="1:19">
      <c r="B21" s="22" t="str">
        <f>IF(ISBLANK($A21),"",Gear!B21)</f>
        <v/>
      </c>
      <c r="C21" t="str">
        <f>IF(ISBLANK(Gear!C21),"",Gear!C21)</f>
        <v/>
      </c>
      <c r="E21" s="22" t="str">
        <f>IF(ISBLANK($D21),"",Gear!E21)</f>
        <v/>
      </c>
      <c r="F21" s="2" t="str">
        <f>IF(ISBLANK(Gear!F21),"",Gear!F21)</f>
        <v>sleeping</v>
      </c>
      <c r="G21" t="s">
        <v>146</v>
      </c>
      <c r="H21" s="22">
        <f>IF(ISBLANK($G21),"",Gear!H21)</f>
        <v>0.9876717402423324</v>
      </c>
      <c r="I21" t="str">
        <f>IF(ISBLANK(Gear!I21),"",Gear!I21)</f>
        <v>compass</v>
      </c>
      <c r="K21" s="22" t="str">
        <f>IF(ISBLANK($J21),"",Gear!K21)</f>
        <v/>
      </c>
      <c r="L21" s="5" t="str">
        <f>IF(ISBLANK(Gear!L21),"",Gear!L21)</f>
        <v>clothing *</v>
      </c>
      <c r="N21" s="22" t="str">
        <f>IF(ISBLANK($M21),"",Gear!N21)</f>
        <v/>
      </c>
      <c r="O21" t="str">
        <f>IF(ISBLANK(Gear!O21),"",Gear!O21)</f>
        <v>wool socks</v>
      </c>
      <c r="Q21" s="43"/>
      <c r="R21" s="43"/>
      <c r="S21" s="43"/>
    </row>
    <row r="22" spans="1:19">
      <c r="B22" s="22" t="str">
        <f>IF(ISBLANK($A22),"",Gear!B22)</f>
        <v/>
      </c>
      <c r="C22" t="str">
        <f>IF(ISBLANK(Gear!C22),"",Gear!C22)</f>
        <v/>
      </c>
      <c r="D22" t="s">
        <v>146</v>
      </c>
      <c r="E22" s="22">
        <f>IF(ISBLANK($D22),"",Gear!E22)</f>
        <v>3.280481137233461</v>
      </c>
      <c r="F22" t="str">
        <f>IF(ISBLANK(Gear!F22),"",Gear!F22)</f>
        <v xml:space="preserve">fleece cap </v>
      </c>
      <c r="G22" t="s">
        <v>146</v>
      </c>
      <c r="H22" s="22">
        <f>IF(ISBLANK($G22),"",Gear!H22)</f>
        <v>8.3246618106139447</v>
      </c>
      <c r="I22" t="str">
        <f>IF(ISBLANK(Gear!I22),"",Gear!I22)</f>
        <v>notepad / journal</v>
      </c>
      <c r="J22" t="s">
        <v>146</v>
      </c>
      <c r="K22" s="22">
        <f>IF(ISBLANK($J22),"",Gear!K22)</f>
        <v>3.8095909980775677</v>
      </c>
      <c r="L22" t="str">
        <f>IF(ISBLANK(Gear!L22),"",Gear!L22)</f>
        <v>gloves / mittens *</v>
      </c>
      <c r="M22" t="s">
        <v>146</v>
      </c>
      <c r="N22" s="22">
        <f>IF(ISBLANK($M22),"",Gear!N22)</f>
        <v>2.6808232949434734</v>
      </c>
      <c r="O22" t="str">
        <f>IF(ISBLANK(Gear!O22),"",Gear!O22)</f>
        <v>underwear</v>
      </c>
      <c r="Q22" s="43"/>
      <c r="R22" s="43"/>
      <c r="S22" s="43"/>
    </row>
    <row r="23" spans="1:19">
      <c r="B23" s="22" t="str">
        <f>IF(ISBLANK($A23),"",Gear!B23)</f>
        <v/>
      </c>
      <c r="C23" t="str">
        <f>IF(ISBLANK(Gear!C23),"",Gear!C23)</f>
        <v/>
      </c>
      <c r="D23" t="s">
        <v>146</v>
      </c>
      <c r="E23" s="22">
        <f>IF(ISBLANK($D23),"",Gear!E23)</f>
        <v>5.8554824600081128</v>
      </c>
      <c r="F23" t="str">
        <f>IF(ISBLANK(Gear!F23),"",Gear!F23)</f>
        <v>wool socks</v>
      </c>
      <c r="G23" t="s">
        <v>146</v>
      </c>
      <c r="H23" s="22" t="str">
        <f>IF(ISBLANK($G23),"",Gear!H23)</f>
        <v/>
      </c>
      <c r="I23" t="str">
        <f>IF(ISBLANK(Gear!I23),"",Gear!I23)</f>
        <v>pen / pencil</v>
      </c>
      <c r="J23" t="s">
        <v>146</v>
      </c>
      <c r="K23" s="22">
        <f>IF(ISBLANK($J23),"",Gear!K23)</f>
        <v>1.269863666025856</v>
      </c>
      <c r="L23" t="str">
        <f>IF(ISBLANK(Gear!L23),"",Gear!L23)</f>
        <v>balaclava / tube *</v>
      </c>
      <c r="N23" s="22" t="str">
        <f>IF(ISBLANK($M23),"",Gear!N23)</f>
        <v/>
      </c>
      <c r="O23" t="str">
        <f>IF(ISBLANK(Gear!O23),"",Gear!O23)</f>
        <v>tech shirt SS</v>
      </c>
      <c r="Q23" s="43"/>
      <c r="R23" s="43"/>
      <c r="S23" s="43"/>
    </row>
    <row r="24" spans="1:19">
      <c r="B24" s="22" t="str">
        <f>IF(ISBLANK($A24),"",Gear!B24)</f>
        <v/>
      </c>
      <c r="C24" t="str">
        <f>IF(ISBLANK(Gear!C24),"",Gear!C24)</f>
        <v/>
      </c>
      <c r="D24" t="s">
        <v>146</v>
      </c>
      <c r="E24" s="22">
        <f>IF(ISBLANK($D24),"",Gear!E24)</f>
        <v>5.2205506269951849</v>
      </c>
      <c r="F24" t="str">
        <f>IF(ISBLANK(Gear!F24),"",Gear!F24)</f>
        <v>shirt LS</v>
      </c>
      <c r="H24" s="22" t="str">
        <f>IF(ISBLANK($G24),"",Gear!H24)</f>
        <v/>
      </c>
      <c r="I24" t="str">
        <f>IF(ISBLANK(Gear!I24),"",Gear!I24)</f>
        <v/>
      </c>
      <c r="J24" t="s">
        <v>146</v>
      </c>
      <c r="K24" s="22">
        <f>IF(ISBLANK($J24),"",Gear!K24)</f>
        <v>1.0934937124111537</v>
      </c>
      <c r="L24" t="str">
        <f>IF(ISBLANK(Gear!L24),"",Gear!L24)</f>
        <v>headband *</v>
      </c>
      <c r="N24" s="22" t="str">
        <f>IF(ISBLANK($M24),"",Gear!N24)</f>
        <v/>
      </c>
      <c r="O24" t="str">
        <f>IF(ISBLANK(Gear!O24),"",Gear!O24)</f>
        <v>tech shirt LS</v>
      </c>
      <c r="Q24" s="43"/>
      <c r="R24" s="43"/>
      <c r="S24" s="43"/>
    </row>
    <row r="25" spans="1:19">
      <c r="A25" t="s">
        <v>146</v>
      </c>
      <c r="B25" s="22">
        <f>IF(ISBLANK($A25),"",Gear!B25)</f>
        <v>7.0547981445880881</v>
      </c>
      <c r="C25" t="str">
        <f>IF(ISBLANK(Gear!C25),"",Gear!C25)</f>
        <v>pack cover green</v>
      </c>
      <c r="D25" t="s">
        <v>146</v>
      </c>
      <c r="E25" s="22">
        <f>IF(ISBLANK($D25),"",Gear!E25)</f>
        <v>2.6808232949434734</v>
      </c>
      <c r="F25" t="str">
        <f>IF(ISBLANK(Gear!F25),"",Gear!F25)</f>
        <v>underwear</v>
      </c>
      <c r="G25" t="s">
        <v>146</v>
      </c>
      <c r="H25" s="22">
        <f>IF(ISBLANK($G25),"",Gear!H25)</f>
        <v>10.123635337483906</v>
      </c>
      <c r="I25" t="str">
        <f>IF(ISBLANK(Gear!I25),"",Gear!I25)</f>
        <v>Philmont Seat</v>
      </c>
      <c r="K25" s="22" t="str">
        <f>IF(ISBLANK($J25),"",Gear!K25)</f>
        <v/>
      </c>
      <c r="L25" t="str">
        <f>IF(ISBLANK(Gear!L25),"",Gear!L25)</f>
        <v>base layer pants</v>
      </c>
      <c r="M25" t="s">
        <v>146</v>
      </c>
      <c r="N25" s="22">
        <f>IF(ISBLANK($M25),"",Gear!N25)</f>
        <v>8.6421277271204087</v>
      </c>
      <c r="O25" t="str">
        <f>IF(ISBLANK(Gear!O25),"",Gear!O25)</f>
        <v>Heavy LS</v>
      </c>
      <c r="Q25" s="43"/>
      <c r="R25" s="43"/>
      <c r="S25" s="43"/>
    </row>
    <row r="26" spans="1:19">
      <c r="A26" t="s">
        <v>146</v>
      </c>
      <c r="B26" s="22" t="str">
        <f>IF(ISBLANK($A26),"",Gear!B26)</f>
        <v/>
      </c>
      <c r="C26" t="str">
        <f>IF(ISBLANK(Gear!C26),"",Gear!C26)</f>
        <v>pack cover orange</v>
      </c>
      <c r="E26" s="22" t="str">
        <f>IF(ISBLANK($D26),"",Gear!E26)</f>
        <v/>
      </c>
      <c r="F26" t="str">
        <f>IF(ISBLANK(Gear!F26),"",Gear!F26)</f>
        <v>shorts</v>
      </c>
      <c r="H26" s="22" t="str">
        <f>IF(ISBLANK($G26),"",Gear!H26)</f>
        <v/>
      </c>
      <c r="I26" t="str">
        <f>IF(ISBLANK(Gear!I26),"",Gear!I26)</f>
        <v>Ultralight chair</v>
      </c>
      <c r="K26" s="22" t="str">
        <f>IF(ISBLANK($J26),"",Gear!K26)</f>
        <v/>
      </c>
      <c r="L26" t="str">
        <f>IF(ISBLANK(Gear!L26),"",Gear!L26)</f>
        <v>heavy tech shirt *</v>
      </c>
      <c r="M26" t="s">
        <v>146</v>
      </c>
      <c r="N26" s="22" t="str">
        <f>IF(ISBLANK($M26),"",Gear!N26)</f>
        <v/>
      </c>
      <c r="O26" t="str">
        <f>IF(ISBLANK(Gear!O26),"",Gear!O26)</f>
        <v>shorts</v>
      </c>
      <c r="Q26" s="43"/>
      <c r="R26" s="43"/>
      <c r="S26" s="43"/>
    </row>
    <row r="27" spans="1:19">
      <c r="A27" t="s">
        <v>146</v>
      </c>
      <c r="B27" s="22">
        <f>IF(ISBLANK($A27),"",Gear!B27)</f>
        <v>0.95239774951939193</v>
      </c>
      <c r="C27" t="str">
        <f>IF(ISBLANK(Gear!C27),"",Gear!C27)</f>
        <v>pack hip pockets</v>
      </c>
      <c r="E27" s="22" t="str">
        <f>IF(ISBLANK($D27),"",Gear!E27)</f>
        <v/>
      </c>
      <c r="F27" t="str">
        <f>IF(ISBLANK(Gear!F27),"",Gear!F27)</f>
        <v>camp sandals</v>
      </c>
      <c r="H27" s="22" t="str">
        <f>IF(ISBLANK($G27),"",Gear!H27)</f>
        <v/>
      </c>
      <c r="I27" t="str">
        <f>IF(ISBLANK(Gear!I27),"",Gear!I27)</f>
        <v>hammock chair gray</v>
      </c>
      <c r="K27" s="22" t="str">
        <f>IF(ISBLANK($J27),"",Gear!K27)</f>
        <v/>
      </c>
      <c r="L27" t="str">
        <f>IF(ISBLANK(Gear!L27),"",Gear!L27)</f>
        <v>fleece *</v>
      </c>
      <c r="N27" s="22" t="str">
        <f>IF(ISBLANK($M27),"",Gear!N27)</f>
        <v/>
      </c>
      <c r="O27" t="str">
        <f>IF(ISBLANK(Gear!O27),"",Gear!O27)</f>
        <v>shorts</v>
      </c>
      <c r="Q27" s="43"/>
      <c r="R27" s="43"/>
      <c r="S27" s="43"/>
    </row>
    <row r="28" spans="1:19">
      <c r="A28" t="s">
        <v>146</v>
      </c>
      <c r="B28" s="22">
        <f>IF(ISBLANK($A28),"",Gear!B28)</f>
        <v>45.50344803259317</v>
      </c>
      <c r="C28" t="str">
        <f>IF(ISBLANK(Gear!C28),"",Gear!C28)</f>
        <v xml:space="preserve">Backpack </v>
      </c>
      <c r="E28" s="22" t="str">
        <f>IF(ISBLANK($D28),"",Gear!E28)</f>
        <v/>
      </c>
      <c r="F28" t="str">
        <f>IF(ISBLANK(Gear!F28),"",Gear!F28)</f>
        <v>pillow</v>
      </c>
      <c r="H28" s="22" t="str">
        <f>IF(ISBLANK($G28),"",Gear!H28)</f>
        <v/>
      </c>
      <c r="I28" t="str">
        <f>IF(ISBLANK(Gear!I28),"",Gear!I28)</f>
        <v>hammock chair green</v>
      </c>
      <c r="K28" s="22" t="str">
        <f>IF(ISBLANK($J28),"",Gear!K28)</f>
        <v/>
      </c>
      <c r="L28" t="str">
        <f>IF(ISBLANK(Gear!L28),"",Gear!L28)</f>
        <v/>
      </c>
      <c r="N28" s="22" t="str">
        <f>IF(ISBLANK($M28),"",Gear!N28)</f>
        <v/>
      </c>
      <c r="O28" t="str">
        <f>IF(ISBLANK(Gear!O28),"",Gear!O28)</f>
        <v/>
      </c>
      <c r="Q28" s="43"/>
      <c r="R28" s="43"/>
      <c r="S28" s="43"/>
    </row>
    <row r="29" spans="1:19">
      <c r="D29" t="s">
        <v>146</v>
      </c>
      <c r="E29" s="22">
        <f>IF(ISBLANK($D29),"",Gear!E29)</f>
        <v>6.6315102559128025</v>
      </c>
      <c r="F29" t="str">
        <f>IF(ISBLANK(Gear!F29),"",Gear!F29)</f>
        <v>running tights *</v>
      </c>
      <c r="H29" s="22" t="str">
        <f>IF(ISBLANK($G29),"",Gear!H29)</f>
        <v/>
      </c>
      <c r="I29" t="str">
        <f>IF(ISBLANK(Gear!I29),"",Gear!I29)</f>
        <v/>
      </c>
      <c r="K29" s="22" t="str">
        <f>IF(ISBLANK($J29),"",Gear!K29)</f>
        <v/>
      </c>
      <c r="L29" t="str">
        <f>IF(ISBLANK(Gear!L29),"",Gear!L29)</f>
        <v/>
      </c>
      <c r="N29" s="22" t="str">
        <f>IF(ISBLANK($M29),"",Gear!N29)</f>
        <v/>
      </c>
      <c r="O29" t="str">
        <f>IF(ISBLANK(Gear!O29),"",Gear!O29)</f>
        <v/>
      </c>
      <c r="Q29" s="43"/>
      <c r="R29" s="43"/>
      <c r="S29" s="43"/>
    </row>
    <row r="30" spans="1:19">
      <c r="E30" s="22" t="str">
        <f>IF(ISBLANK($D30),"",Gear!E30)</f>
        <v/>
      </c>
      <c r="F30" t="str">
        <f>IF(ISBLANK(Gear!F30),"",Gear!F30)</f>
        <v>thermal shirt *</v>
      </c>
      <c r="H30" s="22" t="str">
        <f>IF(ISBLANK($G30),"",Gear!H30)</f>
        <v/>
      </c>
      <c r="I30" t="str">
        <f>IF(ISBLANK(Gear!I30),"",Gear!I30)</f>
        <v/>
      </c>
      <c r="K30" s="22" t="str">
        <f>IF(ISBLANK($J30),"",Gear!K30)</f>
        <v/>
      </c>
      <c r="L30" t="str">
        <f>IF(ISBLANK(Gear!L30),"",Gear!L30)</f>
        <v/>
      </c>
      <c r="N30" s="22" t="str">
        <f>IF(ISBLANK($M30),"",Gear!N30)</f>
        <v/>
      </c>
      <c r="O30" t="str">
        <f>IF(ISBLANK(Gear!O30),"",Gear!O30)</f>
        <v/>
      </c>
      <c r="Q30" s="43"/>
      <c r="R30" s="43"/>
      <c r="S30" s="43"/>
    </row>
    <row r="31" spans="1:19" ht="15.75" thickBot="1">
      <c r="B31" s="22" t="str">
        <f>IF(ISBLANK($A31),"",Gear!B31)</f>
        <v/>
      </c>
      <c r="C31" t="str">
        <f>IF(ISBLANK(Gear!C31),"",Gear!C31)</f>
        <v/>
      </c>
      <c r="E31" s="22" t="str">
        <f>IF(ISBLANK($D31),"",Gear!E31)</f>
        <v/>
      </c>
      <c r="F31" t="str">
        <f>IF(ISBLANK(Gear!F31),"",Gear!F31)</f>
        <v>balaclava *</v>
      </c>
      <c r="H31" s="22" t="str">
        <f>IF(ISBLANK($G31),"",Gear!H31)</f>
        <v/>
      </c>
      <c r="I31" t="str">
        <f>IF(ISBLANK(Gear!I31),"",Gear!I31)</f>
        <v/>
      </c>
      <c r="K31" s="22" t="str">
        <f>IF(ISBLANK($J31),"",Gear!K31)</f>
        <v/>
      </c>
      <c r="L31" t="str">
        <f>IF(ISBLANK(Gear!L31),"",Gear!L31)</f>
        <v/>
      </c>
      <c r="N31" s="22" t="str">
        <f>IF(ISBLANK($M31),"",Gear!N31)</f>
        <v/>
      </c>
      <c r="O31" t="str">
        <f>IF(ISBLANK(Gear!O31),"",Gear!O31)</f>
        <v/>
      </c>
    </row>
    <row r="32" spans="1:19" ht="16.5" thickTop="1" thickBot="1">
      <c r="A32" s="7" t="s">
        <v>145</v>
      </c>
      <c r="B32" s="23">
        <f>SUM(B2:B31)</f>
        <v>91.677101888922209</v>
      </c>
      <c r="C32" s="7" t="str">
        <f>IF(ISBLANK(Gear!C32),"",Gear!C32)</f>
        <v/>
      </c>
      <c r="D32" s="7"/>
      <c r="E32" s="23">
        <f>SUM(E3:E31)</f>
        <v>108.15005555653541</v>
      </c>
      <c r="F32" s="7" t="str">
        <f>IF(ISBLANK(Gear!F32),"",Gear!F32)</f>
        <v/>
      </c>
      <c r="G32" s="7"/>
      <c r="H32" s="23">
        <f>SUM(H2:H31)</f>
        <v>35.4150866858322</v>
      </c>
      <c r="I32" s="23"/>
      <c r="J32" s="7"/>
      <c r="K32" s="23">
        <f>SUM(K2:K31)</f>
        <v>39.048307730295065</v>
      </c>
      <c r="L32" s="7"/>
      <c r="M32" s="7"/>
      <c r="N32" s="23">
        <f>SUM(N2:N31)</f>
        <v>48.078449355367823</v>
      </c>
      <c r="O32" s="7"/>
    </row>
    <row r="33" spans="1:9">
      <c r="A33" t="s">
        <v>145</v>
      </c>
      <c r="B33"/>
      <c r="C33" s="22">
        <f>SUM(B29:N29)</f>
        <v>6.6315102559128025</v>
      </c>
      <c r="D33" s="35">
        <f>TRUNC(C33/16)</f>
        <v>0</v>
      </c>
      <c r="E33" s="36">
        <f>((C33/16)-TRUNC(C33/16))*16</f>
        <v>6.6315102559128025</v>
      </c>
      <c r="F33" s="29" t="str">
        <f>IF(ISBLANK(Gear!F33),"",Gear!F33)</f>
        <v>Total base lb &amp; oz</v>
      </c>
      <c r="H33" s="22" t="str">
        <f>IF(ISBLANK($A33),"",Gear!H33)</f>
        <v>23oz=</v>
      </c>
      <c r="I33" t="str">
        <f>IF(ISBLANK(Gear!I33),"",Gear!I33)</f>
        <v>1 lb 7 oz X 7 days = 10 lbs</v>
      </c>
    </row>
    <row r="34" spans="1:9">
      <c r="A34" t="s">
        <v>145</v>
      </c>
      <c r="D34" s="37">
        <v>5.5</v>
      </c>
      <c r="E34" s="38"/>
      <c r="F34" s="39" t="str">
        <f>IF(ISBLANK(Gear!F34),"",Gear!F34)</f>
        <v>Food</v>
      </c>
      <c r="H34" s="22">
        <f>IF(ISBLANK($A34),"",Gear!H34)</f>
        <v>0</v>
      </c>
      <c r="I34" t="str">
        <f>IF(ISBLANK(Gear!I34),"",Gear!I34)</f>
        <v>* heavy clothing</v>
      </c>
    </row>
    <row r="35" spans="1:9">
      <c r="C35" t="str">
        <f>IF(ISBLANK(Gear!C35),"",Gear!C35)</f>
        <v/>
      </c>
      <c r="D35" s="37">
        <v>6</v>
      </c>
      <c r="E35" s="38"/>
      <c r="F35" s="39" t="str">
        <f>IF(ISBLANK(Gear!F35),"",Gear!F35)</f>
        <v>Water</v>
      </c>
      <c r="H35" s="22" t="str">
        <f>IF(ISBLANK($A35),"",Gear!H35)</f>
        <v/>
      </c>
      <c r="I35" t="str">
        <f>IF(ISBLANK(Gear!I35),"",Gear!I35)</f>
        <v>oz per gram</v>
      </c>
    </row>
    <row r="36" spans="1:9" ht="15.75" thickBot="1">
      <c r="C36" t="str">
        <f>IF(ISBLANK(Gear!C36),"",Gear!C36)</f>
        <v>**Fuel 2oz/day</v>
      </c>
      <c r="D36" s="13">
        <f>SUM(D33:D35)</f>
        <v>11.5</v>
      </c>
      <c r="E36" s="40">
        <f>SUM(E33:E35)</f>
        <v>6.6315102559128025</v>
      </c>
      <c r="F36" s="14" t="str">
        <f>IF(ISBLANK(Gear!F36),"",Gear!F36)</f>
        <v>Total lb &amp; oz</v>
      </c>
      <c r="H36" s="22" t="str">
        <f>IF(ISBLANK($A36),"",Gear!H36)</f>
        <v/>
      </c>
      <c r="I36">
        <f>IF(ISBLANK(Gear!I36),"",Gear!I36)</f>
        <v>3.5274E-2</v>
      </c>
    </row>
  </sheetData>
  <printOptions gridLines="1"/>
  <pageMargins left="0.5" right="0.5" top="0.5" bottom="0.5" header="0.5" footer="0.78749999999999998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8828-66D7-4725-825B-98C13A23ACAA}">
  <dimension ref="A1:N32"/>
  <sheetViews>
    <sheetView tabSelected="1" workbookViewId="0">
      <selection activeCell="A17" sqref="A17"/>
    </sheetView>
  </sheetViews>
  <sheetFormatPr defaultRowHeight="15"/>
  <cols>
    <col min="1" max="1" width="3.7109375" customWidth="1"/>
    <col min="2" max="2" width="18" bestFit="1" customWidth="1"/>
    <col min="3" max="3" width="4.7109375" customWidth="1"/>
    <col min="4" max="4" width="3.7109375" customWidth="1"/>
    <col min="5" max="5" width="16.42578125" bestFit="1" customWidth="1"/>
    <col min="6" max="6" width="4.7109375" customWidth="1"/>
    <col min="7" max="7" width="3.7109375" customWidth="1"/>
    <col min="8" max="8" width="15.7109375" bestFit="1" customWidth="1"/>
    <col min="9" max="9" width="4.7109375" customWidth="1"/>
    <col min="10" max="10" width="3.7109375" customWidth="1"/>
    <col min="11" max="11" width="19.28515625" bestFit="1" customWidth="1"/>
    <col min="12" max="12" width="4.7109375" customWidth="1"/>
    <col min="13" max="13" width="3.7109375" customWidth="1"/>
    <col min="14" max="14" width="18.140625" bestFit="1" customWidth="1"/>
  </cols>
  <sheetData>
    <row r="1" spans="1:14">
      <c r="B1" s="2" t="str">
        <f>IF(ISBLANK(Gear!C1),"",Gear!C1)</f>
        <v>Kitchen</v>
      </c>
      <c r="C1" s="2"/>
      <c r="D1" s="2"/>
      <c r="E1" s="2" t="str">
        <f>IF(ISBLANK(Gear!F1),"",Gear!F1)</f>
        <v>bedroom</v>
      </c>
      <c r="F1" s="2"/>
      <c r="G1" s="2"/>
      <c r="H1" s="2" t="str">
        <f>IF(ISBLANK(Gear!I1),"",Gear!I1)</f>
        <v>bathroom</v>
      </c>
      <c r="I1" s="2"/>
      <c r="J1" s="2"/>
      <c r="K1" s="2" t="str">
        <f>IF(ISBLANK(Gear!L1),"",Gear!L1)</f>
        <v>Misc</v>
      </c>
      <c r="L1" s="2"/>
      <c r="M1" s="2"/>
      <c r="N1" s="2" t="str">
        <f>IF(ISBLANK(Gear!O1),"",Gear!O1)</f>
        <v>wear</v>
      </c>
    </row>
    <row r="2" spans="1:14">
      <c r="A2" s="41"/>
      <c r="B2" s="43" t="str">
        <f>IF(ISBLANK(Gear!C2),"",Gear!C2)</f>
        <v>pot &amp; wind screen</v>
      </c>
      <c r="D2" s="41"/>
      <c r="E2" s="51" t="str">
        <f>IF(ISBLANK(Gear!F2),"",Gear!F2)</f>
        <v>Hammock new</v>
      </c>
      <c r="G2" s="41"/>
      <c r="H2" s="43" t="str">
        <f>IF(ISBLANK(Gear!I2),"",Gear!I2)</f>
        <v>shovel plastic</v>
      </c>
      <c r="J2" s="41"/>
      <c r="K2" s="43" t="str">
        <f>IF(ISBLANK(Gear!L2),"",Gear!L2)</f>
        <v>First Aid Kit</v>
      </c>
      <c r="M2" s="41"/>
      <c r="N2" s="43" t="str">
        <f>IF(ISBLANK(Gear!O2),"",Gear!O2)</f>
        <v>hiking shoes</v>
      </c>
    </row>
    <row r="3" spans="1:14">
      <c r="A3" s="41"/>
      <c r="B3" s="43" t="str">
        <f>IF(ISBLANK(Gear!C3),"",Gear!C3)</f>
        <v>.7 qt cup</v>
      </c>
      <c r="D3" s="41"/>
      <c r="E3" s="51" t="str">
        <f>IF(ISBLANK(Gear!F3),"",Gear!F3)</f>
        <v>Hammock</v>
      </c>
      <c r="G3" s="41"/>
      <c r="H3" s="43" t="str">
        <f>IF(ISBLANK(Gear!I3),"",Gear!I3)</f>
        <v>shovel titanium</v>
      </c>
      <c r="J3" s="41"/>
      <c r="K3" s="43" t="str">
        <f>IF(ISBLANK(Gear!L3),"",Gear!L3)</f>
        <v>large safety pins</v>
      </c>
      <c r="M3" s="41"/>
      <c r="N3" s="43" t="str">
        <f>IF(ISBLANK(Gear!O3),"",Gear!O3)</f>
        <v>gaitors</v>
      </c>
    </row>
    <row r="4" spans="1:14">
      <c r="A4" s="41"/>
      <c r="B4" s="43" t="str">
        <f>IF(ISBLANK(Gear!C4),"",Gear!C4)</f>
        <v>spork</v>
      </c>
      <c r="D4" s="41"/>
      <c r="E4" s="51" t="str">
        <f>IF(ISBLANK(Gear!F4),"",Gear!F4)</f>
        <v>whoopie slings</v>
      </c>
      <c r="G4" s="41"/>
      <c r="H4" s="49" t="str">
        <f>IF(ISBLANK(Gear!I4),"",Gear!I4)</f>
        <v>Bathroom kit</v>
      </c>
      <c r="J4" s="41"/>
      <c r="K4" s="43" t="str">
        <f>IF(ISBLANK(Gear!L4),"",Gear!L4)</f>
        <v>nail clipers</v>
      </c>
      <c r="M4" s="41"/>
      <c r="N4" s="43" t="str">
        <f>IF(ISBLANK(Gear!O4),"",Gear!O4)</f>
        <v>liner socks</v>
      </c>
    </row>
    <row r="5" spans="1:14">
      <c r="A5" s="41"/>
      <c r="B5" s="43" t="str">
        <f>IF(ISBLANK(Gear!C5),"",Gear!C5)</f>
        <v>stove &amp; pot stand 22</v>
      </c>
      <c r="D5" s="41"/>
      <c r="E5" s="51" t="str">
        <f>IF(ISBLANK(Gear!F5),"",Gear!F5)</f>
        <v>tree hugers</v>
      </c>
      <c r="G5" s="41"/>
      <c r="H5" s="48" t="str">
        <f>IF(ISBLANK(Gear!I5),"",Gear!I5)</f>
        <v>TP</v>
      </c>
      <c r="J5" s="41"/>
      <c r="K5" s="43" t="str">
        <f>IF(ISBLANK(Gear!L5),"",Gear!L5)</f>
        <v>extra 1.5" buckle</v>
      </c>
      <c r="M5" s="41"/>
      <c r="N5" s="43" t="str">
        <f>IF(ISBLANK(Gear!O5),"",Gear!O5)</f>
        <v>wool socks</v>
      </c>
    </row>
    <row r="6" spans="1:14">
      <c r="A6" s="41"/>
      <c r="B6" s="43" t="str">
        <f>IF(ISBLANK(Gear!C6),"",Gear!C6)</f>
        <v>IsoPro canister</v>
      </c>
      <c r="D6" s="41"/>
      <c r="E6" s="51" t="str">
        <f>IF(ISBLANK(Gear!F6),"",Gear!F6)</f>
        <v>tarp &amp; lines</v>
      </c>
      <c r="G6" s="41"/>
      <c r="H6" s="48" t="str">
        <f>IF(ISBLANK(Gear!I6),"",Gear!I6)</f>
        <v>wet wipes</v>
      </c>
      <c r="J6" s="41"/>
      <c r="K6" s="43" t="str">
        <f>IF(ISBLANK(Gear!L6),"",Gear!L6)</f>
        <v>duct tape</v>
      </c>
      <c r="M6" s="41"/>
      <c r="N6" s="43" t="str">
        <f>IF(ISBLANK(Gear!O6),"",Gear!O6)</f>
        <v>underwear</v>
      </c>
    </row>
    <row r="7" spans="1:14">
      <c r="A7" s="41"/>
      <c r="B7" s="43" t="str">
        <f>IF(ISBLANK(Gear!C7),"",Gear!C7)</f>
        <v>alcohol stove **</v>
      </c>
      <c r="D7" s="41"/>
      <c r="E7" s="43" t="str">
        <f>IF(ISBLANK(Gear!F7),"",Gear!F7)</f>
        <v>tarp &amp; lines NEW</v>
      </c>
      <c r="G7" s="41"/>
      <c r="H7" s="48" t="str">
        <f>IF(ISBLANK(Gear!I7),"",Gear!I7)</f>
        <v>Hand Sanitizer</v>
      </c>
      <c r="J7" s="41"/>
      <c r="K7" s="43" t="str">
        <f>IF(ISBLANK(Gear!L7),"",Gear!L7)</f>
        <v>blue bandana</v>
      </c>
      <c r="M7" s="41"/>
      <c r="N7" s="43" t="str">
        <f>IF(ISBLANK(Gear!O7),"",Gear!O7)</f>
        <v>tech shirt SS</v>
      </c>
    </row>
    <row r="8" spans="1:14">
      <c r="A8" s="41"/>
      <c r="B8" s="43" t="str">
        <f>IF(ISBLANK(Gear!C8),"",Gear!C8)</f>
        <v>fuel &amp; bottle **</v>
      </c>
      <c r="D8" s="41"/>
      <c r="E8" s="43" t="str">
        <f>IF(ISBLANK(Gear!F8),"",Gear!F8)</f>
        <v xml:space="preserve">tent </v>
      </c>
      <c r="G8" s="41"/>
      <c r="H8" s="48" t="str">
        <f>IF(ISBLANK(Gear!I8),"",Gear!I8)</f>
        <v>gold bond</v>
      </c>
      <c r="J8" s="41"/>
      <c r="K8" s="43" t="str">
        <f>IF(ISBLANK(Gear!L8),"",Gear!L8)</f>
        <v>head lamp</v>
      </c>
      <c r="M8" s="41"/>
      <c r="N8" s="43" t="str">
        <f>IF(ISBLANK(Gear!O8),"",Gear!O8)</f>
        <v>kilt / shorts</v>
      </c>
    </row>
    <row r="9" spans="1:14">
      <c r="A9" s="41"/>
      <c r="B9" s="43" t="str">
        <f>IF(ISBLANK(Gear!C9),"",Gear!C9)</f>
        <v>cozy</v>
      </c>
      <c r="D9" s="41"/>
      <c r="E9" s="43" t="str">
        <f>IF(ISBLANK(Gear!F9),"",Gear!F9)</f>
        <v>Bug Net</v>
      </c>
      <c r="G9" s="41"/>
      <c r="H9" s="43" t="str">
        <f>IF(ISBLANK(Gear!I9),"",Gear!I9)</f>
        <v>blue bandana</v>
      </c>
      <c r="J9" s="41"/>
      <c r="K9" s="43" t="str">
        <f>IF(ISBLANK(Gear!L9),"",Gear!L9)</f>
        <v>spare batteries</v>
      </c>
      <c r="M9" s="41"/>
      <c r="N9" s="43" t="str">
        <f>IF(ISBLANK(Gear!O9),"",Gear!O9)</f>
        <v>runners cap</v>
      </c>
    </row>
    <row r="10" spans="1:14">
      <c r="A10" s="41"/>
      <c r="B10" s="43" t="str">
        <f>IF(ISBLANK(Gear!C10),"",Gear!C10)</f>
        <v>lighter / matches</v>
      </c>
      <c r="D10" s="41"/>
      <c r="E10" s="43" t="str">
        <f>IF(ISBLANK(Gear!F10),"",Gear!F10)</f>
        <v>sleeping bag 30 F</v>
      </c>
      <c r="G10" s="41"/>
      <c r="H10" s="43" t="str">
        <f>IF(ISBLANK(Gear!I10),"",Gear!I10)</f>
        <v>bottom water jug</v>
      </c>
      <c r="J10" s="41"/>
      <c r="K10" s="43" t="str">
        <f>IF(ISBLANK(Gear!L10),"",Gear!L10)</f>
        <v>treking poles</v>
      </c>
      <c r="M10" s="41"/>
      <c r="N10" s="43" t="str">
        <f>IF(ISBLANK(Gear!O10),"",Gear!O10)</f>
        <v>glasses/contacts</v>
      </c>
    </row>
    <row r="11" spans="1:14">
      <c r="A11" s="41"/>
      <c r="B11" s="43" t="str">
        <f>IF(ISBLANK(Gear!C11),"",Gear!C11)</f>
        <v>red bandana</v>
      </c>
      <c r="D11" s="41"/>
      <c r="E11" s="43" t="str">
        <f>IF(ISBLANK(Gear!F11),"",Gear!F11)</f>
        <v>sleeping bag 15 F</v>
      </c>
      <c r="F11" s="2"/>
      <c r="G11" s="41"/>
      <c r="H11" s="43" t="str">
        <f>IF(ISBLANK(Gear!I11),"",Gear!I11)</f>
        <v>tooth brush</v>
      </c>
      <c r="J11" s="41"/>
      <c r="K11" s="43" t="str">
        <f>IF(ISBLANK(Gear!L11),"",Gear!L11)</f>
        <v>lip balm</v>
      </c>
      <c r="M11" s="41"/>
      <c r="N11" s="43" t="str">
        <f>IF(ISBLANK(Gear!O11),"",Gear!O11)</f>
        <v>bandana</v>
      </c>
    </row>
    <row r="12" spans="1:14">
      <c r="A12" s="41"/>
      <c r="B12" s="43" t="str">
        <f>IF(ISBLANK(Gear!C12),"",Gear!C12)</f>
        <v>water bottles x 2</v>
      </c>
      <c r="D12" s="41"/>
      <c r="E12" s="43" t="str">
        <f>IF(ISBLANK(Gear!F12),"",Gear!F12)</f>
        <v>bag liner</v>
      </c>
      <c r="G12" s="41"/>
      <c r="H12" s="43" t="str">
        <f>IF(ISBLANK(Gear!I12),"",Gear!I12)</f>
        <v>tooth paste</v>
      </c>
      <c r="J12" s="41"/>
      <c r="K12" s="43" t="str">
        <f>IF(ISBLANK(Gear!L12),"",Gear!L12)</f>
        <v>money / cc / id</v>
      </c>
      <c r="M12" s="41"/>
      <c r="N12" s="43" t="str">
        <f>IF(ISBLANK(Gear!O12),"",Gear!O12)</f>
        <v>knife</v>
      </c>
    </row>
    <row r="13" spans="1:14">
      <c r="A13" s="41"/>
      <c r="B13" s="46" t="str">
        <f>IF(ISBLANK(Gear!C13),"",Gear!C13)</f>
        <v>Water Filter Kit</v>
      </c>
      <c r="D13" s="41"/>
      <c r="E13" s="43" t="str">
        <f>IF(ISBLANK(Gear!F13),"",Gear!F13)</f>
        <v>under quilt</v>
      </c>
      <c r="G13" s="41"/>
      <c r="H13" s="43" t="str">
        <f>IF(ISBLANK(Gear!I13),"",Gear!I13)</f>
        <v>contact solution ?</v>
      </c>
      <c r="J13" s="41"/>
      <c r="K13" s="43" t="str">
        <f>IF(ISBLANK(Gear!L13),"",Gear!L13)</f>
        <v>phone</v>
      </c>
      <c r="N13" s="43" t="str">
        <f>IF(ISBLANK(Gear!O13),"",Gear!O13)</f>
        <v/>
      </c>
    </row>
    <row r="14" spans="1:14">
      <c r="A14" s="41"/>
      <c r="B14" s="47" t="str">
        <f>IF(ISBLANK(Gear!C14),"",Gear!C14)</f>
        <v>CNOC 3 liter</v>
      </c>
      <c r="D14" s="41"/>
      <c r="E14" s="43" t="str">
        <f>IF(ISBLANK(Gear!F14),"",Gear!F14)</f>
        <v>stakes Al.</v>
      </c>
      <c r="G14" s="41"/>
      <c r="H14" s="43" t="str">
        <f>IF(ISBLANK(Gear!I14),"",Gear!I14)</f>
        <v>pack towel ?</v>
      </c>
      <c r="J14" s="41"/>
      <c r="K14" s="43" t="str">
        <f>IF(ISBLANK(Gear!L14),"",Gear!L14)</f>
        <v>tripod</v>
      </c>
      <c r="N14" s="2" t="str">
        <f>IF(ISBLANK(Gear!O14),"",Gear!O14)</f>
        <v>extra clothing</v>
      </c>
    </row>
    <row r="15" spans="1:14">
      <c r="A15" s="41"/>
      <c r="B15" s="47" t="str">
        <f>IF(ISBLANK(Gear!C15),"",Gear!C15)</f>
        <v>tubing</v>
      </c>
      <c r="D15" s="41"/>
      <c r="E15" s="43" t="str">
        <f>IF(ISBLANK(Gear!F15),"",Gear!F15)</f>
        <v>stakes Titanium</v>
      </c>
      <c r="G15" s="41"/>
      <c r="H15" s="43" t="str">
        <f>IF(ISBLANK(Gear!I15),"",Gear!I15)</f>
        <v>nylon H2O bag ?</v>
      </c>
      <c r="J15" s="41"/>
      <c r="K15" s="43" t="str">
        <f>IF(ISBLANK(Gear!L15),"",Gear!L15)</f>
        <v>phone battery charger</v>
      </c>
      <c r="M15" s="41"/>
      <c r="N15" s="43" t="str">
        <f>IF(ISBLANK(Gear!O15),"",Gear!O15)</f>
        <v>puffy</v>
      </c>
    </row>
    <row r="16" spans="1:14">
      <c r="A16" s="41"/>
      <c r="B16" s="47" t="str">
        <f>IF(ISBLANK(Gear!C16),"",Gear!C16)</f>
        <v>sawyer squeze</v>
      </c>
      <c r="D16" s="41"/>
      <c r="E16" s="43" t="str">
        <f>IF(ISBLANK(Gear!F16),"",Gear!F16)</f>
        <v>Tyvek mat 4x3</v>
      </c>
      <c r="G16" s="41"/>
      <c r="H16" s="43" t="str">
        <f>IF(ISBLANK(Gear!L4),"",Gear!L4)</f>
        <v>nail clipers</v>
      </c>
      <c r="I16" s="2"/>
      <c r="J16" s="41"/>
      <c r="K16" s="43" t="str">
        <f>IF(ISBLANK(Gear!L16),"",Gear!L16)</f>
        <v>mosquito head-net ?</v>
      </c>
      <c r="M16" s="41"/>
      <c r="N16" s="43" t="str">
        <f>IF(ISBLANK(Gear!O16),"",Gear!O16)</f>
        <v>rain jacket</v>
      </c>
    </row>
    <row r="17" spans="1:14">
      <c r="A17" s="41"/>
      <c r="B17" s="47" t="str">
        <f>IF(ISBLANK(Gear!C17),"",Gear!C17)</f>
        <v>bleach / polar pure</v>
      </c>
      <c r="D17" s="41"/>
      <c r="E17" s="43" t="str">
        <f>IF(ISBLANK(Gear!F17),"",Gear!F17)</f>
        <v>emergency blanket</v>
      </c>
      <c r="G17" s="41"/>
      <c r="H17" s="43" t="str">
        <f>IF(ISBLANK(Gear!I17),"",Gear!I17)</f>
        <v/>
      </c>
      <c r="J17" s="41"/>
      <c r="K17" s="43" t="str">
        <f>IF(ISBLANK(Gear!L17),"",Gear!L17)</f>
        <v>sit apon</v>
      </c>
      <c r="M17" s="41"/>
      <c r="N17" s="43" t="str">
        <f>IF(ISBLANK(Gear!O17),"",Gear!O17)</f>
        <v>rain kilt</v>
      </c>
    </row>
    <row r="18" spans="1:14">
      <c r="B18" s="43" t="str">
        <f>IF(ISBLANK(Gear!C18),"",Gear!C18)</f>
        <v/>
      </c>
      <c r="D18" s="41"/>
      <c r="E18" s="43" t="str">
        <f>IF(ISBLANK(Gear!F18),"",Gear!F18)</f>
        <v>Tent</v>
      </c>
      <c r="F18" s="2"/>
      <c r="G18" s="41"/>
      <c r="H18" s="2" t="str">
        <f>IF(ISBLANK(Gear!I18),"",Gear!I18)</f>
        <v>Navagation</v>
      </c>
      <c r="J18" s="41"/>
      <c r="K18" s="43" t="str">
        <f>IF(ISBLANK(Gear!L18),"",Gear!L18)</f>
        <v>hand sanitizer</v>
      </c>
      <c r="M18" s="41"/>
      <c r="N18" s="43" t="str">
        <f>IF(ISBLANK(Gear!O18),"",Gear!O18)</f>
        <v>rain pants black</v>
      </c>
    </row>
    <row r="19" spans="1:14">
      <c r="A19" s="41"/>
      <c r="B19" s="43" t="str">
        <f>IF(ISBLANK(Gear!C19),"",Gear!C19)</f>
        <v>bear bag and rope</v>
      </c>
      <c r="D19" s="41"/>
      <c r="E19" s="43" t="str">
        <f>IF(ISBLANK(Gear!F19),"",Gear!F19)</f>
        <v>Air Matress old</v>
      </c>
      <c r="G19" s="41"/>
      <c r="H19" s="43" t="str">
        <f>IF(ISBLANK(Gear!I19),"",Gear!I19)</f>
        <v>Maps</v>
      </c>
      <c r="J19" s="41"/>
      <c r="K19" s="43" t="str">
        <f>IF(ISBLANK(Gear!L19),"",Gear!L19)</f>
        <v>sewing kit ?</v>
      </c>
      <c r="M19" s="41"/>
      <c r="N19" s="43" t="str">
        <f>IF(ISBLANK(Gear!O19),"",Gear!O19)</f>
        <v>rain pants dri ducks</v>
      </c>
    </row>
    <row r="20" spans="1:14">
      <c r="A20" s="41"/>
      <c r="B20" s="43" t="str">
        <f>IF(ISBLANK(Gear!C20),"",Gear!C20)</f>
        <v>food bag</v>
      </c>
      <c r="D20" s="41"/>
      <c r="E20" s="43" t="str">
        <f>IF(ISBLANK(Gear!F20),"",Gear!F20)</f>
        <v>Air Matress NEW</v>
      </c>
      <c r="G20" s="41"/>
      <c r="H20" s="43" t="str">
        <f>IF(ISBLANK(Gear!I20),"",Gear!I20)</f>
        <v>Trail details</v>
      </c>
      <c r="J20" s="41"/>
      <c r="K20" s="43" t="str">
        <f>IF(ISBLANK(Gear!L20),"",Gear!L20)</f>
        <v>rope pieces</v>
      </c>
      <c r="M20" s="41"/>
      <c r="N20" s="43" t="str">
        <f>IF(ISBLANK(Gear!O20),"",Gear!O20)</f>
        <v>liner socks</v>
      </c>
    </row>
    <row r="21" spans="1:14">
      <c r="B21" s="43" t="str">
        <f>IF(ISBLANK(Gear!C21),"",Gear!C21)</f>
        <v/>
      </c>
      <c r="D21" s="41"/>
      <c r="E21" s="2" t="str">
        <f>IF(ISBLANK(Gear!F21),"",Gear!F21)</f>
        <v>sleeping</v>
      </c>
      <c r="G21" s="41"/>
      <c r="H21" s="43" t="str">
        <f>IF(ISBLANK(Gear!I21),"",Gear!I21)</f>
        <v>compass</v>
      </c>
      <c r="J21" s="50"/>
      <c r="K21" s="2" t="str">
        <f>IF(ISBLANK(Gear!L21),"",Gear!L21)</f>
        <v>clothing *</v>
      </c>
      <c r="M21" s="41"/>
      <c r="N21" s="43" t="str">
        <f>IF(ISBLANK(Gear!O21),"",Gear!O21)</f>
        <v>wool socks</v>
      </c>
    </row>
    <row r="22" spans="1:14">
      <c r="A22" s="41"/>
      <c r="B22" s="43" t="str">
        <f>IF(ISBLANK(Gear!C22),"",Gear!C22)</f>
        <v/>
      </c>
      <c r="D22" s="41"/>
      <c r="E22" s="43" t="str">
        <f>IF(ISBLANK(Gear!F22),"",Gear!F22)</f>
        <v xml:space="preserve">fleece cap </v>
      </c>
      <c r="G22" s="41"/>
      <c r="H22" s="43" t="str">
        <f>IF(ISBLANK(Gear!I22),"",Gear!I22)</f>
        <v>notepad / journal</v>
      </c>
      <c r="J22" s="41"/>
      <c r="K22" s="43" t="str">
        <f>IF(ISBLANK(Gear!L22),"",Gear!L22)</f>
        <v>gloves / mittens *</v>
      </c>
      <c r="M22" s="41"/>
      <c r="N22" s="43" t="str">
        <f>IF(ISBLANK(Gear!O22),"",Gear!O22)</f>
        <v>underwear</v>
      </c>
    </row>
    <row r="23" spans="1:14">
      <c r="A23" s="41"/>
      <c r="B23" s="43" t="str">
        <f>IF(ISBLANK(Gear!C23),"",Gear!C23)</f>
        <v/>
      </c>
      <c r="D23" s="41"/>
      <c r="E23" s="43" t="str">
        <f>IF(ISBLANK(Gear!F23),"",Gear!F23)</f>
        <v>wool socks</v>
      </c>
      <c r="G23" s="41"/>
      <c r="H23" s="43" t="str">
        <f>IF(ISBLANK(Gear!I23),"",Gear!I23)</f>
        <v>pen / pencil</v>
      </c>
      <c r="J23" s="41"/>
      <c r="K23" s="43" t="str">
        <f>IF(ISBLANK(Gear!L23),"",Gear!L23)</f>
        <v>balaclava / tube *</v>
      </c>
      <c r="M23" s="41"/>
      <c r="N23" s="43" t="str">
        <f>IF(ISBLANK(Gear!O23),"",Gear!O23)</f>
        <v>tech shirt SS</v>
      </c>
    </row>
    <row r="24" spans="1:14">
      <c r="A24" s="41"/>
      <c r="B24" s="43" t="str">
        <f>IF(ISBLANK(Gear!C24),"",Gear!C24)</f>
        <v/>
      </c>
      <c r="D24" s="41"/>
      <c r="E24" s="43" t="str">
        <f>IF(ISBLANK(Gear!F24),"",Gear!F24)</f>
        <v>shirt LS</v>
      </c>
      <c r="H24" s="43" t="str">
        <f>IF(ISBLANK(Gear!I24),"",Gear!I24)</f>
        <v/>
      </c>
      <c r="J24" s="41"/>
      <c r="K24" s="43" t="str">
        <f>IF(ISBLANK(Gear!L24),"",Gear!L24)</f>
        <v>headband *</v>
      </c>
      <c r="M24" s="41"/>
      <c r="N24" s="43" t="str">
        <f>IF(ISBLANK(Gear!O24),"",Gear!O24)</f>
        <v>tech shirt LS</v>
      </c>
    </row>
    <row r="25" spans="1:14">
      <c r="B25" s="43" t="str">
        <f>IF(ISBLANK(Gear!C25),"",Gear!C25)</f>
        <v>pack cover green</v>
      </c>
      <c r="D25" s="41"/>
      <c r="E25" s="43" t="str">
        <f>IF(ISBLANK(Gear!F25),"",Gear!F25)</f>
        <v>underwear</v>
      </c>
      <c r="G25" s="41"/>
      <c r="H25" s="43" t="str">
        <f>IF(ISBLANK(Gear!I25),"",Gear!I25)</f>
        <v>Philmont Seat</v>
      </c>
      <c r="J25" s="41"/>
      <c r="K25" s="43" t="str">
        <f>IF(ISBLANK(Gear!L25),"",Gear!L25)</f>
        <v>base layer pants</v>
      </c>
      <c r="M25" s="41"/>
      <c r="N25" s="43" t="str">
        <f>IF(ISBLANK(Gear!O25),"",Gear!O25)</f>
        <v>Heavy LS</v>
      </c>
    </row>
    <row r="26" spans="1:14">
      <c r="B26" s="43" t="str">
        <f>IF(ISBLANK(Gear!C26),"",Gear!C26)</f>
        <v>pack cover orange</v>
      </c>
      <c r="D26" s="41"/>
      <c r="E26" s="43" t="str">
        <f>IF(ISBLANK(Gear!F26),"",Gear!F26)</f>
        <v>shorts</v>
      </c>
      <c r="G26" s="41"/>
      <c r="H26" s="43" t="str">
        <f>IF(ISBLANK(Gear!I26),"",Gear!I26)</f>
        <v>Ultralight chair</v>
      </c>
      <c r="J26" s="41"/>
      <c r="K26" s="43" t="str">
        <f>IF(ISBLANK(Gear!L26),"",Gear!L26)</f>
        <v>heavy tech shirt *</v>
      </c>
      <c r="M26" s="41"/>
      <c r="N26" s="43" t="str">
        <f>IF(ISBLANK(Gear!O26),"",Gear!O26)</f>
        <v>shorts</v>
      </c>
    </row>
    <row r="27" spans="1:14">
      <c r="B27" s="43" t="str">
        <f>IF(ISBLANK(Gear!C27),"",Gear!C27)</f>
        <v>pack hip pockets</v>
      </c>
      <c r="D27" s="41"/>
      <c r="E27" s="43" t="str">
        <f>IF(ISBLANK(Gear!F27),"",Gear!F27)</f>
        <v>camp sandals</v>
      </c>
      <c r="G27" s="41"/>
      <c r="H27" s="43" t="str">
        <f>IF(ISBLANK(Gear!I27),"",Gear!I27)</f>
        <v>hammock chair gray</v>
      </c>
      <c r="K27" s="43" t="str">
        <f>IF(ISBLANK(Gear!L27),"",Gear!L27)</f>
        <v>fleece *</v>
      </c>
      <c r="M27" s="41"/>
      <c r="N27" s="43" t="str">
        <f>IF(ISBLANK(Gear!O27),"",Gear!O27)</f>
        <v>shorts</v>
      </c>
    </row>
    <row r="28" spans="1:14">
      <c r="B28" s="43" t="str">
        <f>IF(ISBLANK(Gear!C28),"",Gear!C28)</f>
        <v xml:space="preserve">Backpack </v>
      </c>
      <c r="D28" s="41"/>
      <c r="E28" s="43" t="str">
        <f>IF(ISBLANK(Gear!F28),"",Gear!F28)</f>
        <v>pillow</v>
      </c>
      <c r="G28" s="41"/>
      <c r="H28" s="43" t="str">
        <f>IF(ISBLANK(Gear!I28),"",Gear!I28)</f>
        <v>hammock chair green</v>
      </c>
      <c r="K28" s="43" t="str">
        <f>IF(ISBLANK(Gear!L28),"",Gear!L28)</f>
        <v/>
      </c>
      <c r="N28" s="43" t="str">
        <f>IF(ISBLANK(Gear!O28),"",Gear!O28)</f>
        <v/>
      </c>
    </row>
    <row r="29" spans="1:14">
      <c r="B29" s="43" t="str">
        <f>IF(ISBLANK(Gear!C29),"",Gear!C29)</f>
        <v/>
      </c>
      <c r="E29" s="43" t="str">
        <f>IF(ISBLANK(Gear!F29),"",Gear!F29)</f>
        <v>running tights *</v>
      </c>
      <c r="H29" s="43" t="str">
        <f>IF(ISBLANK(Gear!I29),"",Gear!I29)</f>
        <v/>
      </c>
      <c r="K29" s="43" t="str">
        <f>IF(ISBLANK(Gear!L29),"",Gear!L29)</f>
        <v/>
      </c>
      <c r="N29" s="43" t="str">
        <f>IF(ISBLANK(Gear!O29),"",Gear!O29)</f>
        <v/>
      </c>
    </row>
    <row r="30" spans="1:14">
      <c r="B30" s="43" t="str">
        <f>IF(ISBLANK(Gear!C30),"",Gear!C30)</f>
        <v/>
      </c>
      <c r="E30" s="43" t="str">
        <f>IF(ISBLANK(Gear!F30),"",Gear!F30)</f>
        <v>thermal shirt *</v>
      </c>
      <c r="H30" s="43" t="str">
        <f>IF(ISBLANK(Gear!I30),"",Gear!I30)</f>
        <v/>
      </c>
      <c r="K30" s="43" t="str">
        <f>IF(ISBLANK(Gear!L30),"",Gear!L30)</f>
        <v/>
      </c>
      <c r="N30" s="43" t="str">
        <f>IF(ISBLANK(Gear!O30),"",Gear!O30)</f>
        <v/>
      </c>
    </row>
    <row r="31" spans="1:14">
      <c r="B31" s="43" t="str">
        <f>IF(ISBLANK(Gear!C31),"",Gear!C31)</f>
        <v/>
      </c>
      <c r="E31" s="43" t="str">
        <f>IF(ISBLANK(Gear!F31),"",Gear!F31)</f>
        <v>balaclava *</v>
      </c>
      <c r="H31" s="43" t="str">
        <f>IF(ISBLANK(Gear!I31),"",Gear!I31)</f>
        <v/>
      </c>
      <c r="K31" s="43" t="str">
        <f>IF(ISBLANK(Gear!L31),"",Gear!L31)</f>
        <v/>
      </c>
      <c r="N31" s="43" t="str">
        <f>IF(ISBLANK(Gear!O31),"",Gear!O31)</f>
        <v/>
      </c>
    </row>
    <row r="32" spans="1:14">
      <c r="B32" s="43" t="str">
        <f>IF(ISBLANK(Gear!C32),"",Gear!C32)</f>
        <v/>
      </c>
      <c r="E32" s="43" t="str">
        <f>IF(ISBLANK(Gear!F32),"",Gear!F32)</f>
        <v/>
      </c>
      <c r="H32" s="43" t="str">
        <f>IF(ISBLANK(Gear!I32),"",Gear!I32)</f>
        <v/>
      </c>
      <c r="K32" s="43" t="str">
        <f>IF(ISBLANK(Gear!L32),"",Gear!L32)</f>
        <v/>
      </c>
      <c r="N32" s="43" t="str">
        <f>IF(ISBLANK(Gear!O32),"",Gear!O32)</f>
        <v/>
      </c>
    </row>
  </sheetData>
  <pageMargins left="0.5" right="0.5" top="0.5" bottom="0.5" header="0.5" footer="0.78749999999999998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E0B-C1FC-4E25-B755-9A69A39BCA8A}">
  <dimension ref="A1:E236"/>
  <sheetViews>
    <sheetView topLeftCell="A28" zoomScaleNormal="100" workbookViewId="0">
      <selection activeCell="G6" sqref="G6"/>
    </sheetView>
  </sheetViews>
  <sheetFormatPr defaultRowHeight="12.75"/>
  <cols>
    <col min="1" max="1" width="7.28515625" style="56" customWidth="1"/>
    <col min="2" max="2" width="6.140625" style="56" customWidth="1"/>
    <col min="3" max="3" width="44.140625" style="54" customWidth="1"/>
    <col min="4" max="4" width="39.5703125" style="54" customWidth="1"/>
    <col min="5" max="5" width="19" style="54" customWidth="1"/>
    <col min="6" max="1025" width="8.7109375" style="54" customWidth="1"/>
    <col min="1026" max="16384" width="9.140625" style="54"/>
  </cols>
  <sheetData>
    <row r="1" spans="1:5">
      <c r="A1" s="52" t="s">
        <v>164</v>
      </c>
      <c r="B1" s="52" t="s">
        <v>165</v>
      </c>
      <c r="C1" s="53" t="s">
        <v>166</v>
      </c>
      <c r="D1" s="53" t="s">
        <v>167</v>
      </c>
      <c r="E1" s="54" t="s">
        <v>406</v>
      </c>
    </row>
    <row r="2" spans="1:5">
      <c r="A2" s="52"/>
      <c r="B2" s="52"/>
      <c r="C2" s="55" t="s">
        <v>168</v>
      </c>
      <c r="D2" s="53"/>
    </row>
    <row r="3" spans="1:5" ht="15.75">
      <c r="B3" s="56" t="s">
        <v>169</v>
      </c>
      <c r="C3" s="57" t="s">
        <v>170</v>
      </c>
    </row>
    <row r="4" spans="1:5" ht="15.75">
      <c r="A4" s="58" t="s">
        <v>146</v>
      </c>
      <c r="C4" s="57" t="s">
        <v>171</v>
      </c>
      <c r="D4" s="54" t="s">
        <v>172</v>
      </c>
    </row>
    <row r="5" spans="1:5" ht="15.75">
      <c r="A5" s="56" t="s">
        <v>173</v>
      </c>
      <c r="C5" s="57" t="s">
        <v>174</v>
      </c>
      <c r="D5" s="54" t="s">
        <v>175</v>
      </c>
    </row>
    <row r="6" spans="1:5" ht="15.75">
      <c r="A6" s="58" t="s">
        <v>146</v>
      </c>
      <c r="C6" s="59" t="s">
        <v>176</v>
      </c>
      <c r="D6" s="54" t="s">
        <v>177</v>
      </c>
    </row>
    <row r="7" spans="1:5" ht="15.75">
      <c r="C7" s="59"/>
    </row>
    <row r="8" spans="1:5">
      <c r="C8" s="55" t="s">
        <v>178</v>
      </c>
    </row>
    <row r="9" spans="1:5" ht="15.75">
      <c r="B9" s="56" t="s">
        <v>169</v>
      </c>
      <c r="C9" s="57" t="s">
        <v>179</v>
      </c>
      <c r="D9" s="54" t="s">
        <v>180</v>
      </c>
    </row>
    <row r="10" spans="1:5" ht="15.75">
      <c r="B10" s="56" t="s">
        <v>169</v>
      </c>
      <c r="C10" s="57" t="s">
        <v>181</v>
      </c>
    </row>
    <row r="11" spans="1:5" ht="15.75">
      <c r="B11" s="56" t="s">
        <v>169</v>
      </c>
      <c r="C11" s="60" t="s">
        <v>182</v>
      </c>
    </row>
    <row r="12" spans="1:5" ht="15.75">
      <c r="A12" s="58"/>
      <c r="B12" s="56" t="s">
        <v>169</v>
      </c>
      <c r="C12" s="60" t="s">
        <v>183</v>
      </c>
    </row>
    <row r="13" spans="1:5">
      <c r="C13" s="61"/>
    </row>
    <row r="14" spans="1:5">
      <c r="C14" s="55" t="s">
        <v>184</v>
      </c>
    </row>
    <row r="15" spans="1:5" ht="15.75">
      <c r="B15" s="56" t="s">
        <v>169</v>
      </c>
      <c r="C15" s="57" t="s">
        <v>185</v>
      </c>
    </row>
    <row r="16" spans="1:5" ht="15.75">
      <c r="A16" s="56" t="s">
        <v>173</v>
      </c>
      <c r="B16" s="58" t="s">
        <v>169</v>
      </c>
      <c r="C16" s="57" t="s">
        <v>186</v>
      </c>
      <c r="D16" s="54" t="s">
        <v>187</v>
      </c>
    </row>
    <row r="17" spans="1:4" ht="15.75">
      <c r="B17" s="56" t="s">
        <v>169</v>
      </c>
      <c r="C17" s="57" t="s">
        <v>188</v>
      </c>
    </row>
    <row r="18" spans="1:4" ht="15.75">
      <c r="B18" s="56" t="s">
        <v>169</v>
      </c>
      <c r="C18" s="57" t="s">
        <v>189</v>
      </c>
    </row>
    <row r="19" spans="1:4" ht="15.75">
      <c r="B19" s="56">
        <v>1</v>
      </c>
      <c r="C19" s="57" t="s">
        <v>190</v>
      </c>
    </row>
    <row r="20" spans="1:4" ht="15.75">
      <c r="B20" s="56">
        <v>1</v>
      </c>
      <c r="C20" s="57" t="s">
        <v>191</v>
      </c>
    </row>
    <row r="21" spans="1:4" ht="15.75">
      <c r="B21" s="56">
        <v>1</v>
      </c>
      <c r="C21" s="57" t="s">
        <v>103</v>
      </c>
    </row>
    <row r="22" spans="1:4" ht="15.75">
      <c r="B22" s="56">
        <v>1</v>
      </c>
      <c r="C22" s="57" t="s">
        <v>192</v>
      </c>
    </row>
    <row r="23" spans="1:4" ht="15.75">
      <c r="B23" s="62" t="s">
        <v>193</v>
      </c>
      <c r="C23" s="57" t="s">
        <v>194</v>
      </c>
    </row>
    <row r="24" spans="1:4" ht="15.75">
      <c r="C24" s="57" t="s">
        <v>195</v>
      </c>
    </row>
    <row r="25" spans="1:4" ht="15.75">
      <c r="A25" s="58" t="s">
        <v>145</v>
      </c>
      <c r="B25" s="58" t="s">
        <v>169</v>
      </c>
      <c r="C25" s="57" t="s">
        <v>196</v>
      </c>
    </row>
    <row r="26" spans="1:4" ht="15.75">
      <c r="B26" s="56" t="s">
        <v>169</v>
      </c>
      <c r="C26" s="57" t="s">
        <v>197</v>
      </c>
    </row>
    <row r="27" spans="1:4" ht="15.75">
      <c r="C27" s="57"/>
    </row>
    <row r="28" spans="1:4">
      <c r="C28" s="55" t="s">
        <v>198</v>
      </c>
      <c r="D28" s="54" t="s">
        <v>199</v>
      </c>
    </row>
    <row r="29" spans="1:4" ht="15.75">
      <c r="B29" s="56" t="s">
        <v>169</v>
      </c>
      <c r="C29" s="57" t="s">
        <v>200</v>
      </c>
      <c r="D29" s="54" t="s">
        <v>201</v>
      </c>
    </row>
    <row r="30" spans="1:4" ht="15.75">
      <c r="B30" s="56" t="s">
        <v>169</v>
      </c>
      <c r="C30" s="57" t="s">
        <v>202</v>
      </c>
      <c r="D30" s="54" t="s">
        <v>203</v>
      </c>
    </row>
    <row r="31" spans="1:4" ht="15.75">
      <c r="A31" s="56" t="s">
        <v>146</v>
      </c>
      <c r="C31" s="57" t="s">
        <v>204</v>
      </c>
      <c r="D31" s="54" t="s">
        <v>205</v>
      </c>
    </row>
    <row r="32" spans="1:4" ht="15.75">
      <c r="C32" s="57" t="s">
        <v>206</v>
      </c>
      <c r="D32" s="54" t="s">
        <v>207</v>
      </c>
    </row>
    <row r="33" spans="1:4" ht="15.75">
      <c r="B33" s="58" t="s">
        <v>169</v>
      </c>
      <c r="C33" s="57" t="s">
        <v>208</v>
      </c>
    </row>
    <row r="34" spans="1:4" ht="15.75">
      <c r="B34" s="58" t="s">
        <v>169</v>
      </c>
      <c r="C34" s="57" t="s">
        <v>209</v>
      </c>
    </row>
    <row r="35" spans="1:4" ht="15.75">
      <c r="B35" s="56" t="s">
        <v>169</v>
      </c>
      <c r="C35" s="57" t="s">
        <v>210</v>
      </c>
    </row>
    <row r="36" spans="1:4" ht="15.75">
      <c r="B36" s="58" t="s">
        <v>169</v>
      </c>
      <c r="C36" s="57" t="s">
        <v>211</v>
      </c>
      <c r="D36" s="54" t="s">
        <v>212</v>
      </c>
    </row>
    <row r="37" spans="1:4" ht="15.75">
      <c r="B37" s="56" t="s">
        <v>169</v>
      </c>
      <c r="C37" s="57" t="s">
        <v>213</v>
      </c>
    </row>
    <row r="38" spans="1:4" ht="15.75">
      <c r="B38" s="56" t="s">
        <v>169</v>
      </c>
      <c r="C38" s="57" t="s">
        <v>214</v>
      </c>
    </row>
    <row r="39" spans="1:4" ht="15.75">
      <c r="B39" s="56" t="s">
        <v>169</v>
      </c>
      <c r="C39" s="57" t="s">
        <v>215</v>
      </c>
    </row>
    <row r="40" spans="1:4" ht="15.75">
      <c r="A40" s="58" t="s">
        <v>146</v>
      </c>
      <c r="C40" s="57" t="s">
        <v>216</v>
      </c>
    </row>
    <row r="41" spans="1:4" ht="15.75">
      <c r="B41" s="58" t="s">
        <v>169</v>
      </c>
      <c r="C41" s="57" t="s">
        <v>217</v>
      </c>
    </row>
    <row r="42" spans="1:4" ht="15.75">
      <c r="B42" s="56" t="s">
        <v>169</v>
      </c>
      <c r="C42" s="57" t="s">
        <v>218</v>
      </c>
      <c r="D42" s="54" t="s">
        <v>219</v>
      </c>
    </row>
    <row r="43" spans="1:4" ht="15.75">
      <c r="B43" s="56" t="s">
        <v>169</v>
      </c>
      <c r="C43" s="57" t="s">
        <v>220</v>
      </c>
    </row>
    <row r="44" spans="1:4" ht="15.75">
      <c r="B44" s="56" t="s">
        <v>169</v>
      </c>
      <c r="C44" s="57" t="s">
        <v>221</v>
      </c>
    </row>
    <row r="45" spans="1:4" ht="15.75">
      <c r="A45" s="58" t="s">
        <v>145</v>
      </c>
      <c r="B45" s="58" t="s">
        <v>169</v>
      </c>
      <c r="C45" s="57" t="s">
        <v>222</v>
      </c>
      <c r="D45" s="54" t="s">
        <v>223</v>
      </c>
    </row>
    <row r="46" spans="1:4" ht="15.75">
      <c r="B46" s="56" t="s">
        <v>169</v>
      </c>
      <c r="C46" s="59" t="s">
        <v>224</v>
      </c>
    </row>
    <row r="47" spans="1:4" ht="15.75">
      <c r="B47" s="56" t="s">
        <v>169</v>
      </c>
      <c r="C47" s="59" t="s">
        <v>225</v>
      </c>
      <c r="D47" s="63" t="s">
        <v>226</v>
      </c>
    </row>
    <row r="48" spans="1:4" ht="15.75">
      <c r="B48" s="58" t="s">
        <v>169</v>
      </c>
      <c r="C48" s="64" t="s">
        <v>227</v>
      </c>
      <c r="D48" s="63" t="s">
        <v>228</v>
      </c>
    </row>
    <row r="49" spans="1:4" ht="15.75">
      <c r="C49" s="64" t="s">
        <v>229</v>
      </c>
    </row>
    <row r="50" spans="1:4">
      <c r="C50" s="61"/>
    </row>
    <row r="51" spans="1:4">
      <c r="C51" s="55" t="s">
        <v>230</v>
      </c>
    </row>
    <row r="52" spans="1:4" ht="15.75">
      <c r="B52" s="56" t="s">
        <v>169</v>
      </c>
      <c r="C52" s="57" t="s">
        <v>231</v>
      </c>
    </row>
    <row r="53" spans="1:4" ht="15.75">
      <c r="B53" s="56" t="s">
        <v>169</v>
      </c>
      <c r="C53" s="57" t="s">
        <v>232</v>
      </c>
    </row>
    <row r="54" spans="1:4" ht="15.75">
      <c r="B54" s="56" t="s">
        <v>169</v>
      </c>
      <c r="C54" s="57" t="s">
        <v>233</v>
      </c>
      <c r="D54" s="54" t="s">
        <v>234</v>
      </c>
    </row>
    <row r="55" spans="1:4" ht="15.75">
      <c r="C55" s="57" t="s">
        <v>235</v>
      </c>
    </row>
    <row r="56" spans="1:4" ht="15.75">
      <c r="B56" s="56" t="s">
        <v>169</v>
      </c>
      <c r="C56" s="57" t="s">
        <v>236</v>
      </c>
    </row>
    <row r="57" spans="1:4" ht="15.75">
      <c r="B57" s="58" t="s">
        <v>169</v>
      </c>
      <c r="C57" s="57" t="s">
        <v>237</v>
      </c>
    </row>
    <row r="58" spans="1:4" ht="15.75">
      <c r="B58" s="58" t="s">
        <v>169</v>
      </c>
      <c r="C58" s="57" t="s">
        <v>238</v>
      </c>
    </row>
    <row r="59" spans="1:4" ht="15.75">
      <c r="B59" s="58" t="s">
        <v>169</v>
      </c>
      <c r="C59" s="57" t="s">
        <v>239</v>
      </c>
    </row>
    <row r="60" spans="1:4" ht="15.75">
      <c r="A60" s="58"/>
      <c r="B60" s="56" t="s">
        <v>169</v>
      </c>
      <c r="C60" s="57" t="s">
        <v>240</v>
      </c>
    </row>
    <row r="61" spans="1:4" ht="15.75">
      <c r="C61" s="59" t="s">
        <v>241</v>
      </c>
    </row>
    <row r="62" spans="1:4" ht="15.75">
      <c r="B62" s="56" t="s">
        <v>169</v>
      </c>
      <c r="C62" s="59" t="s">
        <v>242</v>
      </c>
    </row>
    <row r="63" spans="1:4" ht="15.75">
      <c r="B63" s="56" t="s">
        <v>169</v>
      </c>
      <c r="C63" s="59" t="s">
        <v>243</v>
      </c>
    </row>
    <row r="64" spans="1:4" ht="15.75">
      <c r="B64" s="56" t="s">
        <v>169</v>
      </c>
      <c r="C64" s="59" t="s">
        <v>244</v>
      </c>
    </row>
    <row r="66" spans="2:4">
      <c r="C66" s="55" t="s">
        <v>245</v>
      </c>
    </row>
    <row r="67" spans="2:4" ht="15.75">
      <c r="C67" s="57" t="s">
        <v>246</v>
      </c>
    </row>
    <row r="68" spans="2:4" ht="15.75">
      <c r="B68" s="56" t="s">
        <v>169</v>
      </c>
      <c r="C68" s="57" t="s">
        <v>100</v>
      </c>
    </row>
    <row r="69" spans="2:4" ht="15.75">
      <c r="C69" s="57" t="s">
        <v>247</v>
      </c>
    </row>
    <row r="70" spans="2:4" ht="15.75">
      <c r="C70" s="57" t="s">
        <v>248</v>
      </c>
    </row>
    <row r="71" spans="2:4" ht="15.75">
      <c r="C71" s="57" t="s">
        <v>249</v>
      </c>
    </row>
    <row r="73" spans="2:4">
      <c r="C73" s="55" t="s">
        <v>250</v>
      </c>
    </row>
    <row r="74" spans="2:4" ht="15.75">
      <c r="C74" s="57" t="s">
        <v>251</v>
      </c>
    </row>
    <row r="75" spans="2:4" ht="15.75">
      <c r="C75" s="57" t="s">
        <v>252</v>
      </c>
      <c r="D75" s="54" t="s">
        <v>253</v>
      </c>
    </row>
    <row r="76" spans="2:4" ht="15.75">
      <c r="C76" s="59" t="s">
        <v>254</v>
      </c>
    </row>
    <row r="77" spans="2:4" ht="15.75">
      <c r="C77" s="57" t="s">
        <v>255</v>
      </c>
    </row>
    <row r="78" spans="2:4" ht="15.75">
      <c r="C78" s="57" t="s">
        <v>256</v>
      </c>
    </row>
    <row r="79" spans="2:4" ht="15.75">
      <c r="B79" s="56" t="s">
        <v>169</v>
      </c>
      <c r="C79" s="57" t="s">
        <v>257</v>
      </c>
    </row>
    <row r="80" spans="2:4" ht="15.75">
      <c r="C80" s="57" t="s">
        <v>258</v>
      </c>
    </row>
    <row r="81" spans="1:5" ht="15.75">
      <c r="C81" s="57" t="s">
        <v>259</v>
      </c>
    </row>
    <row r="82" spans="1:5" ht="15.75">
      <c r="B82" s="58" t="s">
        <v>169</v>
      </c>
      <c r="C82" s="57" t="s">
        <v>260</v>
      </c>
    </row>
    <row r="83" spans="1:5" ht="15.75">
      <c r="C83" s="57" t="s">
        <v>261</v>
      </c>
      <c r="D83" s="54" t="s">
        <v>262</v>
      </c>
    </row>
    <row r="84" spans="1:5" ht="15">
      <c r="A84" s="56" t="s">
        <v>145</v>
      </c>
      <c r="B84" s="56" t="s">
        <v>169</v>
      </c>
      <c r="C84" s="65" t="s">
        <v>263</v>
      </c>
    </row>
    <row r="85" spans="1:5" ht="15.75">
      <c r="C85" s="57" t="s">
        <v>264</v>
      </c>
    </row>
    <row r="86" spans="1:5" ht="15.75">
      <c r="C86" s="59" t="s">
        <v>265</v>
      </c>
    </row>
    <row r="87" spans="1:5" ht="15.75">
      <c r="C87" s="59" t="s">
        <v>266</v>
      </c>
    </row>
    <row r="88" spans="1:5" ht="15.75">
      <c r="B88" s="56" t="s">
        <v>169</v>
      </c>
      <c r="C88" s="59" t="s">
        <v>267</v>
      </c>
      <c r="E88" s="54" t="s">
        <v>268</v>
      </c>
    </row>
    <row r="89" spans="1:5" ht="15.75">
      <c r="C89" s="59" t="s">
        <v>269</v>
      </c>
      <c r="E89" s="54" t="s">
        <v>270</v>
      </c>
    </row>
    <row r="90" spans="1:5" ht="15.75">
      <c r="C90" s="59" t="s">
        <v>271</v>
      </c>
      <c r="E90" s="54" t="s">
        <v>272</v>
      </c>
    </row>
    <row r="91" spans="1:5" ht="15.75">
      <c r="C91" s="59" t="s">
        <v>273</v>
      </c>
      <c r="E91" s="54" t="s">
        <v>274</v>
      </c>
    </row>
    <row r="92" spans="1:5" ht="15.75">
      <c r="C92" s="59" t="s">
        <v>275</v>
      </c>
      <c r="E92" s="54" t="s">
        <v>2</v>
      </c>
    </row>
    <row r="93" spans="1:5" ht="15.75">
      <c r="C93" s="59" t="s">
        <v>276</v>
      </c>
      <c r="E93" s="54" t="s">
        <v>277</v>
      </c>
    </row>
    <row r="94" spans="1:5" ht="15.75">
      <c r="C94" s="59" t="s">
        <v>278</v>
      </c>
      <c r="E94" s="54" t="s">
        <v>279</v>
      </c>
    </row>
    <row r="95" spans="1:5" ht="15.75">
      <c r="C95" s="59" t="s">
        <v>280</v>
      </c>
      <c r="E95" s="54" t="s">
        <v>281</v>
      </c>
    </row>
    <row r="96" spans="1:5" ht="15.75">
      <c r="C96" s="59" t="s">
        <v>282</v>
      </c>
      <c r="E96" s="54" t="s">
        <v>283</v>
      </c>
    </row>
    <row r="97" spans="3:5">
      <c r="E97" s="54" t="s">
        <v>5</v>
      </c>
    </row>
    <row r="98" spans="3:5">
      <c r="C98" s="55" t="s">
        <v>284</v>
      </c>
      <c r="E98" s="54" t="s">
        <v>285</v>
      </c>
    </row>
    <row r="99" spans="3:5" ht="15.75">
      <c r="C99" s="57" t="s">
        <v>286</v>
      </c>
    </row>
    <row r="100" spans="3:5" ht="15.75">
      <c r="C100" s="57" t="s">
        <v>287</v>
      </c>
      <c r="E100" s="54" t="s">
        <v>288</v>
      </c>
    </row>
    <row r="101" spans="3:5">
      <c r="E101" s="54" t="s">
        <v>289</v>
      </c>
    </row>
    <row r="102" spans="3:5">
      <c r="C102" s="55" t="s">
        <v>290</v>
      </c>
    </row>
    <row r="103" spans="3:5" ht="15.75">
      <c r="C103" s="57" t="s">
        <v>291</v>
      </c>
      <c r="D103" s="54" t="s">
        <v>292</v>
      </c>
    </row>
    <row r="104" spans="3:5" ht="15.75">
      <c r="C104" s="57" t="s">
        <v>293</v>
      </c>
    </row>
    <row r="105" spans="3:5" ht="15.75">
      <c r="C105" s="57" t="s">
        <v>294</v>
      </c>
    </row>
    <row r="106" spans="3:5" ht="15.75">
      <c r="C106" s="57"/>
    </row>
    <row r="108" spans="3:5">
      <c r="C108" s="55" t="s">
        <v>295</v>
      </c>
    </row>
    <row r="109" spans="3:5" ht="15.75">
      <c r="C109" s="57" t="s">
        <v>296</v>
      </c>
    </row>
    <row r="110" spans="3:5" ht="15.75">
      <c r="C110" s="57" t="s">
        <v>297</v>
      </c>
    </row>
    <row r="111" spans="3:5" ht="15.75">
      <c r="C111" s="57" t="s">
        <v>298</v>
      </c>
    </row>
    <row r="112" spans="3:5" ht="15.75">
      <c r="C112" s="57" t="s">
        <v>299</v>
      </c>
    </row>
    <row r="113" spans="3:3" ht="15.75">
      <c r="C113" s="60" t="s">
        <v>300</v>
      </c>
    </row>
    <row r="115" spans="3:3">
      <c r="C115" s="55" t="s">
        <v>301</v>
      </c>
    </row>
    <row r="116" spans="3:3" ht="15.75">
      <c r="C116" s="57" t="s">
        <v>302</v>
      </c>
    </row>
    <row r="117" spans="3:3" ht="15.75">
      <c r="C117" s="57" t="s">
        <v>303</v>
      </c>
    </row>
    <row r="118" spans="3:3" ht="15.75">
      <c r="C118" s="57" t="s">
        <v>304</v>
      </c>
    </row>
    <row r="119" spans="3:3" ht="15.75">
      <c r="C119" s="57" t="s">
        <v>305</v>
      </c>
    </row>
    <row r="120" spans="3:3" ht="15.75">
      <c r="C120" s="57" t="s">
        <v>306</v>
      </c>
    </row>
    <row r="121" spans="3:3" ht="15.75">
      <c r="C121" s="59" t="s">
        <v>307</v>
      </c>
    </row>
    <row r="122" spans="3:3" ht="15.75">
      <c r="C122" s="59"/>
    </row>
    <row r="123" spans="3:3">
      <c r="C123" s="55" t="s">
        <v>308</v>
      </c>
    </row>
    <row r="124" spans="3:3" ht="15.75">
      <c r="C124" s="57" t="s">
        <v>309</v>
      </c>
    </row>
    <row r="125" spans="3:3" ht="15.75">
      <c r="C125" s="57" t="s">
        <v>310</v>
      </c>
    </row>
    <row r="126" spans="3:3" ht="15.75">
      <c r="C126" s="57" t="s">
        <v>311</v>
      </c>
    </row>
    <row r="127" spans="3:3" ht="15.75">
      <c r="C127" s="57" t="s">
        <v>312</v>
      </c>
    </row>
    <row r="128" spans="3:3" ht="15.75">
      <c r="C128" s="57" t="s">
        <v>313</v>
      </c>
    </row>
    <row r="129" spans="1:4" ht="15.75">
      <c r="C129" s="57" t="s">
        <v>314</v>
      </c>
    </row>
    <row r="130" spans="1:4" ht="15.75">
      <c r="C130" s="59" t="s">
        <v>307</v>
      </c>
    </row>
    <row r="131" spans="1:4" ht="15.75">
      <c r="C131" s="59"/>
    </row>
    <row r="132" spans="1:4">
      <c r="C132" s="55" t="s">
        <v>315</v>
      </c>
    </row>
    <row r="133" spans="1:4" ht="15.75">
      <c r="C133" s="59" t="s">
        <v>316</v>
      </c>
    </row>
    <row r="134" spans="1:4" ht="15.75">
      <c r="C134" s="59" t="s">
        <v>317</v>
      </c>
    </row>
    <row r="135" spans="1:4" ht="15.75">
      <c r="C135" s="57" t="s">
        <v>318</v>
      </c>
    </row>
    <row r="136" spans="1:4" ht="15.75">
      <c r="C136" s="57" t="s">
        <v>319</v>
      </c>
      <c r="D136" s="54" t="s">
        <v>320</v>
      </c>
    </row>
    <row r="137" spans="1:4" ht="15.75">
      <c r="A137" s="58" t="s">
        <v>146</v>
      </c>
      <c r="C137" s="57" t="s">
        <v>321</v>
      </c>
      <c r="D137" s="54" t="s">
        <v>322</v>
      </c>
    </row>
    <row r="138" spans="1:4" ht="15.75">
      <c r="C138" s="57" t="s">
        <v>323</v>
      </c>
    </row>
    <row r="139" spans="1:4" ht="15.75">
      <c r="C139" s="57" t="s">
        <v>324</v>
      </c>
    </row>
    <row r="140" spans="1:4" ht="15.75">
      <c r="C140" s="57" t="s">
        <v>325</v>
      </c>
    </row>
    <row r="141" spans="1:4" ht="15.75">
      <c r="C141" s="57" t="s">
        <v>326</v>
      </c>
    </row>
    <row r="142" spans="1:4" ht="15.75">
      <c r="C142" s="57" t="s">
        <v>327</v>
      </c>
    </row>
    <row r="143" spans="1:4" ht="15.75">
      <c r="C143" s="57" t="s">
        <v>328</v>
      </c>
    </row>
    <row r="144" spans="1:4" ht="15.75">
      <c r="C144" s="57" t="s">
        <v>329</v>
      </c>
    </row>
    <row r="146" spans="1:3">
      <c r="C146" s="55" t="s">
        <v>330</v>
      </c>
    </row>
    <row r="147" spans="1:3" ht="15.75">
      <c r="C147" s="57" t="s">
        <v>331</v>
      </c>
    </row>
    <row r="148" spans="1:3" ht="15.75">
      <c r="C148" s="57" t="s">
        <v>332</v>
      </c>
    </row>
    <row r="149" spans="1:3" ht="15.75">
      <c r="C149" s="57" t="s">
        <v>333</v>
      </c>
    </row>
    <row r="150" spans="1:3" ht="15.75">
      <c r="C150" s="60" t="s">
        <v>334</v>
      </c>
    </row>
    <row r="151" spans="1:3" ht="15.75">
      <c r="C151" s="60" t="s">
        <v>335</v>
      </c>
    </row>
    <row r="152" spans="1:3">
      <c r="C152" s="61"/>
    </row>
    <row r="153" spans="1:3">
      <c r="A153" s="56" t="s">
        <v>336</v>
      </c>
      <c r="C153" s="61"/>
    </row>
    <row r="154" spans="1:3">
      <c r="A154" s="56" t="s">
        <v>337</v>
      </c>
      <c r="B154" s="56" t="s">
        <v>338</v>
      </c>
    </row>
    <row r="155" spans="1:3">
      <c r="C155" s="53" t="s">
        <v>339</v>
      </c>
    </row>
    <row r="156" spans="1:3">
      <c r="C156" s="63" t="s">
        <v>340</v>
      </c>
    </row>
    <row r="157" spans="1:3">
      <c r="C157" s="63" t="s">
        <v>341</v>
      </c>
    </row>
    <row r="158" spans="1:3">
      <c r="C158" s="63"/>
    </row>
    <row r="161" spans="3:3" ht="15.75">
      <c r="C161" s="66" t="s">
        <v>342</v>
      </c>
    </row>
    <row r="162" spans="3:3" ht="15.75">
      <c r="C162" s="59" t="s">
        <v>343</v>
      </c>
    </row>
    <row r="163" spans="3:3" ht="15.75">
      <c r="C163" s="59" t="s">
        <v>344</v>
      </c>
    </row>
    <row r="164" spans="3:3" ht="31.5">
      <c r="C164" s="59" t="s">
        <v>345</v>
      </c>
    </row>
    <row r="165" spans="3:3" ht="31.5" customHeight="1">
      <c r="C165" s="59" t="s">
        <v>346</v>
      </c>
    </row>
    <row r="169" spans="3:3" ht="15.75">
      <c r="C169" s="67" t="s">
        <v>347</v>
      </c>
    </row>
    <row r="170" spans="3:3" ht="48.75" customHeight="1">
      <c r="C170" s="59" t="s">
        <v>348</v>
      </c>
    </row>
    <row r="171" spans="3:3" ht="15.75">
      <c r="C171" s="59" t="s">
        <v>349</v>
      </c>
    </row>
    <row r="172" spans="3:3" ht="15.75">
      <c r="C172" s="59" t="s">
        <v>350</v>
      </c>
    </row>
    <row r="173" spans="3:3" ht="15.75">
      <c r="C173" s="59" t="s">
        <v>351</v>
      </c>
    </row>
    <row r="174" spans="3:3" ht="15.75">
      <c r="C174" s="59" t="s">
        <v>352</v>
      </c>
    </row>
    <row r="175" spans="3:3" ht="31.5">
      <c r="C175" s="59" t="s">
        <v>353</v>
      </c>
    </row>
    <row r="176" spans="3:3" ht="31.5">
      <c r="C176" s="59" t="s">
        <v>354</v>
      </c>
    </row>
    <row r="177" spans="3:3" ht="31.5">
      <c r="C177" s="59" t="s">
        <v>355</v>
      </c>
    </row>
    <row r="178" spans="3:3" ht="15.75">
      <c r="C178" s="59" t="s">
        <v>356</v>
      </c>
    </row>
    <row r="179" spans="3:3" ht="15.75">
      <c r="C179" s="59" t="s">
        <v>357</v>
      </c>
    </row>
    <row r="183" spans="3:3">
      <c r="C183" s="53" t="s">
        <v>358</v>
      </c>
    </row>
    <row r="184" spans="3:3">
      <c r="C184" s="68" t="s">
        <v>359</v>
      </c>
    </row>
    <row r="185" spans="3:3">
      <c r="C185" s="68" t="s">
        <v>360</v>
      </c>
    </row>
    <row r="186" spans="3:3">
      <c r="C186" s="68" t="s">
        <v>361</v>
      </c>
    </row>
    <row r="187" spans="3:3">
      <c r="C187" s="68" t="s">
        <v>362</v>
      </c>
    </row>
    <row r="188" spans="3:3">
      <c r="C188" s="68" t="s">
        <v>363</v>
      </c>
    </row>
    <row r="189" spans="3:3">
      <c r="C189" s="68" t="s">
        <v>364</v>
      </c>
    </row>
    <row r="190" spans="3:3">
      <c r="C190" s="68" t="s">
        <v>365</v>
      </c>
    </row>
    <row r="191" spans="3:3">
      <c r="C191" s="68" t="s">
        <v>366</v>
      </c>
    </row>
    <row r="192" spans="3:3">
      <c r="C192" s="68" t="s">
        <v>367</v>
      </c>
    </row>
    <row r="193" spans="3:3">
      <c r="C193" s="68" t="s">
        <v>368</v>
      </c>
    </row>
    <row r="194" spans="3:3">
      <c r="C194" s="68" t="s">
        <v>369</v>
      </c>
    </row>
    <row r="195" spans="3:3">
      <c r="C195" s="68" t="s">
        <v>370</v>
      </c>
    </row>
    <row r="196" spans="3:3">
      <c r="C196" s="68" t="s">
        <v>371</v>
      </c>
    </row>
    <row r="197" spans="3:3">
      <c r="C197" s="68" t="s">
        <v>372</v>
      </c>
    </row>
    <row r="198" spans="3:3">
      <c r="C198" s="68" t="s">
        <v>373</v>
      </c>
    </row>
    <row r="199" spans="3:3">
      <c r="C199" s="68" t="s">
        <v>374</v>
      </c>
    </row>
    <row r="200" spans="3:3">
      <c r="C200" s="68" t="s">
        <v>375</v>
      </c>
    </row>
    <row r="201" spans="3:3">
      <c r="C201" s="68" t="s">
        <v>376</v>
      </c>
    </row>
    <row r="205" spans="3:3">
      <c r="C205" s="54" t="s">
        <v>377</v>
      </c>
    </row>
    <row r="206" spans="3:3">
      <c r="C206" s="54" t="s">
        <v>378</v>
      </c>
    </row>
    <row r="207" spans="3:3">
      <c r="C207" s="54" t="s">
        <v>379</v>
      </c>
    </row>
    <row r="208" spans="3:3">
      <c r="C208" s="54" t="s">
        <v>380</v>
      </c>
    </row>
    <row r="209" spans="3:3">
      <c r="C209" s="54" t="s">
        <v>381</v>
      </c>
    </row>
    <row r="210" spans="3:3">
      <c r="C210" s="54" t="s">
        <v>382</v>
      </c>
    </row>
    <row r="211" spans="3:3">
      <c r="C211" s="54" t="s">
        <v>383</v>
      </c>
    </row>
    <row r="212" spans="3:3">
      <c r="C212" s="54" t="s">
        <v>384</v>
      </c>
    </row>
    <row r="213" spans="3:3">
      <c r="C213" s="54" t="s">
        <v>385</v>
      </c>
    </row>
    <row r="214" spans="3:3">
      <c r="C214" s="54" t="s">
        <v>386</v>
      </c>
    </row>
    <row r="215" spans="3:3">
      <c r="C215" s="54" t="s">
        <v>387</v>
      </c>
    </row>
    <row r="216" spans="3:3">
      <c r="C216" s="54" t="s">
        <v>388</v>
      </c>
    </row>
    <row r="217" spans="3:3">
      <c r="C217" s="54" t="s">
        <v>389</v>
      </c>
    </row>
    <row r="218" spans="3:3">
      <c r="C218" s="54" t="s">
        <v>390</v>
      </c>
    </row>
    <row r="219" spans="3:3">
      <c r="C219" s="54" t="s">
        <v>391</v>
      </c>
    </row>
    <row r="220" spans="3:3">
      <c r="C220" s="54" t="s">
        <v>392</v>
      </c>
    </row>
    <row r="221" spans="3:3">
      <c r="C221" s="54" t="s">
        <v>393</v>
      </c>
    </row>
    <row r="222" spans="3:3">
      <c r="C222" s="54" t="s">
        <v>394</v>
      </c>
    </row>
    <row r="223" spans="3:3">
      <c r="C223" s="54" t="s">
        <v>395</v>
      </c>
    </row>
    <row r="224" spans="3:3">
      <c r="C224" s="54" t="s">
        <v>396</v>
      </c>
    </row>
    <row r="225" spans="3:3">
      <c r="C225" s="54" t="s">
        <v>397</v>
      </c>
    </row>
    <row r="226" spans="3:3">
      <c r="C226" s="54" t="s">
        <v>398</v>
      </c>
    </row>
    <row r="228" spans="3:3">
      <c r="C228" s="54" t="s">
        <v>399</v>
      </c>
    </row>
    <row r="229" spans="3:3">
      <c r="C229" s="54" t="s">
        <v>400</v>
      </c>
    </row>
    <row r="230" spans="3:3">
      <c r="C230" s="54" t="s">
        <v>401</v>
      </c>
    </row>
    <row r="232" spans="3:3">
      <c r="C232" s="54" t="s">
        <v>402</v>
      </c>
    </row>
    <row r="233" spans="3:3">
      <c r="C233" s="54" t="s">
        <v>403</v>
      </c>
    </row>
    <row r="234" spans="3:3">
      <c r="C234" s="54" t="s">
        <v>54</v>
      </c>
    </row>
    <row r="235" spans="3:3">
      <c r="C235" s="54" t="s">
        <v>404</v>
      </c>
    </row>
    <row r="236" spans="3:3">
      <c r="C236" s="54" t="s">
        <v>405</v>
      </c>
    </row>
  </sheetData>
  <printOptions gridLines="1"/>
  <pageMargins left="0.5" right="0.5" top="0.5" bottom="0.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Gear</vt:lpstr>
      <vt:lpstr>CheckList</vt:lpstr>
      <vt:lpstr>Single sheet</vt:lpstr>
      <vt:lpstr>New List</vt:lpstr>
      <vt:lpstr>'New List'!Print_Area</vt:lpstr>
      <vt:lpstr>'New List'!Print_Titles</vt:lpstr>
      <vt:lpstr>'New List'!Print_Titles_0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Smith Personal</dc:creator>
  <cp:keywords/>
  <dc:description/>
  <cp:lastModifiedBy>Smith, David P</cp:lastModifiedBy>
  <cp:revision/>
  <cp:lastPrinted>2022-08-16T20:53:05Z</cp:lastPrinted>
  <dcterms:created xsi:type="dcterms:W3CDTF">2020-09-07T11:43:12Z</dcterms:created>
  <dcterms:modified xsi:type="dcterms:W3CDTF">2022-08-16T20:54:06Z</dcterms:modified>
  <cp:category/>
  <cp:contentStatus/>
</cp:coreProperties>
</file>