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llspan-my.sharepoint.com/personal/dsmith14_wellspan_org/Documents/Documents/GitHub/dps/AT/"/>
    </mc:Choice>
  </mc:AlternateContent>
  <xr:revisionPtr revIDLastSave="326" documentId="8_{1551697D-00C6-4CE6-A106-D804D9434B95}" xr6:coauthVersionLast="47" xr6:coauthVersionMax="47" xr10:uidLastSave="{DC6FE364-91A1-403D-B26E-EEF587B578AA}"/>
  <bookViews>
    <workbookView xWindow="2280" yWindow="3060" windowWidth="21600" windowHeight="11835" xr2:uid="{68AAFF99-797A-4764-8C30-A0E86570531C}"/>
  </bookViews>
  <sheets>
    <sheet name="New Gear Checklist" sheetId="6" r:id="rId1"/>
    <sheet name="Single Sheet" sheetId="7" r:id="rId2"/>
    <sheet name="Single Column" sheetId="8" r:id="rId3"/>
  </sheets>
  <definedNames>
    <definedName name="_xlnm.Print_Titles" localSheetId="0">'New Gear Checklist'!$2:$2</definedName>
    <definedName name="Print_Titles_0" localSheetId="0">'New Gear Checklist'!$2:$2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" l="1"/>
  <c r="E51" i="6"/>
  <c r="F51" i="6"/>
  <c r="C51" i="6"/>
  <c r="C18" i="6"/>
  <c r="C19" i="6"/>
  <c r="F19" i="6" s="1"/>
  <c r="C20" i="6"/>
  <c r="E18" i="6"/>
  <c r="F18" i="6"/>
  <c r="E19" i="6"/>
  <c r="E20" i="6"/>
  <c r="F20" i="6"/>
  <c r="C36" i="6"/>
  <c r="F36" i="6"/>
  <c r="E36" i="6"/>
  <c r="B151" i="6"/>
  <c r="C151" i="6" s="1"/>
  <c r="F151" i="6" s="1"/>
  <c r="C73" i="6"/>
  <c r="C74" i="6"/>
  <c r="F74" i="6" s="1"/>
  <c r="E74" i="6"/>
  <c r="E104" i="6"/>
  <c r="C146" i="6"/>
  <c r="F146" i="6" s="1"/>
  <c r="E146" i="6"/>
  <c r="B1" i="6"/>
  <c r="A1" i="6"/>
  <c r="H1" i="7" a="1"/>
  <c r="H1" i="7" s="1"/>
  <c r="E161" i="6"/>
  <c r="F161" i="6"/>
  <c r="E162" i="6"/>
  <c r="E163" i="6"/>
  <c r="E164" i="6"/>
  <c r="E165" i="6"/>
  <c r="E166" i="6"/>
  <c r="F166" i="6"/>
  <c r="E167" i="6"/>
  <c r="E168" i="6"/>
  <c r="E169" i="6"/>
  <c r="F169" i="6"/>
  <c r="E170" i="6"/>
  <c r="E171" i="6"/>
  <c r="F171" i="6"/>
  <c r="E172" i="6"/>
  <c r="E173" i="6"/>
  <c r="E174" i="6"/>
  <c r="E176" i="6"/>
  <c r="F176" i="6"/>
  <c r="E177" i="6"/>
  <c r="E178" i="6"/>
  <c r="E179" i="6"/>
  <c r="E180" i="6"/>
  <c r="E181" i="6"/>
  <c r="E182" i="6"/>
  <c r="F182" i="6"/>
  <c r="E184" i="6"/>
  <c r="F184" i="6"/>
  <c r="E185" i="6"/>
  <c r="F185" i="6"/>
  <c r="E186" i="6"/>
  <c r="F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54" i="6"/>
  <c r="E55" i="6"/>
  <c r="E28" i="6"/>
  <c r="E29" i="6"/>
  <c r="E30" i="6"/>
  <c r="E31" i="6"/>
  <c r="E32" i="6"/>
  <c r="C44" i="6"/>
  <c r="C98" i="6"/>
  <c r="C48" i="6"/>
  <c r="F48" i="6" s="1"/>
  <c r="E48" i="6"/>
  <c r="G4" i="6" a="1"/>
  <c r="G4" i="6" s="1"/>
  <c r="E143" i="6"/>
  <c r="C143" i="6"/>
  <c r="F143" i="6" s="1"/>
  <c r="E205" i="6" l="1"/>
  <c r="F205" i="6"/>
  <c r="E151" i="6"/>
  <c r="C178" i="6"/>
  <c r="F178" i="6" s="1"/>
  <c r="C179" i="6"/>
  <c r="F179" i="6" s="1"/>
  <c r="C180" i="6"/>
  <c r="F180" i="6" s="1"/>
  <c r="C181" i="6"/>
  <c r="F181" i="6" s="1"/>
  <c r="C182" i="6"/>
  <c r="C184" i="6"/>
  <c r="C185" i="6"/>
  <c r="C186" i="6"/>
  <c r="C187" i="6"/>
  <c r="F187" i="6" s="1"/>
  <c r="C188" i="6"/>
  <c r="F188" i="6" s="1"/>
  <c r="C189" i="6"/>
  <c r="F189" i="6" s="1"/>
  <c r="C190" i="6"/>
  <c r="F190" i="6" s="1"/>
  <c r="C191" i="6"/>
  <c r="F191" i="6" s="1"/>
  <c r="C192" i="6"/>
  <c r="F192" i="6" s="1"/>
  <c r="C193" i="6"/>
  <c r="F193" i="6" s="1"/>
  <c r="C194" i="6"/>
  <c r="F194" i="6" s="1"/>
  <c r="C195" i="6"/>
  <c r="F195" i="6" s="1"/>
  <c r="C196" i="6"/>
  <c r="F196" i="6" s="1"/>
  <c r="C197" i="6"/>
  <c r="F197" i="6" s="1"/>
  <c r="C198" i="6"/>
  <c r="F198" i="6" s="1"/>
  <c r="C199" i="6"/>
  <c r="F199" i="6" s="1"/>
  <c r="C200" i="6"/>
  <c r="F200" i="6" s="1"/>
  <c r="C201" i="6"/>
  <c r="F201" i="6" s="1"/>
  <c r="C202" i="6"/>
  <c r="F202" i="6" s="1"/>
  <c r="C203" i="6"/>
  <c r="F203" i="6" s="1"/>
  <c r="C204" i="6"/>
  <c r="F204" i="6" s="1"/>
  <c r="C170" i="6"/>
  <c r="F170" i="6" s="1"/>
  <c r="C171" i="6"/>
  <c r="C172" i="6"/>
  <c r="F172" i="6" s="1"/>
  <c r="C173" i="6"/>
  <c r="F173" i="6" s="1"/>
  <c r="C174" i="6"/>
  <c r="F174" i="6" s="1"/>
  <c r="C176" i="6"/>
  <c r="C177" i="6"/>
  <c r="F177" i="6" s="1"/>
  <c r="C161" i="6"/>
  <c r="C162" i="6"/>
  <c r="F162" i="6" s="1"/>
  <c r="C163" i="6"/>
  <c r="F163" i="6" s="1"/>
  <c r="C164" i="6"/>
  <c r="F164" i="6" s="1"/>
  <c r="C165" i="6"/>
  <c r="F165" i="6" s="1"/>
  <c r="C166" i="6"/>
  <c r="C167" i="6"/>
  <c r="F167" i="6" s="1"/>
  <c r="C168" i="6"/>
  <c r="F168" i="6" s="1"/>
  <c r="C169" i="6"/>
  <c r="F1" i="7" a="1"/>
  <c r="F1" i="7" s="1"/>
  <c r="D1" i="7" a="1"/>
  <c r="D1" i="7" s="1"/>
  <c r="B1" i="7" a="1"/>
  <c r="B1" i="7" s="1"/>
  <c r="E10" i="6"/>
  <c r="E11" i="6"/>
  <c r="E12" i="6"/>
  <c r="E13" i="6"/>
  <c r="E14" i="6"/>
  <c r="E15" i="6"/>
  <c r="F11" i="6"/>
  <c r="J5" i="6" s="1"/>
  <c r="F13" i="6"/>
  <c r="E53" i="6" l="1"/>
  <c r="C53" i="6"/>
  <c r="F53" i="6" s="1"/>
  <c r="C54" i="6"/>
  <c r="F54" i="6" s="1"/>
  <c r="C63" i="6"/>
  <c r="F63" i="6" s="1"/>
  <c r="E63" i="6"/>
  <c r="E97" i="6"/>
  <c r="E99" i="6"/>
  <c r="E100" i="6"/>
  <c r="E101" i="6"/>
  <c r="E102" i="6"/>
  <c r="C97" i="6"/>
  <c r="F97" i="6" s="1"/>
  <c r="C99" i="6"/>
  <c r="F99" i="6" s="1"/>
  <c r="C100" i="6"/>
  <c r="F100" i="6" s="1"/>
  <c r="C101" i="6"/>
  <c r="F101" i="6" s="1"/>
  <c r="C102" i="6"/>
  <c r="F102" i="6" s="1"/>
  <c r="C103" i="6"/>
  <c r="F103" i="6" s="1"/>
  <c r="E103" i="6"/>
  <c r="C105" i="6"/>
  <c r="F105" i="6" s="1"/>
  <c r="E105" i="6"/>
  <c r="C106" i="6"/>
  <c r="F106" i="6" s="1"/>
  <c r="E106" i="6"/>
  <c r="C107" i="6"/>
  <c r="F107" i="6" s="1"/>
  <c r="E107" i="6"/>
  <c r="C108" i="6"/>
  <c r="F108" i="6" s="1"/>
  <c r="E108" i="6"/>
  <c r="C109" i="6"/>
  <c r="F109" i="6" s="1"/>
  <c r="E109" i="6"/>
  <c r="C110" i="6"/>
  <c r="F110" i="6" s="1"/>
  <c r="E110" i="6"/>
  <c r="C111" i="6"/>
  <c r="F111" i="6" s="1"/>
  <c r="E111" i="6"/>
  <c r="C112" i="6"/>
  <c r="F112" i="6" s="1"/>
  <c r="E112" i="6"/>
  <c r="C113" i="6"/>
  <c r="F113" i="6" s="1"/>
  <c r="E113" i="6"/>
  <c r="C114" i="6"/>
  <c r="F114" i="6" s="1"/>
  <c r="E114" i="6"/>
  <c r="E96" i="6"/>
  <c r="C96" i="6"/>
  <c r="F96" i="6" s="1"/>
  <c r="C85" i="6"/>
  <c r="E85" i="6"/>
  <c r="F85" i="6"/>
  <c r="C86" i="6"/>
  <c r="C87" i="6"/>
  <c r="F87" i="6" s="1"/>
  <c r="C88" i="6"/>
  <c r="F88" i="6" s="1"/>
  <c r="C89" i="6"/>
  <c r="F89" i="6" s="1"/>
  <c r="C90" i="6"/>
  <c r="C91" i="6"/>
  <c r="C92" i="6"/>
  <c r="F92" i="6" s="1"/>
  <c r="C93" i="6"/>
  <c r="C94" i="6"/>
  <c r="E86" i="6"/>
  <c r="F86" i="6"/>
  <c r="E87" i="6"/>
  <c r="E88" i="6"/>
  <c r="E89" i="6"/>
  <c r="E90" i="6"/>
  <c r="F90" i="6"/>
  <c r="E91" i="6"/>
  <c r="F91" i="6"/>
  <c r="E92" i="6"/>
  <c r="E93" i="6"/>
  <c r="F93" i="6"/>
  <c r="E94" i="6"/>
  <c r="E95" i="6"/>
  <c r="C75" i="6"/>
  <c r="E75" i="6"/>
  <c r="F75" i="6"/>
  <c r="C68" i="6"/>
  <c r="F68" i="6" s="1"/>
  <c r="E68" i="6"/>
  <c r="C3" i="6"/>
  <c r="C78" i="6"/>
  <c r="F78" i="6" s="1"/>
  <c r="E78" i="6"/>
  <c r="C79" i="6"/>
  <c r="E79" i="6"/>
  <c r="F79" i="6"/>
  <c r="C80" i="6"/>
  <c r="F80" i="6" s="1"/>
  <c r="E80" i="6"/>
  <c r="C81" i="6"/>
  <c r="F81" i="6" s="1"/>
  <c r="E81" i="6"/>
  <c r="C82" i="6"/>
  <c r="E82" i="6"/>
  <c r="F82" i="6"/>
  <c r="C83" i="6"/>
  <c r="E83" i="6"/>
  <c r="F83" i="6"/>
  <c r="C84" i="6"/>
  <c r="F84" i="6" s="1"/>
  <c r="E84" i="6"/>
  <c r="C95" i="6"/>
  <c r="F95" i="6" s="1"/>
  <c r="C115" i="6"/>
  <c r="E115" i="6"/>
  <c r="F115" i="6"/>
  <c r="C116" i="6"/>
  <c r="F116" i="6" s="1"/>
  <c r="E116" i="6"/>
  <c r="C117" i="6"/>
  <c r="E117" i="6"/>
  <c r="F117" i="6"/>
  <c r="C118" i="6"/>
  <c r="F118" i="6" s="1"/>
  <c r="E118" i="6"/>
  <c r="C119" i="6"/>
  <c r="F119" i="6" s="1"/>
  <c r="E119" i="6"/>
  <c r="C120" i="6"/>
  <c r="F120" i="6" s="1"/>
  <c r="E120" i="6"/>
  <c r="C121" i="6"/>
  <c r="E121" i="6"/>
  <c r="F121" i="6"/>
  <c r="C122" i="6"/>
  <c r="F122" i="6" s="1"/>
  <c r="E122" i="6"/>
  <c r="C123" i="6"/>
  <c r="F123" i="6" s="1"/>
  <c r="E123" i="6"/>
  <c r="C124" i="6"/>
  <c r="F124" i="6" s="1"/>
  <c r="E124" i="6"/>
  <c r="C125" i="6"/>
  <c r="F125" i="6" s="1"/>
  <c r="E125" i="6"/>
  <c r="C126" i="6"/>
  <c r="F126" i="6" s="1"/>
  <c r="E126" i="6"/>
  <c r="C127" i="6"/>
  <c r="F127" i="6" s="1"/>
  <c r="E127" i="6"/>
  <c r="C128" i="6"/>
  <c r="F128" i="6" s="1"/>
  <c r="E128" i="6"/>
  <c r="C129" i="6"/>
  <c r="F129" i="6" s="1"/>
  <c r="E129" i="6"/>
  <c r="C130" i="6"/>
  <c r="F130" i="6" s="1"/>
  <c r="E130" i="6"/>
  <c r="C131" i="6"/>
  <c r="F131" i="6" s="1"/>
  <c r="E131" i="6"/>
  <c r="C132" i="6"/>
  <c r="F132" i="6" s="1"/>
  <c r="E132" i="6"/>
  <c r="C133" i="6"/>
  <c r="F133" i="6" s="1"/>
  <c r="E133" i="6"/>
  <c r="C134" i="6"/>
  <c r="F134" i="6" s="1"/>
  <c r="E134" i="6"/>
  <c r="C135" i="6"/>
  <c r="F135" i="6" s="1"/>
  <c r="E135" i="6"/>
  <c r="C136" i="6"/>
  <c r="F136" i="6" s="1"/>
  <c r="E136" i="6"/>
  <c r="C137" i="6"/>
  <c r="F137" i="6" s="1"/>
  <c r="E137" i="6"/>
  <c r="C138" i="6"/>
  <c r="F138" i="6" s="1"/>
  <c r="E138" i="6"/>
  <c r="C139" i="6"/>
  <c r="F139" i="6" s="1"/>
  <c r="E139" i="6"/>
  <c r="C140" i="6"/>
  <c r="F140" i="6" s="1"/>
  <c r="E140" i="6"/>
  <c r="C141" i="6"/>
  <c r="F141" i="6" s="1"/>
  <c r="E141" i="6"/>
  <c r="C142" i="6"/>
  <c r="F142" i="6" s="1"/>
  <c r="E142" i="6"/>
  <c r="C144" i="6"/>
  <c r="E144" i="6"/>
  <c r="F144" i="6"/>
  <c r="C145" i="6"/>
  <c r="E145" i="6"/>
  <c r="F145" i="6"/>
  <c r="C147" i="6"/>
  <c r="F147" i="6" s="1"/>
  <c r="E147" i="6"/>
  <c r="C148" i="6"/>
  <c r="F148" i="6" s="1"/>
  <c r="E148" i="6"/>
  <c r="C149" i="6"/>
  <c r="E149" i="6"/>
  <c r="F149" i="6"/>
  <c r="C150" i="6"/>
  <c r="E150" i="6"/>
  <c r="C152" i="6"/>
  <c r="E152" i="6"/>
  <c r="F152" i="6"/>
  <c r="C153" i="6"/>
  <c r="F153" i="6" s="1"/>
  <c r="E153" i="6"/>
  <c r="C154" i="6"/>
  <c r="F154" i="6" s="1"/>
  <c r="E154" i="6"/>
  <c r="C155" i="6"/>
  <c r="E155" i="6"/>
  <c r="F155" i="6"/>
  <c r="C156" i="6"/>
  <c r="E156" i="6"/>
  <c r="F156" i="6"/>
  <c r="C157" i="6"/>
  <c r="E157" i="6"/>
  <c r="F157" i="6"/>
  <c r="C158" i="6"/>
  <c r="E158" i="6"/>
  <c r="F158" i="6"/>
  <c r="C159" i="6"/>
  <c r="F159" i="6" s="1"/>
  <c r="E159" i="6"/>
  <c r="C160" i="6"/>
  <c r="E160" i="6"/>
  <c r="F160" i="6"/>
  <c r="E46" i="6"/>
  <c r="F46" i="6"/>
  <c r="C46" i="6"/>
  <c r="E44" i="6"/>
  <c r="F44" i="6"/>
  <c r="C47" i="6"/>
  <c r="F47" i="6" s="1"/>
  <c r="C65" i="6"/>
  <c r="C66" i="6"/>
  <c r="C67" i="6"/>
  <c r="F67" i="6" s="1"/>
  <c r="C69" i="6"/>
  <c r="F69" i="6" s="1"/>
  <c r="C70" i="6"/>
  <c r="F70" i="6" s="1"/>
  <c r="C71" i="6"/>
  <c r="C72" i="6"/>
  <c r="F72" i="6" s="1"/>
  <c r="F73" i="6"/>
  <c r="C76" i="6"/>
  <c r="F76" i="6" s="1"/>
  <c r="C77" i="6"/>
  <c r="F77" i="6" s="1"/>
  <c r="C55" i="6"/>
  <c r="F55" i="6" s="1"/>
  <c r="C64" i="6"/>
  <c r="F64" i="6" s="1"/>
  <c r="E64" i="6"/>
  <c r="E65" i="6"/>
  <c r="F65" i="6"/>
  <c r="E66" i="6"/>
  <c r="F66" i="6"/>
  <c r="E67" i="6"/>
  <c r="E69" i="6"/>
  <c r="E70" i="6"/>
  <c r="E71" i="6"/>
  <c r="F71" i="6"/>
  <c r="E72" i="6"/>
  <c r="E73" i="6"/>
  <c r="E76" i="6"/>
  <c r="E77" i="6"/>
  <c r="E47" i="6"/>
  <c r="C62" i="6"/>
  <c r="F62" i="6" s="1"/>
  <c r="E62" i="6"/>
  <c r="F150" i="6" l="1"/>
  <c r="B1" i="8" a="1"/>
  <c r="B1" i="8" s="1"/>
  <c r="F94" i="6"/>
  <c r="E5" i="6"/>
  <c r="E6" i="6"/>
  <c r="E7" i="6"/>
  <c r="E8" i="6"/>
  <c r="E9" i="6"/>
  <c r="E16" i="6"/>
  <c r="E17" i="6"/>
  <c r="E21" i="6"/>
  <c r="E22" i="6"/>
  <c r="E23" i="6"/>
  <c r="E24" i="6"/>
  <c r="E25" i="6"/>
  <c r="E27" i="6"/>
  <c r="E33" i="6"/>
  <c r="E34" i="6"/>
  <c r="E35" i="6"/>
  <c r="E37" i="6"/>
  <c r="E38" i="6"/>
  <c r="E39" i="6"/>
  <c r="E40" i="6"/>
  <c r="E41" i="6"/>
  <c r="E42" i="6"/>
  <c r="E43" i="6"/>
  <c r="E45" i="6"/>
  <c r="E49" i="6"/>
  <c r="E50" i="6"/>
  <c r="E52" i="6"/>
  <c r="E56" i="6"/>
  <c r="E57" i="6"/>
  <c r="E58" i="6"/>
  <c r="E59" i="6"/>
  <c r="E60" i="6"/>
  <c r="E61" i="6"/>
  <c r="E4" i="6"/>
  <c r="F5" i="6"/>
  <c r="F6" i="6"/>
  <c r="F7" i="6"/>
  <c r="F8" i="6"/>
  <c r="F29" i="6"/>
  <c r="F30" i="6"/>
  <c r="F31" i="6"/>
  <c r="F32" i="6"/>
  <c r="F33" i="6"/>
  <c r="F37" i="6"/>
  <c r="F41" i="6"/>
  <c r="F49" i="6"/>
  <c r="F50" i="6"/>
  <c r="F57" i="6"/>
  <c r="F58" i="6"/>
  <c r="F60" i="6"/>
  <c r="C7" i="6"/>
  <c r="C8" i="6"/>
  <c r="C9" i="6"/>
  <c r="F9" i="6" s="1"/>
  <c r="C10" i="6"/>
  <c r="F10" i="6" s="1"/>
  <c r="C11" i="6"/>
  <c r="C12" i="6"/>
  <c r="F12" i="6" s="1"/>
  <c r="C13" i="6"/>
  <c r="C15" i="6"/>
  <c r="F15" i="6" s="1"/>
  <c r="C16" i="6"/>
  <c r="F16" i="6" s="1"/>
  <c r="C17" i="6"/>
  <c r="F17" i="6" s="1"/>
  <c r="C21" i="6"/>
  <c r="F21" i="6" s="1"/>
  <c r="C22" i="6"/>
  <c r="F22" i="6" s="1"/>
  <c r="C23" i="6"/>
  <c r="F23" i="6" s="1"/>
  <c r="C24" i="6"/>
  <c r="F24" i="6" s="1"/>
  <c r="C25" i="6"/>
  <c r="F25" i="6" s="1"/>
  <c r="C26" i="6"/>
  <c r="F26" i="6" s="1"/>
  <c r="C27" i="6"/>
  <c r="F27" i="6" s="1"/>
  <c r="C28" i="6"/>
  <c r="F28" i="6" s="1"/>
  <c r="C29" i="6"/>
  <c r="C30" i="6"/>
  <c r="C31" i="6"/>
  <c r="C32" i="6"/>
  <c r="C33" i="6"/>
  <c r="C34" i="6"/>
  <c r="F34" i="6" s="1"/>
  <c r="C35" i="6"/>
  <c r="F35" i="6" s="1"/>
  <c r="C37" i="6"/>
  <c r="C38" i="6"/>
  <c r="F38" i="6" s="1"/>
  <c r="C39" i="6"/>
  <c r="F39" i="6" s="1"/>
  <c r="C40" i="6"/>
  <c r="F40" i="6" s="1"/>
  <c r="C41" i="6"/>
  <c r="C42" i="6"/>
  <c r="F42" i="6" s="1"/>
  <c r="C43" i="6"/>
  <c r="F43" i="6" s="1"/>
  <c r="C45" i="6"/>
  <c r="F45" i="6" s="1"/>
  <c r="C49" i="6"/>
  <c r="C50" i="6"/>
  <c r="C52" i="6"/>
  <c r="F52" i="6" s="1"/>
  <c r="C56" i="6"/>
  <c r="F56" i="6" s="1"/>
  <c r="C57" i="6"/>
  <c r="C58" i="6"/>
  <c r="C59" i="6"/>
  <c r="F59" i="6" s="1"/>
  <c r="C60" i="6"/>
  <c r="C61" i="6"/>
  <c r="F61" i="6" s="1"/>
  <c r="C5" i="6"/>
  <c r="C6" i="6"/>
  <c r="C4" i="6"/>
  <c r="F14" i="6" l="1"/>
  <c r="B128" i="8"/>
  <c r="B130" i="8" s="1"/>
  <c r="F4" i="6"/>
  <c r="J4" i="6" s="1"/>
  <c r="B207" i="6"/>
  <c r="C207" i="6" s="1"/>
  <c r="B129" i="8" l="1"/>
  <c r="C208" i="6"/>
  <c r="F208" i="6" s="1"/>
  <c r="F211" i="6" s="1"/>
  <c r="E208" i="6" l="1"/>
  <c r="E2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<sst xmlns="http://schemas.openxmlformats.org/spreadsheetml/2006/main" count="479" uniqueCount="222">
  <si>
    <t>gm</t>
  </si>
  <si>
    <t>oz</t>
  </si>
  <si>
    <t>runners cap</t>
  </si>
  <si>
    <t>Bathroom kit</t>
  </si>
  <si>
    <t>liner socks</t>
  </si>
  <si>
    <t>wool socks</t>
  </si>
  <si>
    <t>underwear</t>
  </si>
  <si>
    <t>head lamp</t>
  </si>
  <si>
    <t>tooth brush</t>
  </si>
  <si>
    <t>lip balm</t>
  </si>
  <si>
    <t>red bandana</t>
  </si>
  <si>
    <t>bandana</t>
  </si>
  <si>
    <t>Water Filter Kit</t>
  </si>
  <si>
    <t>rain kilt</t>
  </si>
  <si>
    <t>Maps</t>
  </si>
  <si>
    <t>bear bag and rope</t>
  </si>
  <si>
    <t>Trail details</t>
  </si>
  <si>
    <t>rope pieces</t>
  </si>
  <si>
    <t>shorts</t>
  </si>
  <si>
    <t>notepad / journal</t>
  </si>
  <si>
    <t>pen / pencil</t>
  </si>
  <si>
    <t>running tights *</t>
  </si>
  <si>
    <t>Philmont Seat</t>
  </si>
  <si>
    <t>thermal shirt *</t>
  </si>
  <si>
    <t>Ultralight chair</t>
  </si>
  <si>
    <t>balaclava *</t>
  </si>
  <si>
    <t>puffy</t>
  </si>
  <si>
    <t>Total grams</t>
  </si>
  <si>
    <t>Total base lb &amp; oz</t>
  </si>
  <si>
    <t>23oz=</t>
  </si>
  <si>
    <t>1 lb 7 oz X 7 days = 10 lbs</t>
  </si>
  <si>
    <t>gram per oz</t>
  </si>
  <si>
    <t>Food</t>
  </si>
  <si>
    <t>* heavy clothing</t>
  </si>
  <si>
    <t>Water</t>
  </si>
  <si>
    <t>oz per gram</t>
  </si>
  <si>
    <t>**Fuel 2oz/day</t>
  </si>
  <si>
    <t>Total lb &amp; oz</t>
  </si>
  <si>
    <t>Blue Pack</t>
  </si>
  <si>
    <t>Red Pack</t>
  </si>
  <si>
    <t>Yellow Pack</t>
  </si>
  <si>
    <t xml:space="preserve"> </t>
  </si>
  <si>
    <t>x</t>
  </si>
  <si>
    <t>Items</t>
  </si>
  <si>
    <t>pocket knife</t>
  </si>
  <si>
    <t>sewing kit</t>
  </si>
  <si>
    <t>gators</t>
  </si>
  <si>
    <t>2 ounce fuel per day</t>
  </si>
  <si>
    <t>24-32 ounces food per day</t>
  </si>
  <si>
    <t>Zip lock bags (1 gallon) food</t>
  </si>
  <si>
    <t>Zip lock bags (2 gallon) food</t>
  </si>
  <si>
    <t>sunscreen</t>
  </si>
  <si>
    <t>grams</t>
  </si>
  <si>
    <t>ounces</t>
  </si>
  <si>
    <t>Pack Group</t>
  </si>
  <si>
    <t>Orange Pack #1</t>
  </si>
  <si>
    <t>New Pack</t>
  </si>
  <si>
    <t>Green/Tan Pack Cover</t>
  </si>
  <si>
    <t>Orange Pack Cover</t>
  </si>
  <si>
    <t>New Pack Cover</t>
  </si>
  <si>
    <t>Pack hip pockets</t>
  </si>
  <si>
    <t>Pack Liner/Garbage bag</t>
  </si>
  <si>
    <t>Shelter Group</t>
  </si>
  <si>
    <t>Tree straps black</t>
  </si>
  <si>
    <t>Whoopie slings #1</t>
  </si>
  <si>
    <t>Tarp grey &amp; lines</t>
  </si>
  <si>
    <t>bug net original</t>
  </si>
  <si>
    <t>bug net new</t>
  </si>
  <si>
    <t>stakes AL red</t>
  </si>
  <si>
    <t>stakes AL orange</t>
  </si>
  <si>
    <t>stakes Ti</t>
  </si>
  <si>
    <t>tent outside</t>
  </si>
  <si>
    <t>tent inside</t>
  </si>
  <si>
    <t>Air matress Big Birtha</t>
  </si>
  <si>
    <t>Air matress blue</t>
  </si>
  <si>
    <t>Tyvek 4x3</t>
  </si>
  <si>
    <t>plastic footprint</t>
  </si>
  <si>
    <t>Sleeping Group</t>
  </si>
  <si>
    <r>
      <t>30</t>
    </r>
    <r>
      <rPr>
        <sz val="11"/>
        <rFont val="Times New Roman"/>
        <family val="1"/>
      </rPr>
      <t>°</t>
    </r>
    <r>
      <rPr>
        <sz val="11"/>
        <rFont val="Calibri"/>
        <family val="2"/>
        <scheme val="minor"/>
      </rPr>
      <t xml:space="preserve"> sleeping bag</t>
    </r>
  </si>
  <si>
    <t>Pack Weight</t>
  </si>
  <si>
    <t>Selected Items Weight for bas pack weight</t>
  </si>
  <si>
    <t>Mylar blanket</t>
  </si>
  <si>
    <t>Fleece hat</t>
  </si>
  <si>
    <t>Under Quilt</t>
  </si>
  <si>
    <t>Kitchen Group</t>
  </si>
  <si>
    <t>Hygiene Group</t>
  </si>
  <si>
    <t>Navigation Group</t>
  </si>
  <si>
    <t>Repair Group</t>
  </si>
  <si>
    <t>First Aid Group</t>
  </si>
  <si>
    <t>Misc Group</t>
  </si>
  <si>
    <t>Rain Gear Group</t>
  </si>
  <si>
    <t>Clothing in Pack Group</t>
  </si>
  <si>
    <t>Clothing Worn Group</t>
  </si>
  <si>
    <t>Consumables Group</t>
  </si>
  <si>
    <t>belt</t>
  </si>
  <si>
    <t>suspenders</t>
  </si>
  <si>
    <t>eye glass case - soft</t>
  </si>
  <si>
    <t>Headband</t>
  </si>
  <si>
    <t>short sleeve shirt</t>
  </si>
  <si>
    <t>long sleeve shirt</t>
  </si>
  <si>
    <t>Down booties</t>
  </si>
  <si>
    <t>Wool socks</t>
  </si>
  <si>
    <t>camp shoes</t>
  </si>
  <si>
    <t>Fleece sleeping bag</t>
  </si>
  <si>
    <t>sleeping bag liner #2</t>
  </si>
  <si>
    <t>sleeping bag liner blue</t>
  </si>
  <si>
    <t>pillow orange/gray</t>
  </si>
  <si>
    <t>Rain pants black *</t>
  </si>
  <si>
    <t>Rain jacket Green *</t>
  </si>
  <si>
    <t>IsoPro Stove w/ ignitor</t>
  </si>
  <si>
    <t>New Rain Pants Xeon</t>
  </si>
  <si>
    <t>DutchGear $55</t>
  </si>
  <si>
    <t>pot .7 gt cup &amp; windscreen</t>
  </si>
  <si>
    <t>New</t>
  </si>
  <si>
    <t>New Items</t>
  </si>
  <si>
    <t>lighter</t>
  </si>
  <si>
    <t>maches</t>
  </si>
  <si>
    <t>dryer lint</t>
  </si>
  <si>
    <t>spork short</t>
  </si>
  <si>
    <t>Fuel botle **</t>
  </si>
  <si>
    <t>Alcohol Stove **</t>
  </si>
  <si>
    <t>cozy for freezer bag meals</t>
  </si>
  <si>
    <t>IsoPro canister stand</t>
  </si>
  <si>
    <t>IsoPro canister 8oz</t>
  </si>
  <si>
    <t>IsoPro canister 4oz</t>
  </si>
  <si>
    <t>Refer to Recipies.txt</t>
  </si>
  <si>
    <t>water jug botom</t>
  </si>
  <si>
    <t>food bag yellow</t>
  </si>
  <si>
    <t>3 liter bladder</t>
  </si>
  <si>
    <t>smart water bottles</t>
  </si>
  <si>
    <t>water bottles collapsable</t>
  </si>
  <si>
    <t xml:space="preserve">  --tubing</t>
  </si>
  <si>
    <t xml:space="preserve">   --CNOC 3 liter</t>
  </si>
  <si>
    <t xml:space="preserve">  --sawyer squeze</t>
  </si>
  <si>
    <t>pack towel</t>
  </si>
  <si>
    <t xml:space="preserve">  --TP</t>
  </si>
  <si>
    <t xml:space="preserve">  --wet wipes</t>
  </si>
  <si>
    <t xml:space="preserve">  --Gold Bond</t>
  </si>
  <si>
    <t>Shovel Titanium</t>
  </si>
  <si>
    <t>Bandana blue</t>
  </si>
  <si>
    <t>hand sanitizer on pack</t>
  </si>
  <si>
    <t>Compass</t>
  </si>
  <si>
    <t>First aid kit</t>
  </si>
  <si>
    <t>Tenacious tape</t>
  </si>
  <si>
    <t>extra buckle</t>
  </si>
  <si>
    <t>mosquito head net</t>
  </si>
  <si>
    <t>license / money / credit card</t>
  </si>
  <si>
    <t>flashlight</t>
  </si>
  <si>
    <t>Nylon water bag</t>
  </si>
  <si>
    <t>Medication</t>
  </si>
  <si>
    <t>64 ounces water</t>
  </si>
  <si>
    <t>hiking boots</t>
  </si>
  <si>
    <t>tech shirt</t>
  </si>
  <si>
    <t>Kilt / Zip-offs</t>
  </si>
  <si>
    <t>Shovel plastic</t>
  </si>
  <si>
    <t>hand sanitizer (extra)</t>
  </si>
  <si>
    <t>phone (in zip-loc)</t>
  </si>
  <si>
    <t xml:space="preserve">  -- hand sanitizer</t>
  </si>
  <si>
    <t>trekking poles</t>
  </si>
  <si>
    <t>foam pad 12 x 18</t>
  </si>
  <si>
    <t>foam pad 17 x 24</t>
  </si>
  <si>
    <t>Liner socks</t>
  </si>
  <si>
    <t>dropdown samples</t>
  </si>
  <si>
    <t>Sleeping Clothes Group</t>
  </si>
  <si>
    <t>zip-offs</t>
  </si>
  <si>
    <t>gloves/mittens</t>
  </si>
  <si>
    <t xml:space="preserve">long sleeve shirt </t>
  </si>
  <si>
    <t>long sleeve shirt heavy</t>
  </si>
  <si>
    <t>thermal underwear</t>
  </si>
  <si>
    <t>neck gaiter</t>
  </si>
  <si>
    <t>bug spray</t>
  </si>
  <si>
    <t>Pounds</t>
  </si>
  <si>
    <t>Ounces</t>
  </si>
  <si>
    <t>lbs</t>
  </si>
  <si>
    <t xml:space="preserve">  grams | ounces</t>
  </si>
  <si>
    <t>phone battery 10,000mAh</t>
  </si>
  <si>
    <t>phone battery 4,000mAh</t>
  </si>
  <si>
    <t>pillow black (Outdoor Vitals)</t>
  </si>
  <si>
    <t>Duct tape on trekking poles</t>
  </si>
  <si>
    <t>spare batteries 3 AAA</t>
  </si>
  <si>
    <t>tooth  dots / paste</t>
  </si>
  <si>
    <t>spare batteries 3 AA</t>
  </si>
  <si>
    <t>RTB or DutchGear</t>
  </si>
  <si>
    <t>BRS 3000T Backpacking Stove</t>
  </si>
  <si>
    <t>Cocoon Silk MummyLiner 4oz</t>
  </si>
  <si>
    <t>¨</t>
  </si>
  <si>
    <t>Total Ounces</t>
  </si>
  <si>
    <t>.67oz noseeum RBT; 4oz</t>
  </si>
  <si>
    <t>HydroBlu Versa Filter 40g</t>
  </si>
  <si>
    <t>Notes</t>
  </si>
  <si>
    <t xml:space="preserve">  --Filter  (New: Versa Filter)</t>
  </si>
  <si>
    <t>1.1oz polysil 8yds RBTR;  12.9 sq yds;1.1=14.2; 1.6=20.6</t>
  </si>
  <si>
    <t>Kilt</t>
  </si>
  <si>
    <t>Rain jacket white/green</t>
  </si>
  <si>
    <t>Need Weight</t>
  </si>
  <si>
    <t>Zip lock bags (1 quart) food</t>
  </si>
  <si>
    <t>hammock chair (green)</t>
  </si>
  <si>
    <r>
      <t>0</t>
    </r>
    <r>
      <rPr>
        <sz val="11"/>
        <rFont val="Times New Roman"/>
        <family val="1"/>
      </rPr>
      <t>°</t>
    </r>
    <r>
      <rPr>
        <sz val="11"/>
        <rFont val="Calibri"/>
        <family val="2"/>
      </rPr>
      <t xml:space="preserve"> sleeping bag</t>
    </r>
    <r>
      <rPr>
        <sz val="11"/>
        <rFont val="Calibri"/>
        <family val="2"/>
        <scheme val="minor"/>
      </rPr>
      <t xml:space="preserve"> - Antero</t>
    </r>
  </si>
  <si>
    <r>
      <t>15</t>
    </r>
    <r>
      <rPr>
        <sz val="11"/>
        <rFont val="Times New Roman"/>
        <family val="1"/>
      </rPr>
      <t>°</t>
    </r>
    <r>
      <rPr>
        <sz val="11"/>
        <rFont val="Calibri"/>
        <family val="2"/>
      </rPr>
      <t xml:space="preserve"> sleeping bag</t>
    </r>
    <r>
      <rPr>
        <sz val="11"/>
        <rFont val="Calibri"/>
        <family val="2"/>
        <scheme val="minor"/>
      </rPr>
      <t xml:space="preserve"> - Katahdin</t>
    </r>
  </si>
  <si>
    <t>Hammock Olive</t>
  </si>
  <si>
    <t>Camp chair - heavy</t>
  </si>
  <si>
    <t>Tarp Forest green &amp; lines</t>
  </si>
  <si>
    <t>spoon long</t>
  </si>
  <si>
    <t>Helinox Chair Zero Ultralight 1.2lbs $129.99</t>
  </si>
  <si>
    <t>Bridge Hammock; 1.2 Hexon Olive</t>
  </si>
  <si>
    <t>Tree straps spider poly</t>
  </si>
  <si>
    <t>UCR</t>
  </si>
  <si>
    <t>Rain jacket blue FroggTog</t>
  </si>
  <si>
    <t>Rain pants blue FroggTog</t>
  </si>
  <si>
    <t>food bag Blue</t>
  </si>
  <si>
    <t>BRS 3000T Stove</t>
  </si>
  <si>
    <t>older; Do NOT Use</t>
  </si>
  <si>
    <t>Top Quilt</t>
  </si>
  <si>
    <t>Tyvek 7.5' x 5' footprint</t>
  </si>
  <si>
    <t>Tyvek 8x3 footprint</t>
  </si>
  <si>
    <t>New Hammock; 1.6oz Hexon</t>
  </si>
  <si>
    <t>Spreader Bars 28"</t>
  </si>
  <si>
    <t>Spreader Bars 32"</t>
  </si>
  <si>
    <t>1.25 Qt. Pot &amp; windscreen Large</t>
  </si>
  <si>
    <t xml:space="preserve">  --bleach/polar pure/ tablets</t>
  </si>
  <si>
    <t xml:space="preserve">  --6 large safety pins</t>
  </si>
  <si>
    <t xml:space="preserve">  --nail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</si>
</sst>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charset val="1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name val="Arial"/>
      <family val="2"/>
    </font>
    <font>
      <b/>
      <u/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1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99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double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9">
    <xf numFmtId="0" fontId="0" fillId="0" borderId="0" xfId="0"/>
    <xf numFmtId="0" fontId="1" fillId="0" borderId="0" xfId="0" quotePrefix="1" applyFont="1"/>
    <xf numFmtId="0" fontId="2" fillId="0" borderId="0" xfId="0" applyFont="1"/>
    <xf numFmtId="0" fontId="1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2" fontId="0" fillId="0" borderId="0" xfId="0" applyNumberFormat="1"/>
    <xf numFmtId="0" fontId="2" fillId="0" borderId="2" xfId="0" applyFont="1" applyBorder="1" applyAlignment="1">
      <alignment horizontal="left"/>
    </xf>
    <xf numFmtId="0" fontId="2" fillId="0" borderId="12" xfId="0" applyFont="1" applyBorder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4" fillId="0" borderId="0" xfId="1"/>
    <xf numFmtId="0" fontId="6" fillId="0" borderId="0" xfId="1" applyFont="1"/>
    <xf numFmtId="0" fontId="6" fillId="0" borderId="0" xfId="1" applyFont="1" applyAlignment="1">
      <alignment horizontal="center"/>
    </xf>
    <xf numFmtId="0" fontId="7" fillId="0" borderId="0" xfId="1" applyFont="1"/>
    <xf numFmtId="0" fontId="8" fillId="0" borderId="0" xfId="1" applyFont="1"/>
    <xf numFmtId="0" fontId="5" fillId="0" borderId="0" xfId="0" applyFont="1"/>
    <xf numFmtId="2" fontId="5" fillId="0" borderId="0" xfId="0" applyNumberFormat="1" applyFont="1"/>
    <xf numFmtId="0" fontId="5" fillId="0" borderId="11" xfId="0" applyFont="1" applyBorder="1"/>
    <xf numFmtId="0" fontId="5" fillId="0" borderId="5" xfId="0" applyFont="1" applyBorder="1"/>
    <xf numFmtId="0" fontId="5" fillId="0" borderId="6" xfId="0" applyFont="1" applyBorder="1"/>
    <xf numFmtId="0" fontId="3" fillId="0" borderId="0" xfId="1" applyFont="1"/>
    <xf numFmtId="0" fontId="9" fillId="0" borderId="0" xfId="1" applyFont="1" applyAlignment="1">
      <alignment horizontal="center"/>
    </xf>
    <xf numFmtId="0" fontId="9" fillId="0" borderId="0" xfId="1" applyFont="1"/>
    <xf numFmtId="2" fontId="2" fillId="0" borderId="3" xfId="0" applyNumberFormat="1" applyFont="1" applyBorder="1"/>
    <xf numFmtId="0" fontId="5" fillId="3" borderId="0" xfId="0" applyFont="1" applyFill="1"/>
    <xf numFmtId="0" fontId="3" fillId="3" borderId="0" xfId="1" applyFont="1" applyFill="1"/>
    <xf numFmtId="0" fontId="10" fillId="3" borderId="0" xfId="1" applyFont="1" applyFill="1"/>
    <xf numFmtId="2" fontId="5" fillId="0" borderId="0" xfId="0" applyNumberFormat="1" applyFont="1" applyBorder="1"/>
    <xf numFmtId="0" fontId="5" fillId="0" borderId="0" xfId="0" applyFont="1" applyBorder="1"/>
    <xf numFmtId="0" fontId="2" fillId="0" borderId="13" xfId="0" applyFont="1" applyBorder="1"/>
    <xf numFmtId="2" fontId="9" fillId="0" borderId="0" xfId="1" applyNumberFormat="1" applyFont="1" applyAlignment="1">
      <alignment horizontal="center"/>
    </xf>
    <xf numFmtId="2" fontId="8" fillId="0" borderId="0" xfId="1" applyNumberFormat="1" applyFont="1"/>
    <xf numFmtId="0" fontId="0" fillId="0" borderId="0" xfId="0" applyFont="1" applyBorder="1"/>
    <xf numFmtId="2" fontId="0" fillId="0" borderId="0" xfId="0" applyNumberFormat="1" applyFont="1" applyBorder="1"/>
    <xf numFmtId="2" fontId="5" fillId="0" borderId="15" xfId="0" applyNumberFormat="1" applyFont="1" applyBorder="1"/>
    <xf numFmtId="0" fontId="9" fillId="0" borderId="0" xfId="1" applyFont="1" applyAlignment="1">
      <alignment horizontal="left"/>
    </xf>
    <xf numFmtId="0" fontId="10" fillId="0" borderId="0" xfId="1" applyFont="1" applyFill="1"/>
    <xf numFmtId="0" fontId="3" fillId="0" borderId="0" xfId="1" applyFont="1" applyProtection="1">
      <protection locked="0"/>
    </xf>
    <xf numFmtId="0" fontId="13" fillId="0" borderId="0" xfId="1" applyFont="1"/>
    <xf numFmtId="0" fontId="14" fillId="0" borderId="0" xfId="1" applyFont="1"/>
    <xf numFmtId="0" fontId="3" fillId="5" borderId="0" xfId="1" applyFont="1" applyFill="1"/>
    <xf numFmtId="0" fontId="10" fillId="5" borderId="0" xfId="1" applyFont="1" applyFill="1"/>
    <xf numFmtId="0" fontId="8" fillId="3" borderId="0" xfId="1" applyFont="1" applyFill="1"/>
    <xf numFmtId="0" fontId="0" fillId="2" borderId="0" xfId="0" quotePrefix="1" applyFill="1"/>
    <xf numFmtId="0" fontId="0" fillId="0" borderId="0" xfId="0" applyFont="1" applyAlignment="1">
      <alignment vertical="center"/>
    </xf>
    <xf numFmtId="0" fontId="0" fillId="5" borderId="0" xfId="0" applyFont="1" applyFill="1"/>
    <xf numFmtId="2" fontId="3" fillId="0" borderId="0" xfId="1" applyNumberFormat="1" applyFont="1"/>
    <xf numFmtId="0" fontId="10" fillId="4" borderId="0" xfId="1" applyFont="1" applyFill="1"/>
    <xf numFmtId="0" fontId="3" fillId="4" borderId="0" xfId="1" quotePrefix="1" applyFont="1" applyFill="1"/>
    <xf numFmtId="0" fontId="7" fillId="4" borderId="0" xfId="1" quotePrefix="1" applyFont="1" applyFill="1"/>
    <xf numFmtId="0" fontId="7" fillId="0" borderId="0" xfId="1" applyFont="1" applyFill="1"/>
    <xf numFmtId="0" fontId="3" fillId="0" borderId="0" xfId="1" applyFont="1" applyFill="1"/>
    <xf numFmtId="2" fontId="5" fillId="0" borderId="0" xfId="0" applyNumberFormat="1" applyFont="1" applyFill="1"/>
    <xf numFmtId="0" fontId="0" fillId="0" borderId="0" xfId="0" applyFont="1" applyFill="1"/>
    <xf numFmtId="0" fontId="8" fillId="0" borderId="0" xfId="1" applyFont="1" applyFill="1"/>
    <xf numFmtId="2" fontId="8" fillId="0" borderId="0" xfId="1" applyNumberFormat="1" applyFont="1" applyFill="1"/>
    <xf numFmtId="0" fontId="15" fillId="0" borderId="0" xfId="1" applyFont="1"/>
    <xf numFmtId="0" fontId="1" fillId="5" borderId="0" xfId="0" applyFont="1" applyFill="1"/>
    <xf numFmtId="0" fontId="0" fillId="0" borderId="10" xfId="0" applyFont="1" applyBorder="1"/>
    <xf numFmtId="0" fontId="2" fillId="0" borderId="14" xfId="0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2" fillId="0" borderId="1" xfId="0" quotePrefix="1" applyFont="1" applyBorder="1"/>
    <xf numFmtId="0" fontId="3" fillId="6" borderId="0" xfId="1" applyFont="1" applyFill="1"/>
    <xf numFmtId="0" fontId="3" fillId="0" borderId="0" xfId="1" applyFont="1" applyAlignment="1">
      <alignment wrapText="1"/>
    </xf>
    <xf numFmtId="0" fontId="16" fillId="0" borderId="0" xfId="0" applyFont="1" applyAlignment="1">
      <alignment horizontal="right"/>
    </xf>
    <xf numFmtId="2" fontId="2" fillId="0" borderId="16" xfId="0" applyNumberFormat="1" applyFont="1" applyBorder="1"/>
    <xf numFmtId="0" fontId="2" fillId="0" borderId="17" xfId="0" applyFont="1" applyBorder="1"/>
    <xf numFmtId="2" fontId="2" fillId="0" borderId="18" xfId="0" applyNumberFormat="1" applyFont="1" applyBorder="1"/>
    <xf numFmtId="0" fontId="2" fillId="0" borderId="19" xfId="0" applyFont="1" applyBorder="1"/>
    <xf numFmtId="2" fontId="2" fillId="0" borderId="20" xfId="0" applyNumberFormat="1" applyFont="1" applyBorder="1"/>
    <xf numFmtId="0" fontId="2" fillId="0" borderId="21" xfId="0" applyFont="1" applyBorder="1"/>
    <xf numFmtId="0" fontId="15" fillId="7" borderId="0" xfId="1" applyFont="1" applyFill="1"/>
    <xf numFmtId="0" fontId="3" fillId="7" borderId="22" xfId="1" applyFont="1" applyFill="1" applyBorder="1"/>
    <xf numFmtId="0" fontId="8" fillId="7" borderId="23" xfId="1" applyFont="1" applyFill="1" applyBorder="1"/>
    <xf numFmtId="0" fontId="3" fillId="7" borderId="23" xfId="1" applyFont="1" applyFill="1" applyBorder="1"/>
    <xf numFmtId="0" fontId="3" fillId="7" borderId="24" xfId="1" applyFont="1" applyFill="1" applyBorder="1"/>
    <xf numFmtId="0" fontId="9" fillId="0" borderId="0" xfId="1" applyFont="1" applyFill="1" applyAlignment="1">
      <alignment horizontal="center"/>
    </xf>
    <xf numFmtId="0" fontId="5" fillId="0" borderId="0" xfId="0" applyFont="1" applyFill="1"/>
    <xf numFmtId="0" fontId="5" fillId="0" borderId="8" xfId="0" applyFont="1" applyFill="1" applyBorder="1"/>
    <xf numFmtId="0" fontId="3" fillId="8" borderId="0" xfId="1" applyFont="1" applyFill="1"/>
    <xf numFmtId="0" fontId="3" fillId="3" borderId="0" xfId="1" applyFont="1" applyFill="1" applyAlignment="1">
      <alignment wrapText="1"/>
    </xf>
    <xf numFmtId="2" fontId="0" fillId="0" borderId="0" xfId="0" applyNumberFormat="1" applyFont="1"/>
    <xf numFmtId="2" fontId="0" fillId="0" borderId="0" xfId="0" applyNumberFormat="1" applyFont="1" applyFill="1"/>
    <xf numFmtId="0" fontId="10" fillId="3" borderId="0" xfId="1" applyFont="1" applyFill="1" applyAlignment="1">
      <alignment wrapText="1"/>
    </xf>
  </cellXfs>
  <cellStyles count="2">
    <cellStyle name="Normal" xfId="0" builtinId="0"/>
    <cellStyle name="Normal 2" xfId="1" xr:uid="{11F929FC-84B5-425F-A422-9C245DCEA07D}"/>
  </cellStyles>
  <dxfs count="8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9FF99"/>
      <color rgb="FFFEB8B8"/>
      <color rgb="FFFD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E0B-C1FC-4E25-B755-9A69A39BCA8A}">
  <dimension ref="A1:Q232"/>
  <sheetViews>
    <sheetView tabSelected="1" zoomScaleNormal="100" workbookViewId="0">
      <pane ySplit="2" topLeftCell="A3" activePane="bottomLeft" state="frozen"/>
      <selection activeCell="E1" sqref="E1"/>
      <selection pane="bottomLeft" activeCell="E14" sqref="E14"/>
    </sheetView>
  </sheetViews>
  <sheetFormatPr defaultRowHeight="12.75" x14ac:dyDescent="0.2"/>
  <cols>
    <col min="1" max="1" width="3.42578125" style="15" customWidth="1"/>
    <col min="2" max="2" width="6" style="59" customWidth="1"/>
    <col min="3" max="3" width="9.140625" style="19" customWidth="1"/>
    <col min="4" max="4" width="26.7109375" style="19" bestFit="1" customWidth="1"/>
    <col min="5" max="5" width="6" style="19" customWidth="1"/>
    <col min="6" max="6" width="5.85546875" style="19" customWidth="1"/>
    <col min="7" max="7" width="34.42578125" style="19" customWidth="1"/>
    <col min="8" max="8" width="4" style="19" customWidth="1"/>
    <col min="9" max="9" width="2.140625" style="19" customWidth="1"/>
    <col min="10" max="10" width="7" style="36" customWidth="1"/>
    <col min="11" max="11" width="20.42578125" style="19" customWidth="1"/>
    <col min="12" max="13" width="8.7109375" style="19" customWidth="1"/>
    <col min="14" max="14" width="13.28515625" style="19" customWidth="1"/>
    <col min="15" max="16" width="8.7109375" style="19" customWidth="1"/>
    <col min="17" max="17" width="19" style="19" customWidth="1"/>
    <col min="18" max="1022" width="8.7109375" style="15" customWidth="1"/>
    <col min="1023" max="16384" width="9.140625" style="15"/>
  </cols>
  <sheetData>
    <row r="1" spans="1:17" ht="15" x14ac:dyDescent="0.25">
      <c r="A1" s="84">
        <f>COUNTIFS(A3:A204,"=x",B3:B204,"=0")</f>
        <v>1</v>
      </c>
      <c r="B1" s="84">
        <f>COUNTIF(B3:B204,"=0")</f>
        <v>18</v>
      </c>
      <c r="C1" s="25" t="s">
        <v>194</v>
      </c>
      <c r="E1" s="40" t="s">
        <v>79</v>
      </c>
    </row>
    <row r="2" spans="1:17" ht="15" x14ac:dyDescent="0.25">
      <c r="A2" s="18" t="s">
        <v>41</v>
      </c>
      <c r="B2" s="81" t="s">
        <v>52</v>
      </c>
      <c r="C2" s="26" t="s">
        <v>53</v>
      </c>
      <c r="D2" s="16" t="s">
        <v>43</v>
      </c>
      <c r="E2" s="17" t="s">
        <v>0</v>
      </c>
      <c r="F2" s="26" t="s">
        <v>1</v>
      </c>
      <c r="G2" s="27" t="s">
        <v>189</v>
      </c>
      <c r="H2" s="26" t="s">
        <v>113</v>
      </c>
      <c r="I2" s="26"/>
      <c r="J2" s="35"/>
      <c r="K2" s="27"/>
      <c r="L2" s="26"/>
      <c r="M2" s="26"/>
      <c r="N2" s="27"/>
      <c r="O2" s="26"/>
      <c r="P2" s="26"/>
      <c r="Q2" s="27"/>
    </row>
    <row r="3" spans="1:17" ht="15.75" x14ac:dyDescent="0.25">
      <c r="A3" s="18" t="s">
        <v>42</v>
      </c>
      <c r="B3" s="81"/>
      <c r="C3" s="21" t="str">
        <f t="shared" ref="C3:C14" si="0">IF(ISBLANK(B3),"", B3/$C$209)</f>
        <v/>
      </c>
      <c r="D3" s="44" t="s">
        <v>54</v>
      </c>
      <c r="E3" s="26"/>
      <c r="F3" s="35"/>
      <c r="G3" s="76" t="s">
        <v>114</v>
      </c>
      <c r="H3" s="26"/>
      <c r="I3" s="26"/>
      <c r="J3" s="35"/>
      <c r="K3" s="27" t="s">
        <v>162</v>
      </c>
      <c r="L3" s="26"/>
      <c r="M3" s="26"/>
      <c r="N3" s="27"/>
      <c r="O3" s="26"/>
      <c r="P3" s="26"/>
      <c r="Q3" s="27"/>
    </row>
    <row r="4" spans="1:17" ht="15" x14ac:dyDescent="0.25">
      <c r="A4" s="18" t="s">
        <v>42</v>
      </c>
      <c r="B4" s="82">
        <v>1290</v>
      </c>
      <c r="C4" s="21">
        <f t="shared" si="0"/>
        <v>45.50344803259317</v>
      </c>
      <c r="D4" s="29" t="s">
        <v>38</v>
      </c>
      <c r="E4" s="20">
        <f>IF(A4="x",IF(B4=0,"",B4),"")</f>
        <v>1290</v>
      </c>
      <c r="F4" s="21">
        <f>IF(A4="x",C4,"")</f>
        <v>45.50344803259317</v>
      </c>
      <c r="G4" s="77" t="str" cm="1">
        <f t="array" ref="G4:G11">_xlfn._xlws.FILTER(D4:D204,"x"=H4:H204)</f>
        <v>New Pack</v>
      </c>
      <c r="H4" s="20"/>
      <c r="I4" s="20"/>
      <c r="J4" s="21">
        <f>VLOOKUP(K4,D4:F8,3)</f>
        <v>45.50344803259317</v>
      </c>
      <c r="K4" s="25" t="s">
        <v>38</v>
      </c>
      <c r="L4" s="20"/>
      <c r="M4" s="21"/>
      <c r="N4" s="25"/>
      <c r="O4" s="20"/>
      <c r="P4" s="21"/>
      <c r="Q4" s="25"/>
    </row>
    <row r="5" spans="1:17" ht="15" x14ac:dyDescent="0.25">
      <c r="A5" s="18"/>
      <c r="B5" s="56">
        <v>1175</v>
      </c>
      <c r="C5" s="21">
        <f t="shared" si="0"/>
        <v>41.446939099455015</v>
      </c>
      <c r="D5" s="30" t="s">
        <v>55</v>
      </c>
      <c r="E5" s="20" t="str">
        <f t="shared" ref="E5:E62" si="1">IF(A5="x",IF(B5=0,"",B5),"")</f>
        <v/>
      </c>
      <c r="F5" s="21" t="str">
        <f t="shared" ref="F5:F62" si="2">IF(A5="x",C5,"")</f>
        <v/>
      </c>
      <c r="G5" s="78" t="str">
        <v>New Pack Cover</v>
      </c>
      <c r="H5" s="20"/>
      <c r="I5" s="20"/>
      <c r="J5" s="21" t="str">
        <f>VLOOKUP(K5,D11:F13,3,FALSE)</f>
        <v/>
      </c>
      <c r="K5" s="25" t="s">
        <v>57</v>
      </c>
      <c r="L5" s="25"/>
      <c r="M5" s="25"/>
      <c r="N5" s="25"/>
      <c r="O5" s="25"/>
      <c r="P5" s="25"/>
      <c r="Q5" s="25"/>
    </row>
    <row r="6" spans="1:17" ht="15.75" x14ac:dyDescent="0.25">
      <c r="B6" s="56">
        <v>0</v>
      </c>
      <c r="C6" s="21">
        <f t="shared" si="0"/>
        <v>0</v>
      </c>
      <c r="D6" s="31" t="s">
        <v>56</v>
      </c>
      <c r="E6" s="20" t="str">
        <f t="shared" si="1"/>
        <v/>
      </c>
      <c r="F6" s="21" t="str">
        <f t="shared" si="2"/>
        <v/>
      </c>
      <c r="G6" s="78" t="str">
        <v>New Hammock; 1.6oz Hexon</v>
      </c>
      <c r="H6" s="20" t="s">
        <v>42</v>
      </c>
      <c r="I6" s="20"/>
      <c r="J6" s="21"/>
      <c r="K6" s="61"/>
      <c r="L6" s="25"/>
      <c r="M6" s="25"/>
      <c r="N6" s="25"/>
      <c r="O6" s="25"/>
      <c r="P6" s="25"/>
      <c r="Q6" s="25"/>
    </row>
    <row r="7" spans="1:17" ht="15" x14ac:dyDescent="0.25">
      <c r="B7" s="56">
        <v>0</v>
      </c>
      <c r="C7" s="21">
        <f t="shared" si="0"/>
        <v>0</v>
      </c>
      <c r="D7" s="30" t="s">
        <v>39</v>
      </c>
      <c r="E7" s="20" t="str">
        <f t="shared" si="1"/>
        <v/>
      </c>
      <c r="F7" s="21" t="str">
        <f t="shared" si="2"/>
        <v/>
      </c>
      <c r="G7" s="78" t="str">
        <v>bug net new</v>
      </c>
      <c r="H7" s="20"/>
      <c r="I7" s="20"/>
      <c r="J7" s="21"/>
      <c r="K7" s="25"/>
      <c r="L7" s="25"/>
      <c r="M7" s="25"/>
      <c r="N7" s="25"/>
      <c r="O7" s="25"/>
      <c r="P7" s="25"/>
      <c r="Q7" s="25"/>
    </row>
    <row r="8" spans="1:17" ht="15" x14ac:dyDescent="0.25">
      <c r="B8" s="56">
        <v>0</v>
      </c>
      <c r="C8" s="21">
        <f t="shared" si="0"/>
        <v>0</v>
      </c>
      <c r="D8" s="30" t="s">
        <v>40</v>
      </c>
      <c r="E8" s="20" t="str">
        <f t="shared" si="1"/>
        <v/>
      </c>
      <c r="F8" s="21" t="str">
        <f t="shared" si="2"/>
        <v/>
      </c>
      <c r="G8" s="78" t="str">
        <v>sleeping bag liner #2</v>
      </c>
      <c r="H8" s="20"/>
      <c r="I8" s="20"/>
      <c r="J8" s="21"/>
      <c r="L8" s="25"/>
      <c r="M8" s="25"/>
      <c r="N8" s="25"/>
      <c r="O8" s="25"/>
      <c r="P8" s="25"/>
      <c r="Q8" s="25"/>
    </row>
    <row r="9" spans="1:17" ht="15" x14ac:dyDescent="0.25">
      <c r="A9" s="18" t="s">
        <v>42</v>
      </c>
      <c r="B9" s="59">
        <v>27</v>
      </c>
      <c r="C9" s="21">
        <f t="shared" si="0"/>
        <v>0.95239774951939193</v>
      </c>
      <c r="D9" s="25" t="s">
        <v>60</v>
      </c>
      <c r="E9" s="20">
        <f t="shared" si="1"/>
        <v>27</v>
      </c>
      <c r="F9" s="21">
        <f t="shared" si="2"/>
        <v>0.95239774951939193</v>
      </c>
      <c r="G9" s="79" t="str">
        <v>New Rain Pants Xeon</v>
      </c>
      <c r="H9" s="20"/>
      <c r="I9" s="20"/>
      <c r="J9" s="21"/>
      <c r="K9" s="25"/>
      <c r="L9" s="25"/>
      <c r="M9" s="25"/>
      <c r="N9" s="25"/>
      <c r="O9" s="25"/>
      <c r="P9" s="25"/>
      <c r="Q9" s="25"/>
    </row>
    <row r="10" spans="1:17" ht="15" x14ac:dyDescent="0.25">
      <c r="A10" s="18" t="s">
        <v>42</v>
      </c>
      <c r="B10" s="56">
        <v>143</v>
      </c>
      <c r="C10" s="21">
        <f t="shared" si="0"/>
        <v>5.0441806733804828</v>
      </c>
      <c r="D10" s="25" t="s">
        <v>61</v>
      </c>
      <c r="E10" s="20">
        <f t="shared" si="1"/>
        <v>143</v>
      </c>
      <c r="F10" s="21">
        <f t="shared" si="2"/>
        <v>5.0441806733804828</v>
      </c>
      <c r="G10" s="79" t="str">
        <v>BRS 3000T Stove</v>
      </c>
      <c r="H10" s="20"/>
      <c r="I10" s="20"/>
      <c r="J10" s="21"/>
      <c r="K10" s="25"/>
      <c r="L10" s="25"/>
      <c r="M10" s="25"/>
      <c r="N10" s="25"/>
      <c r="O10" s="25"/>
      <c r="P10" s="25"/>
      <c r="Q10" s="25"/>
    </row>
    <row r="11" spans="1:17" ht="15" x14ac:dyDescent="0.25">
      <c r="A11" s="18"/>
      <c r="B11" s="56">
        <v>200</v>
      </c>
      <c r="C11" s="21">
        <f t="shared" si="0"/>
        <v>7.0547981445880881</v>
      </c>
      <c r="D11" s="30" t="s">
        <v>57</v>
      </c>
      <c r="E11" s="20" t="str">
        <f t="shared" si="1"/>
        <v/>
      </c>
      <c r="F11" s="21" t="str">
        <f t="shared" si="2"/>
        <v/>
      </c>
      <c r="G11" s="79" t="str">
        <v>Ultralight chair</v>
      </c>
      <c r="H11" s="20"/>
      <c r="I11" s="20"/>
      <c r="J11" s="21"/>
      <c r="K11" s="25"/>
      <c r="L11" s="25"/>
      <c r="M11" s="25"/>
      <c r="N11" s="25"/>
      <c r="O11" s="25"/>
      <c r="P11" s="25"/>
      <c r="Q11" s="25"/>
    </row>
    <row r="12" spans="1:17" ht="15" x14ac:dyDescent="0.25">
      <c r="A12" s="18" t="s">
        <v>42</v>
      </c>
      <c r="B12" s="56">
        <v>146</v>
      </c>
      <c r="C12" s="21">
        <f t="shared" si="0"/>
        <v>5.1500026455493044</v>
      </c>
      <c r="D12" s="30" t="s">
        <v>58</v>
      </c>
      <c r="E12" s="20">
        <f t="shared" si="1"/>
        <v>146</v>
      </c>
      <c r="F12" s="21">
        <f t="shared" si="2"/>
        <v>5.1500026455493044</v>
      </c>
      <c r="G12" s="79"/>
      <c r="H12" s="20"/>
      <c r="I12" s="20"/>
      <c r="J12" s="21"/>
      <c r="K12" s="25"/>
      <c r="L12" s="25"/>
      <c r="M12" s="25"/>
      <c r="N12" s="25"/>
      <c r="O12" s="25"/>
      <c r="P12" s="25"/>
      <c r="Q12" s="25"/>
    </row>
    <row r="13" spans="1:17" ht="15" x14ac:dyDescent="0.25">
      <c r="B13" s="56">
        <v>0</v>
      </c>
      <c r="C13" s="21">
        <f t="shared" si="0"/>
        <v>0</v>
      </c>
      <c r="D13" s="31" t="s">
        <v>59</v>
      </c>
      <c r="E13" s="20" t="str">
        <f t="shared" si="1"/>
        <v/>
      </c>
      <c r="F13" s="21" t="str">
        <f t="shared" si="2"/>
        <v/>
      </c>
      <c r="G13" s="79"/>
      <c r="H13" s="20" t="s">
        <v>42</v>
      </c>
      <c r="I13" s="20"/>
      <c r="J13" s="21"/>
      <c r="K13" s="25"/>
      <c r="L13" s="25"/>
      <c r="M13" s="25"/>
      <c r="N13" s="25"/>
      <c r="O13" s="25"/>
      <c r="P13" s="25"/>
      <c r="Q13" s="25"/>
    </row>
    <row r="14" spans="1:17" ht="15" x14ac:dyDescent="0.25">
      <c r="A14" s="18" t="s">
        <v>42</v>
      </c>
      <c r="C14" s="21" t="str">
        <f>IF(ISBLANK(B205),"", B205/$C$209)</f>
        <v/>
      </c>
      <c r="D14" s="41" t="s">
        <v>41</v>
      </c>
      <c r="E14" s="20" t="str">
        <f>IF(A14="x",IF(B205=0,"",B205),"")</f>
        <v/>
      </c>
      <c r="F14" s="21" t="str">
        <f t="shared" ref="F14" si="3">IF(A14="x",C14,"")</f>
        <v/>
      </c>
      <c r="G14" s="79"/>
      <c r="H14" s="20"/>
      <c r="I14" s="20"/>
      <c r="J14" s="21"/>
      <c r="K14" s="25"/>
      <c r="L14" s="25"/>
      <c r="M14" s="25"/>
      <c r="N14" s="25"/>
      <c r="O14" s="25"/>
      <c r="P14" s="25"/>
      <c r="Q14" s="25"/>
    </row>
    <row r="15" spans="1:17" ht="15.75" x14ac:dyDescent="0.25">
      <c r="A15" s="18" t="s">
        <v>42</v>
      </c>
      <c r="B15" s="56"/>
      <c r="C15" s="21" t="str">
        <f t="shared" ref="C15:C46" si="4">IF(ISBLANK(B15),"", B15/$C$209)</f>
        <v/>
      </c>
      <c r="D15" s="44" t="s">
        <v>62</v>
      </c>
      <c r="E15" s="20" t="str">
        <f t="shared" si="1"/>
        <v/>
      </c>
      <c r="F15" s="21" t="str">
        <f t="shared" si="2"/>
        <v/>
      </c>
      <c r="G15" s="79"/>
      <c r="H15" s="20"/>
      <c r="I15" s="20"/>
      <c r="J15" s="21"/>
      <c r="K15" s="25"/>
      <c r="L15" s="25"/>
      <c r="M15" s="25"/>
      <c r="N15" s="25"/>
      <c r="O15" s="25"/>
      <c r="P15" s="25"/>
      <c r="Q15" s="25"/>
    </row>
    <row r="16" spans="1:17" ht="15" x14ac:dyDescent="0.25">
      <c r="A16" s="18"/>
      <c r="B16" s="56">
        <v>384</v>
      </c>
      <c r="C16" s="21">
        <f t="shared" si="4"/>
        <v>13.545212437609129</v>
      </c>
      <c r="D16" s="30" t="s">
        <v>199</v>
      </c>
      <c r="E16" s="20" t="str">
        <f t="shared" si="1"/>
        <v/>
      </c>
      <c r="F16" s="21" t="str">
        <f t="shared" si="2"/>
        <v/>
      </c>
      <c r="G16" s="80"/>
      <c r="H16" s="20"/>
      <c r="I16" s="20"/>
      <c r="J16" s="21"/>
      <c r="K16" s="25"/>
      <c r="L16" s="25"/>
      <c r="M16" s="25"/>
      <c r="N16" s="25"/>
      <c r="O16" s="25"/>
      <c r="P16" s="25"/>
      <c r="Q16" s="25"/>
    </row>
    <row r="17" spans="1:17" ht="30" x14ac:dyDescent="0.25">
      <c r="A17" s="15" t="s">
        <v>42</v>
      </c>
      <c r="B17" s="56">
        <v>233</v>
      </c>
      <c r="C17" s="21">
        <f t="shared" si="4"/>
        <v>8.2188398384451222</v>
      </c>
      <c r="D17" s="85" t="s">
        <v>204</v>
      </c>
      <c r="E17" s="20">
        <f t="shared" si="1"/>
        <v>233</v>
      </c>
      <c r="F17" s="21">
        <f t="shared" si="2"/>
        <v>8.2188398384451222</v>
      </c>
      <c r="G17" s="25"/>
      <c r="H17" s="20"/>
      <c r="I17" s="20"/>
      <c r="J17" s="21"/>
      <c r="K17" s="25"/>
      <c r="L17" s="25"/>
      <c r="M17" s="25"/>
      <c r="N17" s="25"/>
      <c r="O17" s="25"/>
      <c r="P17" s="25"/>
      <c r="Q17" s="25"/>
    </row>
    <row r="18" spans="1:17" ht="15" x14ac:dyDescent="0.25">
      <c r="A18" s="18"/>
      <c r="B18" s="56"/>
      <c r="C18" s="21" t="str">
        <f t="shared" si="4"/>
        <v/>
      </c>
      <c r="D18" s="88" t="s">
        <v>215</v>
      </c>
      <c r="E18" s="20" t="str">
        <f t="shared" ref="E18:E20" si="5">IF(A18="x",IF(B18=0,"",B18),"")</f>
        <v/>
      </c>
      <c r="F18" s="21" t="str">
        <f t="shared" ref="F18:F20" si="6">IF(A18="x",C18,"")</f>
        <v/>
      </c>
      <c r="G18" s="25"/>
      <c r="H18" s="20" t="s">
        <v>42</v>
      </c>
      <c r="I18" s="20"/>
      <c r="J18" s="21"/>
      <c r="K18" s="25"/>
      <c r="L18" s="25"/>
      <c r="M18" s="25"/>
      <c r="N18" s="25"/>
      <c r="O18" s="25"/>
      <c r="P18" s="25"/>
      <c r="Q18" s="25"/>
    </row>
    <row r="19" spans="1:17" ht="15" x14ac:dyDescent="0.25">
      <c r="A19" s="18" t="s">
        <v>42</v>
      </c>
      <c r="B19" s="56">
        <v>207</v>
      </c>
      <c r="C19" s="21">
        <f t="shared" si="4"/>
        <v>7.3017160796486715</v>
      </c>
      <c r="D19" s="85" t="s">
        <v>216</v>
      </c>
      <c r="E19" s="20">
        <f t="shared" si="5"/>
        <v>207</v>
      </c>
      <c r="F19" s="21">
        <f t="shared" si="6"/>
        <v>7.3017160796486715</v>
      </c>
      <c r="G19" s="25"/>
      <c r="H19" s="20"/>
      <c r="I19" s="20"/>
      <c r="J19" s="21"/>
      <c r="K19" s="25"/>
      <c r="L19" s="25"/>
      <c r="M19" s="25"/>
      <c r="N19" s="25"/>
      <c r="O19" s="25"/>
      <c r="P19" s="25"/>
      <c r="Q19" s="25"/>
    </row>
    <row r="20" spans="1:17" ht="15" x14ac:dyDescent="0.25">
      <c r="B20" s="56">
        <v>226</v>
      </c>
      <c r="C20" s="21">
        <f t="shared" si="4"/>
        <v>7.9719219033845397</v>
      </c>
      <c r="D20" s="85" t="s">
        <v>217</v>
      </c>
      <c r="E20" s="20" t="str">
        <f t="shared" si="5"/>
        <v/>
      </c>
      <c r="F20" s="21" t="str">
        <f t="shared" si="6"/>
        <v/>
      </c>
      <c r="G20" s="25"/>
      <c r="H20" s="20"/>
      <c r="I20" s="20"/>
      <c r="J20" s="21"/>
      <c r="K20" s="25"/>
      <c r="L20" s="25"/>
      <c r="M20" s="25"/>
      <c r="N20" s="25"/>
      <c r="O20" s="25"/>
      <c r="P20" s="25"/>
      <c r="Q20" s="25"/>
    </row>
    <row r="21" spans="1:17" ht="15" x14ac:dyDescent="0.25">
      <c r="A21" s="18"/>
      <c r="B21" s="56">
        <v>97</v>
      </c>
      <c r="C21" s="21">
        <f t="shared" si="4"/>
        <v>3.4215771001252229</v>
      </c>
      <c r="D21" s="45" t="s">
        <v>63</v>
      </c>
      <c r="E21" s="20" t="str">
        <f t="shared" si="1"/>
        <v/>
      </c>
      <c r="F21" s="21" t="str">
        <f t="shared" si="2"/>
        <v/>
      </c>
      <c r="G21" s="25"/>
      <c r="H21" s="20"/>
      <c r="I21" s="20"/>
      <c r="J21" s="21"/>
      <c r="K21" s="25"/>
      <c r="L21" s="25"/>
      <c r="M21" s="25"/>
      <c r="N21" s="25"/>
      <c r="O21" s="25"/>
      <c r="P21" s="25"/>
      <c r="Q21" s="25"/>
    </row>
    <row r="22" spans="1:17" ht="15" x14ac:dyDescent="0.25">
      <c r="A22" s="18" t="s">
        <v>42</v>
      </c>
      <c r="B22" s="56">
        <v>82</v>
      </c>
      <c r="C22" s="21">
        <f t="shared" si="4"/>
        <v>2.8924672392811162</v>
      </c>
      <c r="D22" s="45" t="s">
        <v>205</v>
      </c>
      <c r="E22" s="20">
        <f t="shared" si="1"/>
        <v>82</v>
      </c>
      <c r="F22" s="21">
        <f t="shared" si="2"/>
        <v>2.8924672392811162</v>
      </c>
      <c r="G22" s="25" t="s">
        <v>182</v>
      </c>
      <c r="H22" s="20"/>
      <c r="I22" s="20"/>
      <c r="J22" s="21"/>
      <c r="K22" s="25"/>
      <c r="L22" s="25"/>
      <c r="M22" s="25"/>
      <c r="N22" s="25"/>
      <c r="O22" s="25"/>
      <c r="P22" s="25"/>
      <c r="Q22" s="25"/>
    </row>
    <row r="23" spans="1:17" ht="15" x14ac:dyDescent="0.25">
      <c r="A23" s="18"/>
      <c r="B23" s="56">
        <v>40</v>
      </c>
      <c r="C23" s="21">
        <f t="shared" si="4"/>
        <v>1.4109596289176176</v>
      </c>
      <c r="D23" s="30" t="s">
        <v>64</v>
      </c>
      <c r="E23" s="20" t="str">
        <f t="shared" si="1"/>
        <v/>
      </c>
      <c r="F23" s="21" t="str">
        <f t="shared" si="2"/>
        <v/>
      </c>
      <c r="G23" s="25"/>
      <c r="H23" s="20"/>
      <c r="I23" s="20"/>
      <c r="J23" s="21"/>
      <c r="K23" s="25"/>
      <c r="L23" s="25"/>
      <c r="M23" s="25"/>
      <c r="N23" s="25"/>
      <c r="O23" s="25"/>
      <c r="P23" s="25"/>
      <c r="Q23" s="25"/>
    </row>
    <row r="24" spans="1:17" ht="15" x14ac:dyDescent="0.25">
      <c r="A24" s="18" t="s">
        <v>42</v>
      </c>
      <c r="B24" s="56">
        <v>40</v>
      </c>
      <c r="C24" s="21">
        <f t="shared" si="4"/>
        <v>1.4109596289176176</v>
      </c>
      <c r="D24" s="30" t="s">
        <v>206</v>
      </c>
      <c r="E24" s="20">
        <f t="shared" si="1"/>
        <v>40</v>
      </c>
      <c r="F24" s="21">
        <f t="shared" si="2"/>
        <v>1.4109596289176176</v>
      </c>
      <c r="G24" s="25"/>
      <c r="H24" s="20"/>
      <c r="I24" s="20"/>
      <c r="J24" s="21"/>
      <c r="K24" s="25"/>
      <c r="L24" s="25"/>
      <c r="M24" s="25"/>
      <c r="N24" s="25"/>
      <c r="O24" s="25"/>
      <c r="P24" s="25"/>
      <c r="Q24" s="25"/>
    </row>
    <row r="25" spans="1:17" ht="15" x14ac:dyDescent="0.25">
      <c r="A25" s="18"/>
      <c r="B25" s="56">
        <v>750</v>
      </c>
      <c r="C25" s="21">
        <f t="shared" si="4"/>
        <v>26.45549304220533</v>
      </c>
      <c r="D25" s="45" t="s">
        <v>65</v>
      </c>
      <c r="E25" s="20" t="str">
        <f t="shared" si="1"/>
        <v/>
      </c>
      <c r="F25" s="21" t="str">
        <f t="shared" si="2"/>
        <v/>
      </c>
      <c r="G25" s="25"/>
      <c r="H25" s="20"/>
      <c r="I25" s="20"/>
      <c r="J25" s="21"/>
      <c r="K25" s="25"/>
      <c r="L25" s="25"/>
      <c r="M25" s="25"/>
      <c r="N25" s="25"/>
      <c r="O25" s="25"/>
      <c r="P25" s="25"/>
      <c r="Q25" s="25"/>
    </row>
    <row r="26" spans="1:17" ht="30" x14ac:dyDescent="0.25">
      <c r="A26" s="15" t="s">
        <v>42</v>
      </c>
      <c r="B26" s="56">
        <v>474</v>
      </c>
      <c r="C26" s="21">
        <f t="shared" si="4"/>
        <v>16.71987160267377</v>
      </c>
      <c r="D26" s="45" t="s">
        <v>201</v>
      </c>
      <c r="E26" s="20">
        <v>300</v>
      </c>
      <c r="F26" s="21">
        <f t="shared" si="2"/>
        <v>16.71987160267377</v>
      </c>
      <c r="G26" s="68" t="s">
        <v>191</v>
      </c>
      <c r="H26" s="20"/>
      <c r="I26" s="20"/>
      <c r="J26" s="21"/>
      <c r="K26" s="25"/>
      <c r="L26" s="25"/>
      <c r="M26" s="25"/>
      <c r="N26" s="25"/>
      <c r="O26" s="25"/>
      <c r="P26" s="25"/>
      <c r="Q26" s="25"/>
    </row>
    <row r="27" spans="1:17" ht="15" x14ac:dyDescent="0.25">
      <c r="A27" s="15" t="s">
        <v>42</v>
      </c>
      <c r="B27" s="56">
        <v>80</v>
      </c>
      <c r="C27" s="21">
        <f t="shared" si="4"/>
        <v>2.8219192578352352</v>
      </c>
      <c r="D27" s="30" t="s">
        <v>68</v>
      </c>
      <c r="E27" s="20">
        <f t="shared" si="1"/>
        <v>80</v>
      </c>
      <c r="F27" s="21">
        <f t="shared" si="2"/>
        <v>2.8219192578352352</v>
      </c>
      <c r="G27" s="25"/>
      <c r="H27" s="20"/>
      <c r="I27" s="20"/>
      <c r="J27" s="21"/>
      <c r="K27" s="25"/>
      <c r="L27" s="25"/>
      <c r="M27" s="25"/>
      <c r="N27" s="25"/>
      <c r="O27" s="25"/>
      <c r="P27" s="25"/>
      <c r="Q27" s="25"/>
    </row>
    <row r="28" spans="1:17" ht="15" x14ac:dyDescent="0.25">
      <c r="A28" s="18"/>
      <c r="B28" s="56">
        <v>115</v>
      </c>
      <c r="C28" s="21">
        <f t="shared" si="4"/>
        <v>4.0565089331381508</v>
      </c>
      <c r="D28" s="30" t="s">
        <v>69</v>
      </c>
      <c r="E28" s="20" t="str">
        <f t="shared" si="1"/>
        <v/>
      </c>
      <c r="F28" s="21" t="str">
        <f t="shared" si="2"/>
        <v/>
      </c>
      <c r="G28" s="25"/>
      <c r="H28" s="20"/>
      <c r="I28" s="20"/>
      <c r="J28" s="21"/>
      <c r="K28" s="25"/>
      <c r="L28" s="25"/>
      <c r="M28" s="25"/>
      <c r="N28" s="25"/>
      <c r="O28" s="25"/>
      <c r="P28" s="25"/>
      <c r="Q28" s="25"/>
    </row>
    <row r="29" spans="1:17" ht="15" x14ac:dyDescent="0.25">
      <c r="B29" s="56">
        <v>126</v>
      </c>
      <c r="C29" s="21">
        <f t="shared" si="4"/>
        <v>4.4445228310904952</v>
      </c>
      <c r="D29" s="30" t="s">
        <v>70</v>
      </c>
      <c r="E29" s="20" t="str">
        <f t="shared" si="1"/>
        <v/>
      </c>
      <c r="F29" s="21" t="str">
        <f t="shared" si="2"/>
        <v/>
      </c>
      <c r="G29" s="25"/>
      <c r="H29" s="20"/>
      <c r="I29" s="20"/>
      <c r="J29" s="21"/>
      <c r="K29" s="25"/>
      <c r="L29" s="25"/>
      <c r="M29" s="25"/>
      <c r="N29" s="25"/>
      <c r="O29" s="25"/>
      <c r="P29" s="25"/>
      <c r="Q29" s="25"/>
    </row>
    <row r="30" spans="1:17" ht="15" x14ac:dyDescent="0.25">
      <c r="B30" s="56">
        <v>311</v>
      </c>
      <c r="C30" s="21">
        <f t="shared" si="4"/>
        <v>10.970211114834477</v>
      </c>
      <c r="D30" s="45" t="s">
        <v>66</v>
      </c>
      <c r="E30" s="20" t="str">
        <f t="shared" si="1"/>
        <v/>
      </c>
      <c r="F30" s="21" t="str">
        <f t="shared" si="2"/>
        <v/>
      </c>
      <c r="G30" s="25"/>
      <c r="H30" s="20"/>
      <c r="I30" s="20"/>
      <c r="J30" s="21"/>
      <c r="K30" s="25"/>
      <c r="L30" s="25"/>
      <c r="M30" s="25"/>
      <c r="N30" s="25"/>
      <c r="O30" s="25"/>
      <c r="P30" s="25"/>
      <c r="Q30" s="25"/>
    </row>
    <row r="31" spans="1:17" ht="15" x14ac:dyDescent="0.25">
      <c r="B31" s="56">
        <v>0</v>
      </c>
      <c r="C31" s="21">
        <f t="shared" si="4"/>
        <v>0</v>
      </c>
      <c r="D31" s="46" t="s">
        <v>67</v>
      </c>
      <c r="E31" s="20" t="str">
        <f t="shared" si="1"/>
        <v/>
      </c>
      <c r="F31" s="21" t="str">
        <f t="shared" si="2"/>
        <v/>
      </c>
      <c r="G31" s="25" t="s">
        <v>187</v>
      </c>
      <c r="H31" s="20" t="s">
        <v>42</v>
      </c>
      <c r="I31" s="20"/>
      <c r="J31" s="21"/>
      <c r="K31" s="25"/>
      <c r="L31" s="25"/>
      <c r="M31" s="25"/>
      <c r="N31" s="25"/>
      <c r="O31" s="25"/>
      <c r="P31" s="25"/>
      <c r="Q31" s="25"/>
    </row>
    <row r="32" spans="1:17" ht="15" x14ac:dyDescent="0.25">
      <c r="B32" s="56">
        <v>545</v>
      </c>
      <c r="C32" s="21">
        <f t="shared" si="4"/>
        <v>19.224324944002539</v>
      </c>
      <c r="D32" s="30" t="s">
        <v>71</v>
      </c>
      <c r="E32" s="20" t="str">
        <f t="shared" si="1"/>
        <v/>
      </c>
      <c r="F32" s="21" t="str">
        <f t="shared" si="2"/>
        <v/>
      </c>
      <c r="G32" s="25"/>
      <c r="H32" s="20"/>
      <c r="I32" s="20"/>
      <c r="J32" s="21"/>
      <c r="K32" s="25"/>
      <c r="L32" s="25"/>
      <c r="M32" s="25"/>
      <c r="N32" s="25"/>
      <c r="O32" s="25"/>
      <c r="P32" s="25"/>
      <c r="Q32" s="25"/>
    </row>
    <row r="33" spans="1:17" ht="15" x14ac:dyDescent="0.25">
      <c r="B33" s="56">
        <v>305</v>
      </c>
      <c r="C33" s="21">
        <f t="shared" si="4"/>
        <v>10.758567170496834</v>
      </c>
      <c r="D33" s="30" t="s">
        <v>72</v>
      </c>
      <c r="E33" s="20" t="str">
        <f t="shared" si="1"/>
        <v/>
      </c>
      <c r="F33" s="21" t="str">
        <f t="shared" si="2"/>
        <v/>
      </c>
      <c r="G33" s="25"/>
      <c r="H33" s="20"/>
      <c r="I33" s="20"/>
      <c r="J33" s="21"/>
      <c r="K33" s="25"/>
      <c r="L33" s="25"/>
      <c r="M33" s="25"/>
      <c r="N33" s="25"/>
      <c r="O33" s="25"/>
      <c r="P33" s="25"/>
      <c r="Q33" s="25"/>
    </row>
    <row r="34" spans="1:17" ht="15" x14ac:dyDescent="0.25">
      <c r="A34" s="18" t="s">
        <v>42</v>
      </c>
      <c r="B34" s="56">
        <v>71</v>
      </c>
      <c r="C34" s="21">
        <f t="shared" si="4"/>
        <v>2.5044533413287713</v>
      </c>
      <c r="D34" s="25" t="s">
        <v>75</v>
      </c>
      <c r="E34" s="20">
        <f t="shared" si="1"/>
        <v>71</v>
      </c>
      <c r="F34" s="21">
        <f t="shared" si="2"/>
        <v>2.5044533413287713</v>
      </c>
      <c r="G34" s="25"/>
      <c r="H34" s="20"/>
      <c r="I34" s="20"/>
      <c r="J34" s="21"/>
      <c r="K34" s="25"/>
      <c r="L34" s="25"/>
      <c r="M34" s="25"/>
      <c r="N34" s="25"/>
      <c r="O34" s="25"/>
      <c r="P34" s="25"/>
      <c r="Q34" s="25"/>
    </row>
    <row r="35" spans="1:17" ht="15" x14ac:dyDescent="0.25">
      <c r="A35" s="18"/>
      <c r="B35" s="56">
        <v>119</v>
      </c>
      <c r="C35" s="21">
        <f t="shared" si="4"/>
        <v>4.1976048960299126</v>
      </c>
      <c r="D35" s="25" t="s">
        <v>214</v>
      </c>
      <c r="E35" s="20" t="str">
        <f t="shared" si="1"/>
        <v/>
      </c>
      <c r="F35" s="21" t="str">
        <f t="shared" si="2"/>
        <v/>
      </c>
      <c r="G35" s="25"/>
      <c r="H35" s="20"/>
      <c r="I35" s="20"/>
      <c r="J35" s="21"/>
      <c r="K35" s="25"/>
      <c r="L35" s="25"/>
      <c r="M35" s="25"/>
      <c r="N35" s="25"/>
      <c r="O35" s="25"/>
      <c r="P35" s="25"/>
      <c r="Q35" s="25"/>
    </row>
    <row r="36" spans="1:17" ht="15" x14ac:dyDescent="0.25">
      <c r="A36" s="18"/>
      <c r="B36" s="56">
        <v>195</v>
      </c>
      <c r="C36" s="21">
        <f t="shared" si="4"/>
        <v>6.878428190973386</v>
      </c>
      <c r="D36" s="25" t="s">
        <v>213</v>
      </c>
      <c r="E36" s="14" t="str">
        <f t="shared" si="1"/>
        <v/>
      </c>
      <c r="F36" s="21" t="str">
        <f t="shared" si="2"/>
        <v/>
      </c>
      <c r="G36" s="25"/>
      <c r="H36" s="20"/>
      <c r="I36" s="20"/>
      <c r="J36" s="21"/>
      <c r="K36" s="25"/>
      <c r="L36" s="25"/>
      <c r="M36" s="25"/>
      <c r="N36" s="25"/>
      <c r="O36" s="25"/>
      <c r="P36" s="25"/>
      <c r="Q36" s="25"/>
    </row>
    <row r="37" spans="1:17" ht="15" x14ac:dyDescent="0.25">
      <c r="B37" s="56">
        <v>0</v>
      </c>
      <c r="C37" s="21">
        <f t="shared" si="4"/>
        <v>0</v>
      </c>
      <c r="D37" s="25" t="s">
        <v>76</v>
      </c>
      <c r="E37" s="20" t="str">
        <f t="shared" si="1"/>
        <v/>
      </c>
      <c r="F37" s="21" t="str">
        <f t="shared" si="2"/>
        <v/>
      </c>
      <c r="G37" s="25"/>
      <c r="H37" s="20"/>
      <c r="I37" s="20"/>
      <c r="J37" s="21"/>
      <c r="K37" s="25"/>
      <c r="L37" s="25"/>
      <c r="M37" s="25"/>
      <c r="N37" s="25"/>
      <c r="O37" s="25"/>
      <c r="P37" s="25"/>
      <c r="Q37" s="25"/>
    </row>
    <row r="38" spans="1:17" ht="15" x14ac:dyDescent="0.25">
      <c r="A38" s="18" t="s">
        <v>42</v>
      </c>
      <c r="B38" s="56">
        <v>39</v>
      </c>
      <c r="C38" s="21">
        <f t="shared" si="4"/>
        <v>1.3756856381946772</v>
      </c>
      <c r="D38" s="25" t="s">
        <v>81</v>
      </c>
      <c r="E38" s="20">
        <f t="shared" si="1"/>
        <v>39</v>
      </c>
      <c r="F38" s="21">
        <f t="shared" si="2"/>
        <v>1.3756856381946772</v>
      </c>
      <c r="G38" s="25"/>
      <c r="H38" s="20"/>
      <c r="I38" s="20"/>
      <c r="J38" s="21"/>
      <c r="K38" s="25"/>
      <c r="L38" s="25"/>
      <c r="M38" s="25"/>
      <c r="N38" s="25"/>
      <c r="O38" s="25"/>
      <c r="P38" s="25"/>
      <c r="Q38" s="25"/>
    </row>
    <row r="39" spans="1:17" ht="15" x14ac:dyDescent="0.25">
      <c r="A39" s="18" t="s">
        <v>42</v>
      </c>
      <c r="B39" s="56"/>
      <c r="C39" s="21" t="str">
        <f t="shared" si="4"/>
        <v/>
      </c>
      <c r="D39" s="19" t="s">
        <v>41</v>
      </c>
      <c r="E39" s="20" t="str">
        <f t="shared" si="1"/>
        <v/>
      </c>
      <c r="F39" s="21" t="str">
        <f t="shared" si="2"/>
        <v/>
      </c>
      <c r="G39" s="25"/>
      <c r="H39" s="20"/>
      <c r="I39" s="20"/>
      <c r="J39" s="21"/>
      <c r="K39" s="25"/>
      <c r="L39" s="25"/>
      <c r="M39" s="25"/>
      <c r="N39" s="25"/>
      <c r="O39" s="25"/>
      <c r="P39" s="25"/>
      <c r="Q39" s="25"/>
    </row>
    <row r="40" spans="1:17" ht="15.75" x14ac:dyDescent="0.25">
      <c r="A40" s="18" t="s">
        <v>42</v>
      </c>
      <c r="B40" s="56"/>
      <c r="C40" s="21" t="str">
        <f t="shared" si="4"/>
        <v/>
      </c>
      <c r="D40" s="44" t="s">
        <v>77</v>
      </c>
      <c r="E40" s="20" t="str">
        <f t="shared" si="1"/>
        <v/>
      </c>
      <c r="F40" s="21" t="str">
        <f t="shared" si="2"/>
        <v/>
      </c>
      <c r="G40" s="25"/>
      <c r="H40" s="20"/>
      <c r="I40" s="20"/>
      <c r="J40" s="21"/>
      <c r="K40" s="25"/>
      <c r="L40" s="25"/>
      <c r="M40" s="25"/>
      <c r="N40" s="25"/>
      <c r="O40" s="25"/>
      <c r="P40" s="25"/>
      <c r="Q40" s="25"/>
    </row>
    <row r="41" spans="1:17" ht="15" x14ac:dyDescent="0.25">
      <c r="B41" s="56">
        <v>1088</v>
      </c>
      <c r="C41" s="21">
        <f t="shared" si="4"/>
        <v>38.378101906559202</v>
      </c>
      <c r="D41" s="30" t="s">
        <v>78</v>
      </c>
      <c r="E41" s="20" t="str">
        <f t="shared" si="1"/>
        <v/>
      </c>
      <c r="F41" s="21" t="str">
        <f t="shared" si="2"/>
        <v/>
      </c>
      <c r="G41" s="25"/>
      <c r="H41" s="20"/>
      <c r="I41" s="20"/>
      <c r="J41" s="21"/>
      <c r="K41" s="25"/>
      <c r="L41" s="25"/>
      <c r="M41" s="25"/>
      <c r="N41" s="25"/>
      <c r="O41" s="25"/>
      <c r="P41" s="25"/>
      <c r="Q41" s="25"/>
    </row>
    <row r="42" spans="1:17" ht="15" x14ac:dyDescent="0.25">
      <c r="A42" s="15" t="s">
        <v>42</v>
      </c>
      <c r="B42" s="56">
        <v>1270</v>
      </c>
      <c r="C42" s="21">
        <f t="shared" si="4"/>
        <v>44.797968218134358</v>
      </c>
      <c r="D42" s="30" t="s">
        <v>198</v>
      </c>
      <c r="E42" s="20">
        <f t="shared" si="1"/>
        <v>1270</v>
      </c>
      <c r="F42" s="21">
        <f t="shared" si="2"/>
        <v>44.797968218134358</v>
      </c>
      <c r="G42" s="25"/>
      <c r="H42" s="20"/>
      <c r="I42" s="20"/>
      <c r="J42" s="21"/>
      <c r="K42" s="25"/>
      <c r="L42" s="25"/>
      <c r="M42" s="25"/>
      <c r="N42" s="25"/>
      <c r="O42" s="25"/>
      <c r="P42" s="25"/>
      <c r="Q42" s="25"/>
    </row>
    <row r="43" spans="1:17" ht="15" x14ac:dyDescent="0.25">
      <c r="A43" s="18"/>
      <c r="B43" s="56">
        <v>1565</v>
      </c>
      <c r="C43" s="21">
        <f t="shared" si="4"/>
        <v>55.203795481401791</v>
      </c>
      <c r="D43" s="30" t="s">
        <v>197</v>
      </c>
      <c r="E43" s="20" t="str">
        <f t="shared" si="1"/>
        <v/>
      </c>
      <c r="F43" s="21" t="str">
        <f t="shared" si="2"/>
        <v/>
      </c>
      <c r="G43" s="25"/>
      <c r="H43" s="20"/>
      <c r="I43" s="20"/>
      <c r="J43" s="21"/>
      <c r="K43" s="25"/>
      <c r="L43" s="25"/>
      <c r="M43" s="25"/>
      <c r="N43" s="25"/>
      <c r="O43" s="25"/>
      <c r="P43" s="25"/>
      <c r="Q43" s="25"/>
    </row>
    <row r="44" spans="1:17" ht="15" x14ac:dyDescent="0.25">
      <c r="A44" s="18"/>
      <c r="B44" s="56">
        <v>1089</v>
      </c>
      <c r="C44" s="21">
        <f t="shared" si="4"/>
        <v>38.413375897282137</v>
      </c>
      <c r="D44" s="30" t="s">
        <v>103</v>
      </c>
      <c r="E44" s="20" t="str">
        <f t="shared" ref="E44" si="7">IF(A44="x",IF(B44=0,"",B44),"")</f>
        <v/>
      </c>
      <c r="F44" s="21" t="str">
        <f t="shared" ref="F44" si="8">IF(A44="x",C44,"")</f>
        <v/>
      </c>
      <c r="G44" s="25"/>
      <c r="H44" s="20"/>
      <c r="I44" s="20"/>
      <c r="J44" s="21"/>
      <c r="K44" s="25"/>
      <c r="L44" s="25"/>
      <c r="M44" s="25"/>
      <c r="N44" s="25"/>
      <c r="O44" s="25"/>
      <c r="P44" s="25"/>
      <c r="Q44" s="25"/>
    </row>
    <row r="45" spans="1:17" ht="15" x14ac:dyDescent="0.25">
      <c r="A45" s="15" t="s">
        <v>42</v>
      </c>
      <c r="B45" s="56">
        <v>176</v>
      </c>
      <c r="C45" s="21">
        <f t="shared" si="4"/>
        <v>6.2082223672375179</v>
      </c>
      <c r="D45" s="45" t="s">
        <v>105</v>
      </c>
      <c r="E45" s="20">
        <f t="shared" si="1"/>
        <v>176</v>
      </c>
      <c r="F45" s="21">
        <f t="shared" si="2"/>
        <v>6.2082223672375179</v>
      </c>
      <c r="G45" s="25"/>
      <c r="H45" s="20"/>
      <c r="I45" s="20"/>
      <c r="J45" s="21"/>
      <c r="K45" s="25"/>
      <c r="L45" s="25"/>
      <c r="M45" s="25"/>
      <c r="N45" s="25"/>
      <c r="O45" s="25"/>
      <c r="P45" s="25"/>
      <c r="Q45" s="25"/>
    </row>
    <row r="46" spans="1:17" ht="15" x14ac:dyDescent="0.25">
      <c r="B46" s="56">
        <v>0</v>
      </c>
      <c r="C46" s="21">
        <f t="shared" si="4"/>
        <v>0</v>
      </c>
      <c r="D46" s="46" t="s">
        <v>104</v>
      </c>
      <c r="E46" s="20" t="str">
        <f t="shared" ref="E46" si="9">IF(A46="x",IF(B46=0,"",B46),"")</f>
        <v/>
      </c>
      <c r="F46" s="21" t="str">
        <f t="shared" ref="F46" si="10">IF(A46="x",C46,"")</f>
        <v/>
      </c>
      <c r="G46" s="25" t="s">
        <v>184</v>
      </c>
      <c r="H46" s="14" t="s">
        <v>42</v>
      </c>
      <c r="I46" s="14"/>
      <c r="J46" s="21"/>
      <c r="K46" s="25"/>
      <c r="L46" s="25"/>
      <c r="M46" s="25"/>
      <c r="N46" s="25"/>
      <c r="O46" s="25"/>
      <c r="P46" s="25"/>
      <c r="Q46" s="25"/>
    </row>
    <row r="47" spans="1:17" ht="15" x14ac:dyDescent="0.25">
      <c r="A47" s="18"/>
      <c r="B47" s="56">
        <v>86</v>
      </c>
      <c r="C47" s="21">
        <f t="shared" ref="C47:C78" si="11">IF(ISBLANK(B47),"", B47/$C$209)</f>
        <v>3.033563202172878</v>
      </c>
      <c r="D47" s="25" t="s">
        <v>106</v>
      </c>
      <c r="E47" s="20" t="str">
        <f t="shared" ref="E47" si="12">IF(A47="x",IF(B47=0,"",B47),"")</f>
        <v/>
      </c>
      <c r="F47" s="21" t="str">
        <f t="shared" ref="F47" si="13">IF(A47="x",C47,"")</f>
        <v/>
      </c>
      <c r="G47" s="25"/>
      <c r="H47" s="20"/>
      <c r="I47" s="20"/>
      <c r="J47" s="21"/>
      <c r="K47" s="25"/>
      <c r="L47" s="25"/>
      <c r="M47" s="25"/>
      <c r="N47" s="25"/>
      <c r="O47" s="25"/>
      <c r="P47" s="25"/>
      <c r="Q47" s="25"/>
    </row>
    <row r="48" spans="1:17" ht="15" x14ac:dyDescent="0.25">
      <c r="A48" s="18" t="s">
        <v>42</v>
      </c>
      <c r="B48" s="56">
        <v>90</v>
      </c>
      <c r="C48" s="21">
        <f t="shared" si="11"/>
        <v>3.1746591650646399</v>
      </c>
      <c r="D48" s="25" t="s">
        <v>177</v>
      </c>
      <c r="E48" s="20">
        <f t="shared" ref="E48" si="14">IF(A48="x",IF(B48=0,"",B48),"")</f>
        <v>90</v>
      </c>
      <c r="F48" s="21">
        <f t="shared" ref="F48" si="15">IF(A48="x",C48,"")</f>
        <v>3.1746591650646399</v>
      </c>
      <c r="G48" s="25"/>
      <c r="H48" s="20"/>
      <c r="I48" s="20"/>
      <c r="J48" s="21"/>
      <c r="K48" s="25"/>
      <c r="L48" s="25"/>
      <c r="M48" s="25"/>
      <c r="N48" s="25"/>
      <c r="O48" s="25"/>
      <c r="P48" s="25"/>
      <c r="Q48" s="25"/>
    </row>
    <row r="49" spans="1:17" ht="15" x14ac:dyDescent="0.25">
      <c r="B49" s="56">
        <v>711</v>
      </c>
      <c r="C49" s="21">
        <f t="shared" si="11"/>
        <v>25.079807404010655</v>
      </c>
      <c r="D49" s="30" t="s">
        <v>73</v>
      </c>
      <c r="E49" s="20" t="str">
        <f t="shared" si="1"/>
        <v/>
      </c>
      <c r="F49" s="21" t="str">
        <f t="shared" si="2"/>
        <v/>
      </c>
      <c r="G49" s="25"/>
      <c r="H49" s="20"/>
      <c r="I49" s="20"/>
      <c r="J49" s="21"/>
      <c r="K49" s="25"/>
      <c r="L49" s="25"/>
      <c r="M49" s="25"/>
      <c r="N49" s="25"/>
      <c r="O49" s="25"/>
      <c r="P49" s="25"/>
      <c r="Q49" s="25"/>
    </row>
    <row r="50" spans="1:17" ht="15" x14ac:dyDescent="0.25">
      <c r="B50" s="56">
        <v>488</v>
      </c>
      <c r="C50" s="21">
        <f t="shared" si="11"/>
        <v>17.213707472794937</v>
      </c>
      <c r="D50" s="30" t="s">
        <v>74</v>
      </c>
      <c r="E50" s="20" t="str">
        <f t="shared" si="1"/>
        <v/>
      </c>
      <c r="F50" s="21" t="str">
        <f t="shared" si="2"/>
        <v/>
      </c>
      <c r="G50" s="25"/>
      <c r="H50" s="20"/>
      <c r="I50" s="20"/>
      <c r="J50" s="21"/>
      <c r="K50" s="25"/>
      <c r="L50" s="25"/>
      <c r="M50" s="25"/>
      <c r="N50" s="25"/>
      <c r="O50" s="25"/>
      <c r="P50" s="25"/>
      <c r="Q50" s="25"/>
    </row>
    <row r="51" spans="1:17" ht="15" x14ac:dyDescent="0.25">
      <c r="B51" s="56"/>
      <c r="C51" s="21" t="str">
        <f t="shared" si="11"/>
        <v/>
      </c>
      <c r="D51" s="30" t="s">
        <v>212</v>
      </c>
      <c r="E51" s="20" t="str">
        <f t="shared" ref="E51" si="16">IF(A51="x",IF(B51=0,"",B51),"")</f>
        <v/>
      </c>
      <c r="F51" s="21" t="str">
        <f t="shared" ref="F51" si="17">IF(A51="x",C51,"")</f>
        <v/>
      </c>
      <c r="G51" s="25"/>
      <c r="H51" s="20"/>
      <c r="I51" s="20"/>
      <c r="J51" s="21"/>
      <c r="K51" s="25"/>
      <c r="L51" s="25"/>
      <c r="M51" s="25"/>
      <c r="N51" s="25"/>
      <c r="O51" s="25"/>
      <c r="P51" s="25"/>
      <c r="Q51" s="25"/>
    </row>
    <row r="52" spans="1:17" ht="15" x14ac:dyDescent="0.25">
      <c r="A52" s="15" t="s">
        <v>42</v>
      </c>
      <c r="B52" s="56">
        <v>898</v>
      </c>
      <c r="C52" s="21">
        <f t="shared" si="11"/>
        <v>31.676043669200517</v>
      </c>
      <c r="D52" s="25" t="s">
        <v>83</v>
      </c>
      <c r="E52" s="20">
        <f t="shared" si="1"/>
        <v>898</v>
      </c>
      <c r="F52" s="21">
        <f t="shared" si="2"/>
        <v>31.676043669200517</v>
      </c>
      <c r="G52" s="25"/>
      <c r="H52" s="20"/>
      <c r="I52" s="20"/>
      <c r="J52" s="21"/>
      <c r="K52" s="25"/>
      <c r="L52" s="25"/>
      <c r="M52" s="25"/>
      <c r="N52" s="25"/>
      <c r="O52" s="25"/>
      <c r="P52" s="25"/>
      <c r="Q52" s="25"/>
    </row>
    <row r="53" spans="1:17" ht="15" x14ac:dyDescent="0.25">
      <c r="A53" s="18" t="s">
        <v>42</v>
      </c>
      <c r="B53" s="56"/>
      <c r="C53" s="21" t="str">
        <f t="shared" si="11"/>
        <v/>
      </c>
      <c r="D53" s="25" t="s">
        <v>41</v>
      </c>
      <c r="E53" s="20" t="str">
        <f t="shared" ref="E53:E55" si="18">IF(A53="x",IF(B53=0,"",B53),"")</f>
        <v/>
      </c>
      <c r="F53" s="21" t="str">
        <f t="shared" ref="F53:F55" si="19">IF(A53="x",C53,"")</f>
        <v/>
      </c>
      <c r="G53" s="25"/>
      <c r="H53" s="20"/>
      <c r="I53" s="20"/>
      <c r="J53" s="21"/>
      <c r="K53" s="25"/>
      <c r="L53" s="25"/>
      <c r="M53" s="25"/>
      <c r="N53" s="25"/>
      <c r="O53" s="25"/>
      <c r="P53" s="25"/>
      <c r="Q53" s="25"/>
    </row>
    <row r="54" spans="1:17" ht="15" x14ac:dyDescent="0.25">
      <c r="A54" s="18" t="s">
        <v>42</v>
      </c>
      <c r="B54" s="56"/>
      <c r="C54" s="21" t="str">
        <f t="shared" si="11"/>
        <v/>
      </c>
      <c r="D54" s="27" t="s">
        <v>163</v>
      </c>
      <c r="E54" s="20" t="str">
        <f t="shared" si="18"/>
        <v/>
      </c>
      <c r="F54" s="21" t="str">
        <f t="shared" si="19"/>
        <v/>
      </c>
      <c r="G54" s="25"/>
      <c r="H54" s="20"/>
      <c r="I54" s="20"/>
      <c r="J54" s="21"/>
      <c r="K54" s="25"/>
      <c r="L54" s="25"/>
      <c r="M54" s="25"/>
      <c r="N54" s="25"/>
      <c r="O54" s="25"/>
      <c r="P54" s="25"/>
      <c r="Q54" s="25"/>
    </row>
    <row r="55" spans="1:17" ht="15" x14ac:dyDescent="0.25">
      <c r="A55" s="18" t="s">
        <v>42</v>
      </c>
      <c r="B55" s="56">
        <v>84</v>
      </c>
      <c r="C55" s="21">
        <f t="shared" si="11"/>
        <v>2.9630152207269971</v>
      </c>
      <c r="D55" s="25" t="s">
        <v>100</v>
      </c>
      <c r="E55" s="20">
        <f t="shared" si="18"/>
        <v>84</v>
      </c>
      <c r="F55" s="21">
        <f t="shared" si="19"/>
        <v>2.9630152207269971</v>
      </c>
      <c r="G55" s="25"/>
      <c r="H55" s="20"/>
      <c r="I55" s="20"/>
      <c r="J55" s="21"/>
      <c r="K55" s="25"/>
      <c r="L55" s="25"/>
      <c r="M55" s="25"/>
      <c r="N55" s="25"/>
      <c r="O55" s="25"/>
      <c r="P55" s="25"/>
      <c r="Q55" s="25"/>
    </row>
    <row r="56" spans="1:17" ht="15" x14ac:dyDescent="0.25">
      <c r="A56" s="18" t="s">
        <v>42</v>
      </c>
      <c r="B56" s="56">
        <v>93</v>
      </c>
      <c r="C56" s="21">
        <f t="shared" si="11"/>
        <v>3.280481137233461</v>
      </c>
      <c r="D56" s="25" t="s">
        <v>82</v>
      </c>
      <c r="E56" s="20">
        <f t="shared" si="1"/>
        <v>93</v>
      </c>
      <c r="F56" s="21">
        <f t="shared" si="2"/>
        <v>3.280481137233461</v>
      </c>
      <c r="G56" s="25"/>
      <c r="H56" s="20"/>
      <c r="I56" s="20"/>
      <c r="J56" s="21"/>
      <c r="K56" s="25"/>
      <c r="L56" s="25"/>
      <c r="M56" s="25"/>
      <c r="N56" s="25"/>
      <c r="O56" s="25"/>
      <c r="P56" s="25"/>
      <c r="Q56" s="25"/>
    </row>
    <row r="57" spans="1:17" ht="15" x14ac:dyDescent="0.25">
      <c r="B57" s="56">
        <v>31</v>
      </c>
      <c r="C57" s="21">
        <f t="shared" si="11"/>
        <v>1.0934937124111537</v>
      </c>
      <c r="D57" s="25" t="s">
        <v>97</v>
      </c>
      <c r="E57" s="20" t="str">
        <f t="shared" si="1"/>
        <v/>
      </c>
      <c r="F57" s="21" t="str">
        <f t="shared" si="2"/>
        <v/>
      </c>
      <c r="G57" s="25"/>
      <c r="H57" s="20"/>
      <c r="I57" s="20"/>
      <c r="J57" s="21"/>
      <c r="K57" s="25"/>
      <c r="L57" s="25"/>
      <c r="M57" s="25"/>
      <c r="N57" s="25"/>
      <c r="O57" s="25"/>
      <c r="P57" s="25"/>
      <c r="Q57" s="25"/>
    </row>
    <row r="58" spans="1:17" ht="15" x14ac:dyDescent="0.25">
      <c r="B58" s="56">
        <v>122</v>
      </c>
      <c r="C58" s="21">
        <f t="shared" si="11"/>
        <v>4.3034268681987342</v>
      </c>
      <c r="D58" s="25" t="s">
        <v>98</v>
      </c>
      <c r="E58" s="20" t="str">
        <f t="shared" si="1"/>
        <v/>
      </c>
      <c r="F58" s="21" t="str">
        <f t="shared" si="2"/>
        <v/>
      </c>
      <c r="G58" s="25"/>
      <c r="H58" s="20"/>
      <c r="I58" s="20"/>
      <c r="J58" s="21"/>
      <c r="K58" s="25"/>
      <c r="L58" s="25"/>
      <c r="M58" s="25"/>
      <c r="N58" s="25"/>
      <c r="O58" s="25"/>
      <c r="P58" s="25"/>
      <c r="Q58" s="25"/>
    </row>
    <row r="59" spans="1:17" ht="15" x14ac:dyDescent="0.25">
      <c r="A59" s="18" t="s">
        <v>42</v>
      </c>
      <c r="B59" s="56">
        <v>148</v>
      </c>
      <c r="C59" s="21">
        <f t="shared" si="11"/>
        <v>5.2205506269951849</v>
      </c>
      <c r="D59" s="25" t="s">
        <v>99</v>
      </c>
      <c r="E59" s="20">
        <f t="shared" si="1"/>
        <v>148</v>
      </c>
      <c r="F59" s="21">
        <f t="shared" si="2"/>
        <v>5.2205506269951849</v>
      </c>
      <c r="G59" s="25"/>
      <c r="H59" s="20"/>
      <c r="I59" s="20"/>
      <c r="J59" s="21"/>
      <c r="K59" s="25"/>
      <c r="L59" s="25"/>
      <c r="M59" s="25"/>
      <c r="N59" s="25"/>
      <c r="O59" s="25"/>
      <c r="P59" s="25"/>
      <c r="Q59" s="25"/>
    </row>
    <row r="60" spans="1:17" ht="15" x14ac:dyDescent="0.25">
      <c r="B60" s="56">
        <v>132</v>
      </c>
      <c r="C60" s="21">
        <f t="shared" si="11"/>
        <v>4.6561667754281384</v>
      </c>
      <c r="D60" s="25" t="s">
        <v>18</v>
      </c>
      <c r="E60" s="20" t="str">
        <f t="shared" si="1"/>
        <v/>
      </c>
      <c r="F60" s="21" t="str">
        <f t="shared" si="2"/>
        <v/>
      </c>
      <c r="G60" s="25"/>
      <c r="H60" s="20"/>
      <c r="I60" s="20"/>
      <c r="J60" s="21"/>
      <c r="K60" s="25"/>
      <c r="L60" s="25"/>
      <c r="M60" s="25"/>
      <c r="N60" s="25"/>
      <c r="O60" s="25"/>
      <c r="P60" s="25"/>
      <c r="Q60" s="25"/>
    </row>
    <row r="61" spans="1:17" ht="15" x14ac:dyDescent="0.25">
      <c r="A61" s="18" t="s">
        <v>42</v>
      </c>
      <c r="B61" s="56">
        <v>76</v>
      </c>
      <c r="C61" s="21">
        <f t="shared" si="11"/>
        <v>2.6808232949434734</v>
      </c>
      <c r="D61" s="25" t="s">
        <v>6</v>
      </c>
      <c r="E61" s="20">
        <f t="shared" si="1"/>
        <v>76</v>
      </c>
      <c r="F61" s="21">
        <f t="shared" si="2"/>
        <v>2.6808232949434734</v>
      </c>
      <c r="G61" s="25"/>
      <c r="H61" s="20"/>
      <c r="I61" s="20"/>
      <c r="J61" s="21"/>
      <c r="K61" s="25"/>
      <c r="L61" s="25"/>
      <c r="M61" s="25"/>
      <c r="N61" s="25"/>
      <c r="O61" s="25"/>
      <c r="P61" s="25"/>
      <c r="Q61" s="25"/>
    </row>
    <row r="62" spans="1:17" ht="15" x14ac:dyDescent="0.25">
      <c r="A62" s="18" t="s">
        <v>42</v>
      </c>
      <c r="B62" s="56">
        <v>166</v>
      </c>
      <c r="C62" s="21">
        <f t="shared" si="11"/>
        <v>5.8554824600081128</v>
      </c>
      <c r="D62" s="25" t="s">
        <v>101</v>
      </c>
      <c r="E62" s="14">
        <f t="shared" si="1"/>
        <v>166</v>
      </c>
      <c r="F62" s="86">
        <f t="shared" si="2"/>
        <v>5.8554824600081128</v>
      </c>
      <c r="G62" s="25"/>
      <c r="H62" s="20"/>
      <c r="I62" s="20"/>
      <c r="J62" s="21"/>
      <c r="K62" s="25"/>
      <c r="L62" s="25"/>
      <c r="M62" s="25"/>
      <c r="N62" s="25"/>
      <c r="O62" s="25"/>
      <c r="P62" s="25"/>
      <c r="Q62" s="25"/>
    </row>
    <row r="63" spans="1:17" ht="15" x14ac:dyDescent="0.25">
      <c r="A63" s="18" t="s">
        <v>42</v>
      </c>
      <c r="B63" s="56">
        <v>47</v>
      </c>
      <c r="C63" s="21">
        <f t="shared" si="11"/>
        <v>1.6578775639782006</v>
      </c>
      <c r="D63" s="25" t="s">
        <v>161</v>
      </c>
      <c r="E63" s="14">
        <f t="shared" ref="E63" si="20">IF(A63="x",IF(B63=0,"",B63),"")</f>
        <v>47</v>
      </c>
      <c r="F63" s="86">
        <f t="shared" ref="F63" si="21">IF(A63="x",C63,"")</f>
        <v>1.6578775639782006</v>
      </c>
      <c r="G63" s="25"/>
      <c r="H63" s="20"/>
      <c r="I63" s="20"/>
      <c r="J63" s="21"/>
      <c r="K63" s="25"/>
      <c r="L63" s="25"/>
      <c r="M63" s="25"/>
      <c r="N63" s="25"/>
      <c r="O63" s="25"/>
      <c r="P63" s="25"/>
      <c r="Q63" s="25"/>
    </row>
    <row r="64" spans="1:17" ht="15" x14ac:dyDescent="0.25">
      <c r="A64" s="18" t="s">
        <v>42</v>
      </c>
      <c r="B64" s="56">
        <v>188</v>
      </c>
      <c r="C64" s="21">
        <f t="shared" si="11"/>
        <v>6.6315102559128025</v>
      </c>
      <c r="D64" s="25" t="s">
        <v>21</v>
      </c>
      <c r="E64" s="14">
        <f t="shared" ref="E64:E77" si="22">IF(A64="x",IF(B64=0,"",B64),"")</f>
        <v>188</v>
      </c>
      <c r="F64" s="86">
        <f t="shared" ref="F64:F77" si="23">IF(A64="x",C64,"")</f>
        <v>6.6315102559128025</v>
      </c>
      <c r="G64" s="25"/>
      <c r="H64" s="20"/>
      <c r="I64" s="20"/>
      <c r="J64" s="21"/>
      <c r="K64" s="25"/>
      <c r="L64" s="25"/>
      <c r="M64" s="25"/>
      <c r="N64" s="25"/>
      <c r="O64" s="25"/>
      <c r="P64" s="25"/>
      <c r="Q64" s="25"/>
    </row>
    <row r="65" spans="1:17" ht="15" x14ac:dyDescent="0.25">
      <c r="B65" s="56">
        <v>125</v>
      </c>
      <c r="C65" s="21">
        <f t="shared" si="11"/>
        <v>4.4092488403675549</v>
      </c>
      <c r="D65" s="25" t="s">
        <v>23</v>
      </c>
      <c r="E65" s="14" t="str">
        <f t="shared" si="22"/>
        <v/>
      </c>
      <c r="F65" s="86" t="str">
        <f t="shared" si="23"/>
        <v/>
      </c>
      <c r="G65" s="25"/>
      <c r="H65" s="20"/>
      <c r="I65" s="20"/>
      <c r="J65" s="21"/>
      <c r="K65" s="25"/>
      <c r="L65" s="25"/>
      <c r="M65" s="25"/>
      <c r="N65" s="25"/>
      <c r="O65" s="25"/>
      <c r="P65" s="25"/>
      <c r="Q65" s="25"/>
    </row>
    <row r="66" spans="1:17" ht="15" x14ac:dyDescent="0.25">
      <c r="B66" s="56">
        <v>46</v>
      </c>
      <c r="C66" s="21">
        <f t="shared" si="11"/>
        <v>1.6226035732552604</v>
      </c>
      <c r="D66" s="25" t="s">
        <v>25</v>
      </c>
      <c r="E66" s="14" t="str">
        <f t="shared" si="22"/>
        <v/>
      </c>
      <c r="F66" s="86" t="str">
        <f t="shared" si="23"/>
        <v/>
      </c>
      <c r="G66" s="25"/>
      <c r="H66" s="20"/>
      <c r="I66" s="20"/>
      <c r="J66" s="21"/>
      <c r="K66" s="25"/>
      <c r="L66" s="25"/>
      <c r="M66" s="25"/>
      <c r="N66" s="25"/>
      <c r="O66" s="25"/>
      <c r="P66" s="25"/>
      <c r="Q66" s="25"/>
    </row>
    <row r="67" spans="1:17" ht="15" x14ac:dyDescent="0.25">
      <c r="A67" s="18" t="s">
        <v>42</v>
      </c>
      <c r="B67" s="56">
        <v>385</v>
      </c>
      <c r="C67" s="21">
        <f t="shared" si="11"/>
        <v>13.580486428332069</v>
      </c>
      <c r="D67" s="25" t="s">
        <v>102</v>
      </c>
      <c r="E67" s="14">
        <f t="shared" si="22"/>
        <v>385</v>
      </c>
      <c r="F67" s="86">
        <f t="shared" si="23"/>
        <v>13.580486428332069</v>
      </c>
      <c r="G67" s="25"/>
      <c r="H67" s="20"/>
      <c r="I67" s="20"/>
      <c r="J67" s="21"/>
      <c r="K67" s="25"/>
      <c r="L67" s="25"/>
      <c r="M67" s="25"/>
      <c r="N67" s="25"/>
      <c r="O67" s="25"/>
      <c r="P67" s="25"/>
      <c r="Q67" s="25"/>
    </row>
    <row r="68" spans="1:17" ht="15" x14ac:dyDescent="0.25">
      <c r="A68" s="18" t="s">
        <v>42</v>
      </c>
      <c r="B68" s="56"/>
      <c r="C68" s="21" t="str">
        <f t="shared" si="11"/>
        <v/>
      </c>
      <c r="D68" s="25" t="s">
        <v>41</v>
      </c>
      <c r="E68" s="14" t="str">
        <f t="shared" ref="E68" si="24">IF(A68="x",IF(B68=0,"",B68),"")</f>
        <v/>
      </c>
      <c r="F68" s="86" t="str">
        <f t="shared" ref="F68" si="25">IF(A68="x",C68,"")</f>
        <v/>
      </c>
      <c r="G68" s="25"/>
      <c r="H68" s="20"/>
      <c r="I68" s="20"/>
      <c r="J68" s="21"/>
      <c r="K68" s="25"/>
      <c r="L68" s="25"/>
      <c r="M68" s="25"/>
      <c r="N68" s="25"/>
      <c r="O68" s="25"/>
      <c r="P68" s="25"/>
      <c r="Q68" s="25"/>
    </row>
    <row r="69" spans="1:17" ht="15.75" x14ac:dyDescent="0.25">
      <c r="A69" s="15" t="s">
        <v>42</v>
      </c>
      <c r="B69" s="56"/>
      <c r="C69" s="21" t="str">
        <f t="shared" si="11"/>
        <v/>
      </c>
      <c r="D69" s="44" t="s">
        <v>90</v>
      </c>
      <c r="E69" s="14" t="str">
        <f t="shared" si="22"/>
        <v/>
      </c>
      <c r="F69" s="86" t="str">
        <f t="shared" si="23"/>
        <v/>
      </c>
      <c r="G69" s="25"/>
      <c r="H69" s="20"/>
      <c r="I69" s="20"/>
      <c r="J69" s="21"/>
      <c r="K69" s="25"/>
      <c r="L69" s="25"/>
      <c r="M69" s="25"/>
      <c r="N69" s="25"/>
      <c r="O69" s="25"/>
      <c r="P69" s="25"/>
      <c r="Q69" s="25"/>
    </row>
    <row r="70" spans="1:17" ht="15" x14ac:dyDescent="0.25">
      <c r="A70" s="18" t="s">
        <v>42</v>
      </c>
      <c r="B70" s="56">
        <v>244</v>
      </c>
      <c r="C70" s="21">
        <f t="shared" si="11"/>
        <v>8.6068537363974684</v>
      </c>
      <c r="D70" s="30" t="s">
        <v>193</v>
      </c>
      <c r="E70" s="14">
        <f t="shared" si="22"/>
        <v>244</v>
      </c>
      <c r="F70" s="86">
        <f t="shared" si="23"/>
        <v>8.6068537363974684</v>
      </c>
      <c r="G70" s="25"/>
      <c r="H70" s="20"/>
      <c r="I70" s="20"/>
      <c r="J70" s="21"/>
      <c r="K70" s="25"/>
      <c r="L70" s="25"/>
      <c r="M70" s="25"/>
      <c r="N70" s="25"/>
      <c r="O70" s="25"/>
      <c r="P70" s="25"/>
      <c r="Q70" s="25"/>
    </row>
    <row r="71" spans="1:17" ht="15" x14ac:dyDescent="0.25">
      <c r="A71" s="18"/>
      <c r="B71" s="56">
        <v>444</v>
      </c>
      <c r="C71" s="21">
        <f t="shared" si="11"/>
        <v>15.661651880985556</v>
      </c>
      <c r="D71" s="30" t="s">
        <v>108</v>
      </c>
      <c r="E71" s="14" t="str">
        <f t="shared" si="22"/>
        <v/>
      </c>
      <c r="F71" s="86" t="str">
        <f t="shared" si="23"/>
        <v/>
      </c>
      <c r="G71" s="25" t="s">
        <v>211</v>
      </c>
      <c r="H71" s="20"/>
      <c r="I71" s="20"/>
      <c r="J71" s="21"/>
      <c r="K71" s="25"/>
      <c r="L71" s="25"/>
      <c r="M71" s="25"/>
      <c r="N71" s="25"/>
      <c r="O71" s="25"/>
      <c r="P71" s="25"/>
      <c r="Q71" s="25"/>
    </row>
    <row r="72" spans="1:17" ht="15" x14ac:dyDescent="0.25">
      <c r="A72" s="18"/>
      <c r="B72" s="56">
        <v>300</v>
      </c>
      <c r="C72" s="21">
        <f t="shared" si="11"/>
        <v>10.582197216882133</v>
      </c>
      <c r="D72" s="45" t="s">
        <v>107</v>
      </c>
      <c r="E72" s="14" t="str">
        <f t="shared" si="22"/>
        <v/>
      </c>
      <c r="F72" s="86" t="str">
        <f t="shared" si="23"/>
        <v/>
      </c>
      <c r="G72" s="25" t="s">
        <v>211</v>
      </c>
      <c r="H72" s="20"/>
      <c r="I72" s="20"/>
      <c r="J72" s="21"/>
      <c r="K72" s="25"/>
      <c r="L72" s="25"/>
      <c r="M72" s="25"/>
      <c r="N72" s="25"/>
      <c r="O72" s="25"/>
      <c r="P72" s="25"/>
      <c r="Q72" s="25"/>
    </row>
    <row r="73" spans="1:17" ht="15" x14ac:dyDescent="0.25">
      <c r="A73" s="18"/>
      <c r="B73" s="56">
        <v>0</v>
      </c>
      <c r="C73" s="21">
        <f t="shared" si="11"/>
        <v>0</v>
      </c>
      <c r="D73" s="45" t="s">
        <v>207</v>
      </c>
      <c r="E73" s="14" t="str">
        <f t="shared" si="22"/>
        <v/>
      </c>
      <c r="F73" s="86" t="str">
        <f t="shared" si="23"/>
        <v/>
      </c>
      <c r="G73" s="25"/>
      <c r="H73" s="20"/>
      <c r="I73" s="20"/>
      <c r="J73" s="21"/>
      <c r="K73" s="25"/>
      <c r="L73" s="25"/>
      <c r="M73" s="25"/>
      <c r="N73" s="25"/>
      <c r="O73" s="25"/>
      <c r="P73" s="25"/>
      <c r="Q73" s="25"/>
    </row>
    <row r="74" spans="1:17" ht="15" x14ac:dyDescent="0.25">
      <c r="A74" s="18" t="s">
        <v>42</v>
      </c>
      <c r="B74" s="56">
        <v>129</v>
      </c>
      <c r="C74" s="21">
        <f t="shared" si="11"/>
        <v>4.5503448032593168</v>
      </c>
      <c r="D74" s="45" t="s">
        <v>208</v>
      </c>
      <c r="E74" s="14">
        <f t="shared" ref="E74" si="26">IF(A74="x",IF(B74=0,"",B74),"")</f>
        <v>129</v>
      </c>
      <c r="F74" s="86">
        <f t="shared" ref="F74" si="27">IF(A74="x",C74,"")</f>
        <v>4.5503448032593168</v>
      </c>
      <c r="G74" s="25"/>
      <c r="H74" s="20"/>
      <c r="I74" s="20"/>
      <c r="J74" s="21"/>
      <c r="K74" s="25"/>
      <c r="L74" s="25"/>
      <c r="M74" s="25"/>
      <c r="N74" s="25"/>
      <c r="O74" s="25"/>
      <c r="P74" s="25"/>
      <c r="Q74" s="25"/>
    </row>
    <row r="75" spans="1:17" ht="15" x14ac:dyDescent="0.25">
      <c r="B75" s="56">
        <v>73</v>
      </c>
      <c r="C75" s="21">
        <f t="shared" si="11"/>
        <v>2.5750013227746522</v>
      </c>
      <c r="D75" s="46" t="s">
        <v>110</v>
      </c>
      <c r="E75" s="14" t="str">
        <f t="shared" ref="E75" si="28">IF(A75="x",IF(B75=0,"",B75),"")</f>
        <v/>
      </c>
      <c r="F75" s="86" t="str">
        <f t="shared" ref="F75" si="29">IF(A75="x",C75,"")</f>
        <v/>
      </c>
      <c r="G75" s="25" t="s">
        <v>111</v>
      </c>
      <c r="H75" s="20" t="s">
        <v>42</v>
      </c>
      <c r="I75" s="20"/>
      <c r="J75" s="21"/>
      <c r="K75" s="25"/>
      <c r="L75" s="25"/>
      <c r="M75" s="25"/>
      <c r="N75" s="25"/>
      <c r="O75" s="25"/>
      <c r="P75" s="25"/>
      <c r="Q75" s="25"/>
    </row>
    <row r="76" spans="1:17" ht="15" x14ac:dyDescent="0.25">
      <c r="A76" s="18"/>
      <c r="B76" s="56">
        <v>91</v>
      </c>
      <c r="C76" s="21">
        <f t="shared" si="11"/>
        <v>3.2099331557875801</v>
      </c>
      <c r="D76" s="25" t="s">
        <v>13</v>
      </c>
      <c r="E76" s="14" t="str">
        <f t="shared" si="22"/>
        <v/>
      </c>
      <c r="F76" s="86" t="str">
        <f t="shared" si="23"/>
        <v/>
      </c>
      <c r="G76" s="25"/>
      <c r="H76" s="20"/>
      <c r="I76" s="20"/>
      <c r="J76" s="21"/>
      <c r="K76" s="25"/>
      <c r="L76" s="25"/>
      <c r="M76" s="25"/>
      <c r="N76" s="25"/>
      <c r="O76" s="25"/>
      <c r="P76" s="25"/>
      <c r="Q76" s="25"/>
    </row>
    <row r="77" spans="1:17" ht="15" x14ac:dyDescent="0.25">
      <c r="A77" s="18" t="s">
        <v>42</v>
      </c>
      <c r="B77" s="56"/>
      <c r="C77" s="21" t="str">
        <f t="shared" si="11"/>
        <v/>
      </c>
      <c r="D77" s="25" t="s">
        <v>41</v>
      </c>
      <c r="E77" s="14" t="str">
        <f t="shared" si="22"/>
        <v/>
      </c>
      <c r="F77" s="86" t="str">
        <f t="shared" si="23"/>
        <v/>
      </c>
      <c r="G77" s="25"/>
      <c r="H77" s="20"/>
      <c r="I77" s="20"/>
      <c r="J77" s="21"/>
      <c r="K77" s="25"/>
      <c r="L77" s="25"/>
      <c r="M77" s="25"/>
      <c r="N77" s="25"/>
      <c r="O77" s="25"/>
      <c r="P77" s="25"/>
      <c r="Q77" s="25"/>
    </row>
    <row r="78" spans="1:17" ht="15.75" x14ac:dyDescent="0.25">
      <c r="A78" s="18" t="s">
        <v>42</v>
      </c>
      <c r="B78" s="56"/>
      <c r="C78" s="21" t="str">
        <f t="shared" si="11"/>
        <v/>
      </c>
      <c r="D78" s="44" t="s">
        <v>84</v>
      </c>
      <c r="E78" s="14" t="str">
        <f t="shared" ref="E78:E149" si="30">IF(A78="x",IF(B78=0,"",B78),"")</f>
        <v/>
      </c>
      <c r="F78" s="86" t="str">
        <f t="shared" ref="F78:F149" si="31">IF(A78="x",C78,"")</f>
        <v/>
      </c>
      <c r="G78" s="25" t="s">
        <v>125</v>
      </c>
      <c r="H78" s="20"/>
      <c r="I78" s="20"/>
      <c r="J78" s="21"/>
      <c r="K78" s="25"/>
      <c r="L78" s="25"/>
      <c r="M78" s="25"/>
      <c r="N78" s="25"/>
      <c r="O78" s="25"/>
      <c r="P78" s="25"/>
      <c r="Q78" s="25"/>
    </row>
    <row r="79" spans="1:17" ht="15" x14ac:dyDescent="0.25">
      <c r="B79" s="56">
        <v>122</v>
      </c>
      <c r="C79" s="21">
        <f t="shared" ref="C79:C110" si="32">IF(ISBLANK(B79),"", B79/$C$209)</f>
        <v>4.3034268681987342</v>
      </c>
      <c r="D79" s="47" t="s">
        <v>218</v>
      </c>
      <c r="E79" s="14" t="str">
        <f t="shared" si="30"/>
        <v/>
      </c>
      <c r="F79" s="86" t="str">
        <f t="shared" si="31"/>
        <v/>
      </c>
      <c r="G79" s="25"/>
      <c r="H79" s="20"/>
      <c r="I79" s="20"/>
      <c r="J79" s="21"/>
      <c r="K79" s="25"/>
      <c r="L79" s="25"/>
      <c r="M79" s="25"/>
      <c r="N79" s="25"/>
      <c r="O79" s="25"/>
      <c r="P79" s="25"/>
      <c r="Q79" s="25"/>
    </row>
    <row r="80" spans="1:17" ht="15" x14ac:dyDescent="0.25">
      <c r="A80" s="18" t="s">
        <v>42</v>
      </c>
      <c r="B80" s="56">
        <v>78</v>
      </c>
      <c r="C80" s="21">
        <f t="shared" si="32"/>
        <v>2.7513712763893543</v>
      </c>
      <c r="D80" s="47" t="s">
        <v>112</v>
      </c>
      <c r="E80" s="14">
        <f t="shared" si="30"/>
        <v>78</v>
      </c>
      <c r="F80" s="86">
        <f t="shared" si="31"/>
        <v>2.7513712763893543</v>
      </c>
      <c r="G80" s="25"/>
      <c r="H80" s="20"/>
      <c r="I80" s="20"/>
      <c r="J80" s="21"/>
      <c r="K80" s="25"/>
      <c r="L80" s="25"/>
      <c r="M80" s="25"/>
      <c r="N80" s="25"/>
      <c r="O80" s="25"/>
      <c r="P80" s="25"/>
      <c r="Q80" s="25"/>
    </row>
    <row r="81" spans="1:17" ht="15" x14ac:dyDescent="0.25">
      <c r="A81" s="18" t="s">
        <v>42</v>
      </c>
      <c r="B81" s="56">
        <v>110</v>
      </c>
      <c r="C81" s="21">
        <f t="shared" si="32"/>
        <v>3.8801389795234487</v>
      </c>
      <c r="D81" s="45" t="s">
        <v>109</v>
      </c>
      <c r="E81" s="14">
        <f t="shared" si="30"/>
        <v>110</v>
      </c>
      <c r="F81" s="86">
        <f t="shared" si="31"/>
        <v>3.8801389795234487</v>
      </c>
      <c r="G81" s="25"/>
      <c r="H81" s="20"/>
      <c r="I81" s="20"/>
      <c r="J81" s="21"/>
      <c r="K81" s="25"/>
      <c r="L81" s="25"/>
      <c r="M81" s="25"/>
      <c r="N81" s="25"/>
      <c r="O81" s="25"/>
      <c r="P81" s="25"/>
      <c r="Q81" s="25"/>
    </row>
    <row r="82" spans="1:17" ht="15" x14ac:dyDescent="0.25">
      <c r="A82" s="18"/>
      <c r="B82" s="56">
        <v>25</v>
      </c>
      <c r="C82" s="21">
        <f t="shared" si="32"/>
        <v>0.88184976807351101</v>
      </c>
      <c r="D82" s="46" t="s">
        <v>210</v>
      </c>
      <c r="E82" s="14" t="str">
        <f t="shared" si="30"/>
        <v/>
      </c>
      <c r="F82" s="86" t="str">
        <f t="shared" si="31"/>
        <v/>
      </c>
      <c r="G82" s="25" t="s">
        <v>183</v>
      </c>
      <c r="H82" s="20" t="s">
        <v>42</v>
      </c>
      <c r="I82" s="20"/>
      <c r="J82" s="21"/>
      <c r="K82" s="25"/>
      <c r="L82" s="25"/>
      <c r="M82" s="25"/>
      <c r="N82" s="25"/>
      <c r="O82" s="25"/>
      <c r="P82" s="25"/>
      <c r="Q82" s="25"/>
    </row>
    <row r="83" spans="1:17" ht="15" x14ac:dyDescent="0.25">
      <c r="A83" s="18"/>
      <c r="B83" s="56">
        <v>0</v>
      </c>
      <c r="C83" s="21">
        <f t="shared" si="32"/>
        <v>0</v>
      </c>
      <c r="D83" s="45" t="s">
        <v>120</v>
      </c>
      <c r="E83" s="14" t="str">
        <f t="shared" si="30"/>
        <v/>
      </c>
      <c r="F83" s="86" t="str">
        <f t="shared" si="31"/>
        <v/>
      </c>
      <c r="G83" s="25"/>
      <c r="H83" s="20"/>
      <c r="I83" s="20"/>
      <c r="J83" s="21"/>
      <c r="K83" s="25"/>
      <c r="L83" s="25"/>
      <c r="M83" s="25"/>
      <c r="N83" s="25"/>
      <c r="O83" s="25"/>
      <c r="P83" s="25"/>
      <c r="Q83" s="25"/>
    </row>
    <row r="84" spans="1:17" ht="15" x14ac:dyDescent="0.25">
      <c r="A84" s="18" t="s">
        <v>42</v>
      </c>
      <c r="B84" s="56">
        <v>227</v>
      </c>
      <c r="C84" s="21">
        <f t="shared" si="32"/>
        <v>8.0071958941074808</v>
      </c>
      <c r="D84" s="30" t="s">
        <v>123</v>
      </c>
      <c r="E84" s="14">
        <f t="shared" si="30"/>
        <v>227</v>
      </c>
      <c r="F84" s="86">
        <f t="shared" si="31"/>
        <v>8.0071958941074808</v>
      </c>
      <c r="G84" s="25"/>
      <c r="H84" s="20"/>
      <c r="I84" s="20"/>
      <c r="J84" s="21"/>
      <c r="K84" s="25"/>
      <c r="L84" s="25"/>
      <c r="M84" s="25"/>
      <c r="N84" s="25"/>
      <c r="O84" s="25"/>
      <c r="P84" s="25"/>
      <c r="Q84" s="25"/>
    </row>
    <row r="85" spans="1:17" ht="15" x14ac:dyDescent="0.25">
      <c r="A85" s="18"/>
      <c r="B85" s="56">
        <v>114</v>
      </c>
      <c r="C85" s="21">
        <f t="shared" si="32"/>
        <v>4.0212349424152105</v>
      </c>
      <c r="D85" s="30" t="s">
        <v>124</v>
      </c>
      <c r="E85" s="14" t="str">
        <f t="shared" ref="E85" si="33">IF(A85="x",IF(B85=0,"",B85),"")</f>
        <v/>
      </c>
      <c r="F85" s="86" t="str">
        <f t="shared" ref="F85" si="34">IF(A85="x",C85,"")</f>
        <v/>
      </c>
      <c r="G85" s="25"/>
      <c r="H85" s="20"/>
      <c r="I85" s="20"/>
      <c r="J85" s="21"/>
      <c r="K85" s="25"/>
      <c r="L85" s="25"/>
      <c r="M85" s="25"/>
      <c r="N85" s="25"/>
      <c r="O85" s="25"/>
      <c r="P85" s="25"/>
      <c r="Q85" s="25"/>
    </row>
    <row r="86" spans="1:17" ht="15" x14ac:dyDescent="0.25">
      <c r="A86" s="18"/>
      <c r="B86" s="56">
        <v>0</v>
      </c>
      <c r="C86" s="21">
        <f t="shared" si="32"/>
        <v>0</v>
      </c>
      <c r="D86" s="30" t="s">
        <v>119</v>
      </c>
      <c r="E86" s="14" t="str">
        <f t="shared" ref="E86:E95" si="35">IF(A86="x",IF(B86=0,"",B86),"")</f>
        <v/>
      </c>
      <c r="F86" s="86" t="str">
        <f t="shared" ref="F86:F95" si="36">IF(A86="x",C86,"")</f>
        <v/>
      </c>
      <c r="G86" s="25"/>
      <c r="H86" s="20"/>
      <c r="I86" s="20"/>
      <c r="J86" s="21"/>
      <c r="K86" s="25"/>
      <c r="L86" s="25"/>
      <c r="M86" s="25"/>
      <c r="N86" s="25"/>
      <c r="O86" s="25"/>
      <c r="P86" s="25"/>
      <c r="Q86" s="25"/>
    </row>
    <row r="87" spans="1:17" ht="15" x14ac:dyDescent="0.25">
      <c r="A87" s="18" t="s">
        <v>42</v>
      </c>
      <c r="B87" s="56">
        <v>27</v>
      </c>
      <c r="C87" s="21">
        <f t="shared" si="32"/>
        <v>0.95239774951939193</v>
      </c>
      <c r="D87" s="25" t="s">
        <v>122</v>
      </c>
      <c r="E87" s="14">
        <f t="shared" si="35"/>
        <v>27</v>
      </c>
      <c r="F87" s="86">
        <f t="shared" si="36"/>
        <v>0.95239774951939193</v>
      </c>
      <c r="G87" s="25"/>
      <c r="H87" s="20"/>
      <c r="I87" s="20"/>
      <c r="J87" s="21"/>
      <c r="K87" s="25"/>
      <c r="L87" s="25"/>
      <c r="M87" s="25"/>
      <c r="N87" s="25"/>
      <c r="O87" s="25"/>
      <c r="P87" s="25"/>
      <c r="Q87" s="25"/>
    </row>
    <row r="88" spans="1:17" ht="15" x14ac:dyDescent="0.25">
      <c r="A88" s="18" t="s">
        <v>42</v>
      </c>
      <c r="B88" s="56">
        <v>26</v>
      </c>
      <c r="C88" s="21">
        <f t="shared" si="32"/>
        <v>0.91712375879645147</v>
      </c>
      <c r="D88" s="25" t="s">
        <v>121</v>
      </c>
      <c r="E88" s="14">
        <f t="shared" si="35"/>
        <v>26</v>
      </c>
      <c r="F88" s="86">
        <f t="shared" si="36"/>
        <v>0.91712375879645147</v>
      </c>
      <c r="G88" s="25"/>
      <c r="H88" s="20"/>
      <c r="I88" s="20"/>
      <c r="J88" s="21"/>
      <c r="K88" s="25"/>
      <c r="L88" s="25"/>
      <c r="M88" s="25"/>
      <c r="N88" s="25"/>
      <c r="O88" s="25"/>
      <c r="P88" s="25"/>
      <c r="Q88" s="25"/>
    </row>
    <row r="89" spans="1:17" ht="15" x14ac:dyDescent="0.25">
      <c r="A89" s="18" t="s">
        <v>42</v>
      </c>
      <c r="B89" s="56">
        <v>30</v>
      </c>
      <c r="C89" s="21">
        <f t="shared" si="32"/>
        <v>1.0582197216882132</v>
      </c>
      <c r="D89" s="25" t="s">
        <v>115</v>
      </c>
      <c r="E89" s="14">
        <f t="shared" si="35"/>
        <v>30</v>
      </c>
      <c r="F89" s="86">
        <f t="shared" si="36"/>
        <v>1.0582197216882132</v>
      </c>
      <c r="G89" s="25"/>
      <c r="H89" s="20"/>
      <c r="I89" s="20"/>
      <c r="J89" s="21"/>
      <c r="K89" s="25"/>
      <c r="L89" s="25"/>
      <c r="M89" s="25"/>
      <c r="N89" s="25"/>
      <c r="O89" s="25"/>
      <c r="P89" s="25"/>
      <c r="Q89" s="25"/>
    </row>
    <row r="90" spans="1:17" ht="15" x14ac:dyDescent="0.25">
      <c r="A90" s="18"/>
      <c r="B90" s="56">
        <v>10</v>
      </c>
      <c r="C90" s="21">
        <f t="shared" si="32"/>
        <v>0.3527399072294044</v>
      </c>
      <c r="D90" s="25" t="s">
        <v>116</v>
      </c>
      <c r="E90" s="14" t="str">
        <f t="shared" si="35"/>
        <v/>
      </c>
      <c r="F90" s="86" t="str">
        <f t="shared" si="36"/>
        <v/>
      </c>
      <c r="G90" s="25"/>
      <c r="H90" s="20"/>
      <c r="I90" s="20"/>
      <c r="J90" s="21"/>
      <c r="K90" s="25"/>
      <c r="L90" s="25"/>
      <c r="M90" s="25"/>
      <c r="N90" s="25"/>
      <c r="O90" s="25"/>
      <c r="P90" s="25"/>
      <c r="Q90" s="25"/>
    </row>
    <row r="91" spans="1:17" ht="15" x14ac:dyDescent="0.25">
      <c r="A91" s="18"/>
      <c r="B91" s="56">
        <v>14</v>
      </c>
      <c r="C91" s="21">
        <f t="shared" si="32"/>
        <v>0.4938358701211662</v>
      </c>
      <c r="D91" s="25" t="s">
        <v>117</v>
      </c>
      <c r="E91" s="14" t="str">
        <f t="shared" si="35"/>
        <v/>
      </c>
      <c r="F91" s="86" t="str">
        <f t="shared" si="36"/>
        <v/>
      </c>
      <c r="G91" s="25"/>
      <c r="H91" s="20"/>
      <c r="I91" s="20"/>
      <c r="J91" s="21"/>
      <c r="K91" s="25"/>
      <c r="L91" s="25"/>
      <c r="M91" s="25"/>
      <c r="N91" s="25"/>
      <c r="O91" s="25"/>
      <c r="P91" s="25"/>
      <c r="Q91" s="25"/>
    </row>
    <row r="92" spans="1:17" ht="15" x14ac:dyDescent="0.25">
      <c r="A92" s="18" t="s">
        <v>42</v>
      </c>
      <c r="B92" s="56">
        <v>10</v>
      </c>
      <c r="C92" s="21">
        <f t="shared" si="32"/>
        <v>0.3527399072294044</v>
      </c>
      <c r="D92" s="30" t="s">
        <v>118</v>
      </c>
      <c r="E92" s="14">
        <f t="shared" si="35"/>
        <v>10</v>
      </c>
      <c r="F92" s="86">
        <f t="shared" si="36"/>
        <v>0.3527399072294044</v>
      </c>
      <c r="G92" s="25"/>
      <c r="H92" s="20"/>
      <c r="I92" s="20"/>
      <c r="J92" s="21"/>
      <c r="K92" s="25"/>
      <c r="L92" s="25"/>
      <c r="M92" s="25"/>
      <c r="N92" s="25"/>
      <c r="O92" s="25"/>
      <c r="P92" s="25"/>
      <c r="Q92" s="25"/>
    </row>
    <row r="93" spans="1:17" ht="15" x14ac:dyDescent="0.25">
      <c r="A93" s="18" t="s">
        <v>42</v>
      </c>
      <c r="B93" s="56">
        <v>10</v>
      </c>
      <c r="C93" s="21">
        <f t="shared" si="32"/>
        <v>0.3527399072294044</v>
      </c>
      <c r="D93" s="30" t="s">
        <v>202</v>
      </c>
      <c r="E93" s="14">
        <f t="shared" si="35"/>
        <v>10</v>
      </c>
      <c r="F93" s="86">
        <f t="shared" si="36"/>
        <v>0.3527399072294044</v>
      </c>
      <c r="G93" s="25"/>
      <c r="H93" s="20"/>
      <c r="I93" s="20"/>
      <c r="J93" s="21"/>
      <c r="K93" s="25"/>
      <c r="L93" s="25"/>
      <c r="M93" s="25"/>
      <c r="N93" s="25"/>
      <c r="O93" s="25"/>
      <c r="P93" s="25"/>
      <c r="Q93" s="25"/>
    </row>
    <row r="94" spans="1:17" ht="15" x14ac:dyDescent="0.25">
      <c r="A94" s="18" t="s">
        <v>42</v>
      </c>
      <c r="B94" s="56">
        <v>209</v>
      </c>
      <c r="C94" s="21">
        <f t="shared" si="32"/>
        <v>7.372264061094552</v>
      </c>
      <c r="D94" s="25" t="s">
        <v>128</v>
      </c>
      <c r="E94" s="14">
        <f t="shared" si="35"/>
        <v>209</v>
      </c>
      <c r="F94" s="86">
        <f t="shared" si="36"/>
        <v>7.372264061094552</v>
      </c>
      <c r="G94" s="25"/>
      <c r="H94" s="20"/>
      <c r="I94" s="20"/>
      <c r="J94" s="21"/>
      <c r="K94" s="25"/>
      <c r="L94" s="25"/>
      <c r="M94" s="25"/>
      <c r="N94" s="25"/>
      <c r="O94" s="25"/>
      <c r="P94" s="25"/>
      <c r="Q94" s="25"/>
    </row>
    <row r="95" spans="1:17" ht="15" x14ac:dyDescent="0.25">
      <c r="A95" s="18" t="s">
        <v>42</v>
      </c>
      <c r="B95" s="56">
        <v>35</v>
      </c>
      <c r="C95" s="21">
        <f t="shared" si="32"/>
        <v>1.2345896753029155</v>
      </c>
      <c r="D95" s="25" t="s">
        <v>130</v>
      </c>
      <c r="E95" s="14">
        <f t="shared" si="35"/>
        <v>35</v>
      </c>
      <c r="F95" s="86">
        <f t="shared" si="36"/>
        <v>1.2345896753029155</v>
      </c>
      <c r="G95" s="25"/>
      <c r="H95" s="20"/>
      <c r="I95" s="20"/>
      <c r="J95" s="21"/>
      <c r="K95" s="25"/>
      <c r="L95" s="25"/>
      <c r="M95" s="25"/>
      <c r="N95" s="25"/>
      <c r="O95" s="25"/>
      <c r="P95" s="25"/>
      <c r="Q95" s="25"/>
    </row>
    <row r="96" spans="1:17" ht="15" x14ac:dyDescent="0.25">
      <c r="A96" s="18" t="s">
        <v>42</v>
      </c>
      <c r="B96" s="56">
        <v>30</v>
      </c>
      <c r="C96" s="21">
        <f t="shared" si="32"/>
        <v>1.0582197216882132</v>
      </c>
      <c r="D96" s="25" t="s">
        <v>129</v>
      </c>
      <c r="E96" s="14">
        <f t="shared" ref="E96" si="37">IF(A96="x",IF(B96=0,"",B96),"")</f>
        <v>30</v>
      </c>
      <c r="F96" s="86">
        <f t="shared" ref="F96" si="38">IF(A96="x",C96,"")</f>
        <v>1.0582197216882132</v>
      </c>
      <c r="G96" s="25"/>
      <c r="H96" s="20"/>
      <c r="I96" s="20"/>
      <c r="J96" s="21"/>
      <c r="K96" s="25"/>
      <c r="L96" s="25"/>
      <c r="M96" s="25"/>
      <c r="N96" s="25"/>
      <c r="O96" s="25"/>
      <c r="P96" s="25"/>
      <c r="Q96" s="25"/>
    </row>
    <row r="97" spans="1:17" ht="15" x14ac:dyDescent="0.25">
      <c r="A97" s="18" t="s">
        <v>42</v>
      </c>
      <c r="B97" s="56">
        <v>286</v>
      </c>
      <c r="C97" s="21">
        <f t="shared" si="32"/>
        <v>10.088361346760966</v>
      </c>
      <c r="D97" s="3" t="s">
        <v>12</v>
      </c>
      <c r="E97" s="14">
        <f t="shared" ref="E97:E102" si="39">IF(A97="x",IF(B97=0,"",B97),"")</f>
        <v>286</v>
      </c>
      <c r="F97" s="86">
        <f t="shared" ref="F97:F102" si="40">IF(A97="x",C97,"")</f>
        <v>10.088361346760966</v>
      </c>
      <c r="G97" s="25"/>
      <c r="H97" s="20"/>
      <c r="I97" s="20"/>
      <c r="J97" s="21"/>
      <c r="K97" s="25"/>
      <c r="L97" s="25"/>
      <c r="M97" s="25"/>
      <c r="N97" s="25"/>
      <c r="O97" s="25"/>
      <c r="P97" s="25"/>
      <c r="Q97" s="25"/>
    </row>
    <row r="98" spans="1:17" ht="15" x14ac:dyDescent="0.25">
      <c r="A98" s="18" t="s">
        <v>42</v>
      </c>
      <c r="B98" s="56"/>
      <c r="C98" s="21" t="str">
        <f t="shared" si="32"/>
        <v/>
      </c>
      <c r="D98" s="48" t="s">
        <v>190</v>
      </c>
      <c r="E98" s="14"/>
      <c r="F98" s="86"/>
      <c r="G98" s="25" t="s">
        <v>188</v>
      </c>
      <c r="H98" s="20"/>
      <c r="I98" s="20"/>
      <c r="J98" s="21"/>
      <c r="K98" s="25"/>
      <c r="L98" s="25"/>
      <c r="M98" s="25"/>
      <c r="N98" s="25"/>
      <c r="O98" s="25"/>
      <c r="P98" s="25"/>
      <c r="Q98" s="25"/>
    </row>
    <row r="99" spans="1:17" ht="15" x14ac:dyDescent="0.25">
      <c r="A99" s="18" t="s">
        <v>42</v>
      </c>
      <c r="B99" s="56"/>
      <c r="C99" s="21" t="str">
        <f t="shared" ref="C99:C131" si="41">IF(ISBLANK(B99),"", B99/$C$209)</f>
        <v/>
      </c>
      <c r="D99" s="48" t="s">
        <v>132</v>
      </c>
      <c r="E99" s="14" t="str">
        <f t="shared" si="39"/>
        <v/>
      </c>
      <c r="F99" s="86" t="str">
        <f t="shared" si="40"/>
        <v/>
      </c>
      <c r="G99" s="25"/>
      <c r="H99" s="20"/>
      <c r="I99" s="20"/>
      <c r="J99" s="21"/>
      <c r="K99" s="25"/>
      <c r="L99" s="25"/>
      <c r="M99" s="25"/>
      <c r="N99" s="25"/>
      <c r="O99" s="25"/>
      <c r="P99" s="25"/>
      <c r="Q99" s="25"/>
    </row>
    <row r="100" spans="1:17" ht="15" x14ac:dyDescent="0.25">
      <c r="A100" s="18" t="s">
        <v>42</v>
      </c>
      <c r="B100" s="56"/>
      <c r="C100" s="21" t="str">
        <f t="shared" si="41"/>
        <v/>
      </c>
      <c r="D100" s="48" t="s">
        <v>131</v>
      </c>
      <c r="E100" s="14" t="str">
        <f t="shared" si="39"/>
        <v/>
      </c>
      <c r="F100" s="86" t="str">
        <f t="shared" si="40"/>
        <v/>
      </c>
      <c r="G100" s="25"/>
      <c r="H100" s="20"/>
      <c r="I100" s="20"/>
      <c r="J100" s="21"/>
      <c r="K100" s="25"/>
      <c r="L100" s="25"/>
      <c r="M100" s="25"/>
      <c r="N100" s="25"/>
      <c r="O100" s="25"/>
      <c r="P100" s="25"/>
      <c r="Q100" s="25"/>
    </row>
    <row r="101" spans="1:17" ht="15" x14ac:dyDescent="0.25">
      <c r="A101" s="18" t="s">
        <v>42</v>
      </c>
      <c r="B101" s="56"/>
      <c r="C101" s="21" t="str">
        <f t="shared" si="41"/>
        <v/>
      </c>
      <c r="D101" s="48" t="s">
        <v>133</v>
      </c>
      <c r="E101" s="14" t="str">
        <f t="shared" si="39"/>
        <v/>
      </c>
      <c r="F101" s="86" t="str">
        <f t="shared" si="40"/>
        <v/>
      </c>
      <c r="G101" s="25"/>
      <c r="H101" s="20"/>
      <c r="I101" s="20"/>
      <c r="J101" s="21"/>
      <c r="K101" s="25"/>
      <c r="L101" s="25"/>
      <c r="M101" s="32"/>
      <c r="N101" s="33"/>
      <c r="O101" s="33"/>
      <c r="P101" s="32"/>
      <c r="Q101" s="33"/>
    </row>
    <row r="102" spans="1:17" ht="15" x14ac:dyDescent="0.25">
      <c r="A102" s="18" t="s">
        <v>42</v>
      </c>
      <c r="B102" s="56"/>
      <c r="C102" s="21" t="str">
        <f t="shared" si="41"/>
        <v/>
      </c>
      <c r="D102" s="48" t="s">
        <v>219</v>
      </c>
      <c r="E102" s="14" t="str">
        <f t="shared" si="39"/>
        <v/>
      </c>
      <c r="F102" s="86" t="str">
        <f t="shared" si="40"/>
        <v/>
      </c>
      <c r="G102" s="25"/>
      <c r="H102" s="20"/>
      <c r="I102" s="20"/>
      <c r="J102" s="21"/>
      <c r="K102" s="25"/>
      <c r="L102" s="33"/>
      <c r="M102" s="20"/>
      <c r="N102" s="20"/>
      <c r="O102" s="20"/>
      <c r="P102" s="20"/>
      <c r="Q102" s="20"/>
    </row>
    <row r="103" spans="1:17" ht="15" x14ac:dyDescent="0.25">
      <c r="A103" s="18"/>
      <c r="B103" s="56">
        <v>46</v>
      </c>
      <c r="C103" s="21">
        <f t="shared" si="41"/>
        <v>1.6226035732552604</v>
      </c>
      <c r="D103" s="25" t="s">
        <v>127</v>
      </c>
      <c r="E103" s="14" t="str">
        <f t="shared" si="30"/>
        <v/>
      </c>
      <c r="F103" s="86" t="str">
        <f t="shared" si="31"/>
        <v/>
      </c>
      <c r="G103" s="25"/>
      <c r="H103" s="20"/>
      <c r="I103" s="20"/>
      <c r="J103" s="21"/>
      <c r="K103" s="25"/>
      <c r="L103" s="20"/>
      <c r="M103" s="20"/>
      <c r="N103" s="20"/>
      <c r="O103" s="20"/>
      <c r="P103" s="20"/>
      <c r="Q103" s="20"/>
    </row>
    <row r="104" spans="1:17" ht="15" x14ac:dyDescent="0.25">
      <c r="A104" s="18" t="s">
        <v>42</v>
      </c>
      <c r="B104" s="56">
        <v>41</v>
      </c>
      <c r="C104" s="21"/>
      <c r="D104" s="30" t="s">
        <v>209</v>
      </c>
      <c r="E104" s="14">
        <f t="shared" si="30"/>
        <v>41</v>
      </c>
      <c r="F104" s="86"/>
      <c r="G104" s="25"/>
      <c r="H104" s="20"/>
      <c r="I104" s="20"/>
      <c r="J104" s="21"/>
      <c r="K104" s="25"/>
      <c r="L104" s="20"/>
      <c r="M104" s="20"/>
      <c r="N104" s="20"/>
      <c r="O104" s="20"/>
      <c r="P104" s="20"/>
      <c r="Q104" s="20"/>
    </row>
    <row r="105" spans="1:17" ht="15" x14ac:dyDescent="0.25">
      <c r="A105" s="18" t="s">
        <v>42</v>
      </c>
      <c r="B105" s="56">
        <v>32</v>
      </c>
      <c r="C105" s="21">
        <f t="shared" si="41"/>
        <v>1.1287677031340941</v>
      </c>
      <c r="D105" s="25" t="s">
        <v>15</v>
      </c>
      <c r="E105" s="14">
        <f t="shared" si="30"/>
        <v>32</v>
      </c>
      <c r="F105" s="86">
        <f t="shared" si="31"/>
        <v>1.1287677031340941</v>
      </c>
      <c r="G105" s="25"/>
      <c r="H105" s="20"/>
      <c r="I105" s="20"/>
      <c r="J105" s="21"/>
      <c r="K105" s="25"/>
      <c r="L105" s="20"/>
      <c r="M105" s="20"/>
      <c r="N105" s="20"/>
      <c r="O105" s="20"/>
      <c r="P105" s="20"/>
      <c r="Q105" s="20"/>
    </row>
    <row r="106" spans="1:17" ht="15" x14ac:dyDescent="0.25">
      <c r="A106" s="18" t="s">
        <v>42</v>
      </c>
      <c r="B106" s="56">
        <v>21</v>
      </c>
      <c r="C106" s="21">
        <f t="shared" si="41"/>
        <v>0.74075380518174927</v>
      </c>
      <c r="D106" s="25" t="s">
        <v>10</v>
      </c>
      <c r="E106" s="14">
        <f t="shared" si="30"/>
        <v>21</v>
      </c>
      <c r="F106" s="86">
        <f t="shared" si="31"/>
        <v>0.74075380518174927</v>
      </c>
      <c r="G106" s="25"/>
      <c r="H106" s="20"/>
      <c r="I106" s="20"/>
      <c r="J106" s="38"/>
      <c r="K106" s="33"/>
      <c r="L106" s="20"/>
      <c r="M106" s="20"/>
      <c r="N106" s="20"/>
      <c r="O106" s="20"/>
      <c r="P106" s="20"/>
      <c r="Q106" s="20"/>
    </row>
    <row r="107" spans="1:17" ht="15" x14ac:dyDescent="0.25">
      <c r="A107" s="18"/>
      <c r="B107" s="56"/>
      <c r="C107" s="21" t="str">
        <f t="shared" si="41"/>
        <v/>
      </c>
      <c r="D107" s="19" t="s">
        <v>41</v>
      </c>
      <c r="E107" s="14" t="str">
        <f t="shared" si="30"/>
        <v/>
      </c>
      <c r="F107" s="86" t="str">
        <f t="shared" si="31"/>
        <v/>
      </c>
      <c r="G107" s="25"/>
      <c r="H107" s="37"/>
      <c r="I107" s="37"/>
      <c r="L107" s="20"/>
      <c r="M107" s="20"/>
      <c r="N107" s="20"/>
      <c r="O107" s="20"/>
      <c r="P107" s="20"/>
      <c r="Q107" s="20"/>
    </row>
    <row r="108" spans="1:17" ht="15" x14ac:dyDescent="0.25">
      <c r="A108" s="18" t="s">
        <v>42</v>
      </c>
      <c r="B108" s="56"/>
      <c r="C108" s="21" t="str">
        <f t="shared" si="41"/>
        <v/>
      </c>
      <c r="D108" s="25" t="s">
        <v>41</v>
      </c>
      <c r="E108" s="14" t="str">
        <f t="shared" si="30"/>
        <v/>
      </c>
      <c r="F108" s="86" t="str">
        <f t="shared" si="31"/>
        <v/>
      </c>
      <c r="G108" s="25"/>
      <c r="H108" s="20"/>
      <c r="I108" s="20"/>
      <c r="J108" s="21"/>
      <c r="L108" s="20"/>
      <c r="M108" s="20"/>
      <c r="N108" s="20"/>
      <c r="O108" s="20"/>
      <c r="P108" s="20"/>
      <c r="Q108" s="20"/>
    </row>
    <row r="109" spans="1:17" ht="15.75" x14ac:dyDescent="0.25">
      <c r="A109" s="18" t="s">
        <v>42</v>
      </c>
      <c r="B109" s="56"/>
      <c r="C109" s="21" t="str">
        <f t="shared" si="41"/>
        <v/>
      </c>
      <c r="D109" s="44" t="s">
        <v>85</v>
      </c>
      <c r="E109" s="14" t="str">
        <f t="shared" si="30"/>
        <v/>
      </c>
      <c r="F109" s="86" t="str">
        <f t="shared" si="31"/>
        <v/>
      </c>
      <c r="G109" s="25"/>
      <c r="H109" s="20"/>
      <c r="I109" s="20"/>
      <c r="J109" s="21"/>
      <c r="K109" s="2"/>
      <c r="L109" s="20"/>
      <c r="M109" s="20"/>
      <c r="N109" s="20"/>
      <c r="O109" s="20"/>
      <c r="P109" s="20"/>
      <c r="Q109" s="20"/>
    </row>
    <row r="110" spans="1:17" ht="15" x14ac:dyDescent="0.25">
      <c r="A110" s="18" t="s">
        <v>42</v>
      </c>
      <c r="B110" s="56">
        <v>181</v>
      </c>
      <c r="C110" s="21">
        <f t="shared" si="41"/>
        <v>6.3845923208522199</v>
      </c>
      <c r="D110" s="52" t="s">
        <v>3</v>
      </c>
      <c r="E110" s="14">
        <f t="shared" si="30"/>
        <v>181</v>
      </c>
      <c r="F110" s="86">
        <f t="shared" si="31"/>
        <v>6.3845923208522199</v>
      </c>
      <c r="G110" s="25"/>
      <c r="H110" s="20"/>
      <c r="I110" s="20"/>
      <c r="J110" s="21"/>
      <c r="K110" s="12"/>
      <c r="L110" s="20"/>
      <c r="M110" s="20"/>
      <c r="N110" s="20"/>
      <c r="O110" s="20"/>
      <c r="P110" s="20"/>
      <c r="Q110" s="20"/>
    </row>
    <row r="111" spans="1:17" ht="15" x14ac:dyDescent="0.25">
      <c r="A111" s="18" t="s">
        <v>42</v>
      </c>
      <c r="B111" s="56"/>
      <c r="C111" s="21" t="str">
        <f t="shared" si="41"/>
        <v/>
      </c>
      <c r="D111" s="53" t="s">
        <v>135</v>
      </c>
      <c r="E111" s="14" t="str">
        <f t="shared" si="30"/>
        <v/>
      </c>
      <c r="F111" s="86" t="str">
        <f t="shared" si="31"/>
        <v/>
      </c>
      <c r="G111" s="25"/>
      <c r="H111" s="20"/>
      <c r="I111" s="20"/>
      <c r="J111" s="21"/>
      <c r="K111" s="20"/>
      <c r="L111" s="20"/>
      <c r="M111" s="20"/>
      <c r="N111" s="20"/>
      <c r="O111" s="20"/>
      <c r="P111" s="20"/>
      <c r="Q111" s="20"/>
    </row>
    <row r="112" spans="1:17" ht="15" x14ac:dyDescent="0.25">
      <c r="A112" s="18" t="s">
        <v>42</v>
      </c>
      <c r="B112" s="56"/>
      <c r="C112" s="21" t="str">
        <f t="shared" si="41"/>
        <v/>
      </c>
      <c r="D112" s="53" t="s">
        <v>136</v>
      </c>
      <c r="E112" s="14" t="str">
        <f t="shared" si="30"/>
        <v/>
      </c>
      <c r="F112" s="86" t="str">
        <f t="shared" si="31"/>
        <v/>
      </c>
      <c r="G112" s="25"/>
      <c r="H112" s="20"/>
      <c r="I112" s="20"/>
      <c r="J112" s="21"/>
      <c r="K112" s="20"/>
      <c r="L112" s="20"/>
    </row>
    <row r="113" spans="1:11" ht="15" x14ac:dyDescent="0.25">
      <c r="A113" s="18" t="s">
        <v>42</v>
      </c>
      <c r="B113" s="56"/>
      <c r="C113" s="21" t="str">
        <f t="shared" si="41"/>
        <v/>
      </c>
      <c r="D113" s="54" t="s">
        <v>157</v>
      </c>
      <c r="E113" s="14" t="str">
        <f t="shared" si="30"/>
        <v/>
      </c>
      <c r="F113" s="86" t="str">
        <f t="shared" si="31"/>
        <v/>
      </c>
      <c r="G113" s="25"/>
      <c r="H113" s="20"/>
      <c r="I113" s="20"/>
      <c r="J113" s="21"/>
      <c r="K113" s="20"/>
    </row>
    <row r="114" spans="1:11" ht="15" x14ac:dyDescent="0.25">
      <c r="A114" s="18" t="s">
        <v>42</v>
      </c>
      <c r="B114" s="56"/>
      <c r="C114" s="21" t="str">
        <f t="shared" si="41"/>
        <v/>
      </c>
      <c r="D114" s="53" t="s">
        <v>137</v>
      </c>
      <c r="E114" s="14" t="str">
        <f t="shared" si="30"/>
        <v/>
      </c>
      <c r="F114" s="86" t="str">
        <f t="shared" si="31"/>
        <v/>
      </c>
      <c r="G114" s="25"/>
      <c r="H114" s="20"/>
      <c r="I114" s="20"/>
      <c r="J114" s="21"/>
      <c r="K114" s="20"/>
    </row>
    <row r="115" spans="1:11" ht="15" x14ac:dyDescent="0.25">
      <c r="A115" s="18"/>
      <c r="B115" s="56">
        <v>27</v>
      </c>
      <c r="C115" s="21">
        <f t="shared" si="41"/>
        <v>0.95239774951939193</v>
      </c>
      <c r="D115" s="25" t="s">
        <v>138</v>
      </c>
      <c r="E115" s="14" t="str">
        <f t="shared" si="30"/>
        <v/>
      </c>
      <c r="F115" s="86" t="str">
        <f t="shared" si="31"/>
        <v/>
      </c>
      <c r="G115" s="25"/>
      <c r="H115" s="20"/>
      <c r="I115" s="20"/>
      <c r="J115" s="21"/>
      <c r="K115" s="20"/>
    </row>
    <row r="116" spans="1:11" ht="15" x14ac:dyDescent="0.25">
      <c r="A116" s="18" t="s">
        <v>42</v>
      </c>
      <c r="B116" s="56">
        <v>52</v>
      </c>
      <c r="C116" s="21">
        <f t="shared" si="41"/>
        <v>1.8342475175929029</v>
      </c>
      <c r="D116" s="25" t="s">
        <v>154</v>
      </c>
      <c r="E116" s="14">
        <f t="shared" si="30"/>
        <v>52</v>
      </c>
      <c r="F116" s="86">
        <f t="shared" si="31"/>
        <v>1.8342475175929029</v>
      </c>
      <c r="G116" s="25"/>
      <c r="H116" s="20"/>
      <c r="I116" s="20"/>
    </row>
    <row r="117" spans="1:11" ht="15" x14ac:dyDescent="0.25">
      <c r="A117" s="18"/>
      <c r="B117" s="56">
        <v>21</v>
      </c>
      <c r="C117" s="21">
        <f t="shared" si="41"/>
        <v>0.74075380518174927</v>
      </c>
      <c r="D117" s="25" t="s">
        <v>139</v>
      </c>
      <c r="E117" s="14" t="str">
        <f t="shared" si="30"/>
        <v/>
      </c>
      <c r="F117" s="86" t="str">
        <f t="shared" si="31"/>
        <v/>
      </c>
      <c r="G117" s="25"/>
    </row>
    <row r="118" spans="1:11" ht="15" x14ac:dyDescent="0.25">
      <c r="A118" s="18" t="s">
        <v>42</v>
      </c>
      <c r="B118" s="56">
        <v>28</v>
      </c>
      <c r="C118" s="21">
        <f t="shared" si="41"/>
        <v>0.9876717402423324</v>
      </c>
      <c r="D118" s="25" t="s">
        <v>126</v>
      </c>
      <c r="E118" s="14">
        <f t="shared" si="30"/>
        <v>28</v>
      </c>
      <c r="F118" s="86">
        <f t="shared" si="31"/>
        <v>0.9876717402423324</v>
      </c>
      <c r="G118" s="25"/>
    </row>
    <row r="119" spans="1:11" ht="15" x14ac:dyDescent="0.25">
      <c r="A119" s="18" t="s">
        <v>42</v>
      </c>
      <c r="B119" s="56">
        <v>23</v>
      </c>
      <c r="C119" s="21">
        <f t="shared" si="41"/>
        <v>0.81130178662763019</v>
      </c>
      <c r="D119" s="25" t="s">
        <v>8</v>
      </c>
      <c r="E119" s="14">
        <f t="shared" si="30"/>
        <v>23</v>
      </c>
      <c r="F119" s="86">
        <f t="shared" si="31"/>
        <v>0.81130178662763019</v>
      </c>
      <c r="G119" s="25"/>
    </row>
    <row r="120" spans="1:11" ht="15" x14ac:dyDescent="0.25">
      <c r="A120" s="18" t="s">
        <v>42</v>
      </c>
      <c r="B120" s="56">
        <v>22</v>
      </c>
      <c r="C120" s="21">
        <f t="shared" si="41"/>
        <v>0.77602779590468973</v>
      </c>
      <c r="D120" s="25" t="s">
        <v>180</v>
      </c>
      <c r="E120" s="14">
        <f t="shared" si="30"/>
        <v>22</v>
      </c>
      <c r="F120" s="86">
        <f t="shared" si="31"/>
        <v>0.77602779590468973</v>
      </c>
      <c r="G120" s="25"/>
    </row>
    <row r="121" spans="1:11" ht="15" x14ac:dyDescent="0.25">
      <c r="A121" s="18"/>
      <c r="B121" s="56">
        <v>61</v>
      </c>
      <c r="C121" s="21">
        <f t="shared" si="41"/>
        <v>2.1517134340993671</v>
      </c>
      <c r="D121" s="25" t="s">
        <v>134</v>
      </c>
      <c r="E121" s="14" t="str">
        <f t="shared" si="30"/>
        <v/>
      </c>
      <c r="F121" s="86" t="str">
        <f t="shared" si="31"/>
        <v/>
      </c>
      <c r="G121" s="25"/>
    </row>
    <row r="122" spans="1:11" ht="15" x14ac:dyDescent="0.25">
      <c r="A122" s="18" t="s">
        <v>42</v>
      </c>
      <c r="B122" s="56">
        <v>30</v>
      </c>
      <c r="C122" s="21">
        <f t="shared" si="41"/>
        <v>1.0582197216882132</v>
      </c>
      <c r="D122" s="25" t="s">
        <v>140</v>
      </c>
      <c r="E122" s="14">
        <f t="shared" si="30"/>
        <v>30</v>
      </c>
      <c r="F122" s="86">
        <f t="shared" si="31"/>
        <v>1.0582197216882132</v>
      </c>
      <c r="G122" s="25"/>
    </row>
    <row r="123" spans="1:11" ht="15" x14ac:dyDescent="0.25">
      <c r="A123" s="18" t="s">
        <v>42</v>
      </c>
      <c r="B123" s="56"/>
      <c r="C123" s="21" t="str">
        <f t="shared" si="41"/>
        <v/>
      </c>
      <c r="D123" s="25" t="s">
        <v>41</v>
      </c>
      <c r="E123" s="14" t="str">
        <f t="shared" si="30"/>
        <v/>
      </c>
      <c r="F123" s="86" t="str">
        <f t="shared" si="31"/>
        <v/>
      </c>
      <c r="G123" s="25"/>
    </row>
    <row r="124" spans="1:11" ht="15.75" x14ac:dyDescent="0.25">
      <c r="A124" s="18" t="s">
        <v>42</v>
      </c>
      <c r="B124" s="56"/>
      <c r="C124" s="21" t="str">
        <f t="shared" si="41"/>
        <v/>
      </c>
      <c r="D124" s="44" t="s">
        <v>86</v>
      </c>
      <c r="E124" s="14" t="str">
        <f t="shared" si="30"/>
        <v/>
      </c>
      <c r="F124" s="86" t="str">
        <f t="shared" si="31"/>
        <v/>
      </c>
      <c r="G124" s="25"/>
    </row>
    <row r="125" spans="1:11" ht="15" x14ac:dyDescent="0.25">
      <c r="A125" s="18" t="s">
        <v>42</v>
      </c>
      <c r="B125" s="56"/>
      <c r="C125" s="21" t="str">
        <f t="shared" si="41"/>
        <v/>
      </c>
      <c r="D125" s="25" t="s">
        <v>14</v>
      </c>
      <c r="E125" s="14" t="str">
        <f t="shared" si="30"/>
        <v/>
      </c>
      <c r="F125" s="86" t="str">
        <f t="shared" si="31"/>
        <v/>
      </c>
      <c r="G125" s="25"/>
    </row>
    <row r="126" spans="1:11" ht="15" x14ac:dyDescent="0.25">
      <c r="A126" s="18" t="s">
        <v>42</v>
      </c>
      <c r="B126" s="56">
        <v>28</v>
      </c>
      <c r="C126" s="21">
        <f t="shared" si="41"/>
        <v>0.9876717402423324</v>
      </c>
      <c r="D126" s="25" t="s">
        <v>141</v>
      </c>
      <c r="E126" s="14">
        <f t="shared" si="30"/>
        <v>28</v>
      </c>
      <c r="F126" s="86">
        <f t="shared" si="31"/>
        <v>0.9876717402423324</v>
      </c>
      <c r="G126" s="25"/>
    </row>
    <row r="127" spans="1:11" ht="15" x14ac:dyDescent="0.25">
      <c r="A127" s="18" t="s">
        <v>42</v>
      </c>
      <c r="B127" s="56"/>
      <c r="C127" s="21" t="str">
        <f t="shared" si="41"/>
        <v/>
      </c>
      <c r="D127" s="25" t="s">
        <v>16</v>
      </c>
      <c r="E127" s="14" t="str">
        <f t="shared" si="30"/>
        <v/>
      </c>
      <c r="F127" s="86" t="str">
        <f t="shared" si="31"/>
        <v/>
      </c>
      <c r="G127" s="25"/>
    </row>
    <row r="128" spans="1:11" ht="15" x14ac:dyDescent="0.25">
      <c r="A128" s="18" t="s">
        <v>42</v>
      </c>
      <c r="B128" s="56">
        <v>9</v>
      </c>
      <c r="C128" s="21">
        <f t="shared" si="41"/>
        <v>0.317465916506464</v>
      </c>
      <c r="D128" s="25" t="s">
        <v>20</v>
      </c>
      <c r="E128" s="14">
        <f t="shared" si="30"/>
        <v>9</v>
      </c>
      <c r="F128" s="86">
        <f t="shared" si="31"/>
        <v>0.317465916506464</v>
      </c>
      <c r="G128" s="25"/>
    </row>
    <row r="129" spans="1:11" ht="15" x14ac:dyDescent="0.25">
      <c r="A129" s="18" t="s">
        <v>42</v>
      </c>
      <c r="B129" s="56">
        <v>236</v>
      </c>
      <c r="C129" s="21">
        <f t="shared" si="41"/>
        <v>8.3246618106139447</v>
      </c>
      <c r="D129" s="25" t="s">
        <v>19</v>
      </c>
      <c r="E129" s="14">
        <f t="shared" si="30"/>
        <v>236</v>
      </c>
      <c r="F129" s="86">
        <f t="shared" si="31"/>
        <v>8.3246618106139447</v>
      </c>
      <c r="G129" s="25"/>
    </row>
    <row r="130" spans="1:11" ht="15" x14ac:dyDescent="0.25">
      <c r="A130" s="18" t="s">
        <v>42</v>
      </c>
      <c r="B130" s="56"/>
      <c r="C130" s="21" t="str">
        <f t="shared" si="41"/>
        <v/>
      </c>
      <c r="D130" s="25" t="s">
        <v>41</v>
      </c>
      <c r="E130" s="14" t="str">
        <f t="shared" si="30"/>
        <v/>
      </c>
      <c r="F130" s="86" t="str">
        <f t="shared" si="31"/>
        <v/>
      </c>
      <c r="G130" s="25"/>
    </row>
    <row r="131" spans="1:11" ht="15.75" x14ac:dyDescent="0.25">
      <c r="A131" s="18" t="s">
        <v>42</v>
      </c>
      <c r="B131" s="56"/>
      <c r="C131" s="21" t="str">
        <f t="shared" si="41"/>
        <v/>
      </c>
      <c r="D131" s="44" t="s">
        <v>88</v>
      </c>
      <c r="E131" s="14" t="str">
        <f t="shared" si="30"/>
        <v/>
      </c>
      <c r="F131" s="86" t="str">
        <f t="shared" si="31"/>
        <v/>
      </c>
      <c r="G131" s="25"/>
    </row>
    <row r="132" spans="1:11" ht="15" x14ac:dyDescent="0.25">
      <c r="A132" s="18" t="s">
        <v>42</v>
      </c>
      <c r="B132" s="56">
        <v>160</v>
      </c>
      <c r="C132" s="21">
        <f t="shared" ref="C132:C160" si="42">IF(ISBLANK(B132),"", B132/$C$209)</f>
        <v>5.6438385156704705</v>
      </c>
      <c r="D132" s="67" t="s">
        <v>142</v>
      </c>
      <c r="E132" s="14">
        <f t="shared" si="30"/>
        <v>160</v>
      </c>
      <c r="F132" s="86">
        <f t="shared" si="31"/>
        <v>5.6438385156704705</v>
      </c>
      <c r="G132" s="25"/>
    </row>
    <row r="133" spans="1:11" ht="15" x14ac:dyDescent="0.25">
      <c r="A133" s="18"/>
      <c r="B133" s="56"/>
      <c r="C133" s="21" t="str">
        <f t="shared" si="42"/>
        <v/>
      </c>
      <c r="D133" s="67" t="s">
        <v>220</v>
      </c>
      <c r="E133" s="14" t="str">
        <f t="shared" si="30"/>
        <v/>
      </c>
      <c r="F133" s="86" t="str">
        <f t="shared" si="31"/>
        <v/>
      </c>
      <c r="G133" s="25"/>
    </row>
    <row r="134" spans="1:11" ht="15" x14ac:dyDescent="0.25">
      <c r="A134" s="18"/>
      <c r="B134" s="56"/>
      <c r="C134" s="21" t="str">
        <f t="shared" si="42"/>
        <v/>
      </c>
      <c r="D134" s="67" t="s">
        <v>221</v>
      </c>
      <c r="E134" s="14" t="str">
        <f t="shared" si="30"/>
        <v/>
      </c>
      <c r="F134" s="86" t="str">
        <f t="shared" si="31"/>
        <v/>
      </c>
      <c r="G134" s="25"/>
    </row>
    <row r="135" spans="1:11" ht="15" x14ac:dyDescent="0.25">
      <c r="A135" s="18" t="s">
        <v>42</v>
      </c>
      <c r="B135" s="56"/>
      <c r="C135" s="21" t="str">
        <f t="shared" si="42"/>
        <v/>
      </c>
      <c r="D135" s="25" t="s">
        <v>41</v>
      </c>
      <c r="E135" s="14" t="str">
        <f t="shared" si="30"/>
        <v/>
      </c>
      <c r="F135" s="86" t="str">
        <f t="shared" si="31"/>
        <v/>
      </c>
      <c r="G135" s="25"/>
    </row>
    <row r="136" spans="1:11" ht="15.75" x14ac:dyDescent="0.25">
      <c r="A136" s="18" t="s">
        <v>42</v>
      </c>
      <c r="B136" s="56"/>
      <c r="C136" s="21" t="str">
        <f t="shared" si="42"/>
        <v/>
      </c>
      <c r="D136" s="44" t="s">
        <v>87</v>
      </c>
      <c r="E136" s="14" t="str">
        <f t="shared" si="30"/>
        <v/>
      </c>
      <c r="F136" s="86" t="str">
        <f t="shared" si="31"/>
        <v/>
      </c>
      <c r="G136" s="25"/>
    </row>
    <row r="137" spans="1:11" ht="15" x14ac:dyDescent="0.25">
      <c r="A137" s="18" t="s">
        <v>42</v>
      </c>
      <c r="B137" s="56">
        <v>12</v>
      </c>
      <c r="C137" s="21">
        <f t="shared" si="42"/>
        <v>0.42328788867528527</v>
      </c>
      <c r="D137" s="25" t="s">
        <v>143</v>
      </c>
      <c r="E137" s="14">
        <f t="shared" si="30"/>
        <v>12</v>
      </c>
      <c r="F137" s="86">
        <f t="shared" si="31"/>
        <v>0.42328788867528527</v>
      </c>
      <c r="G137" s="25"/>
    </row>
    <row r="138" spans="1:11" ht="15" x14ac:dyDescent="0.25">
      <c r="A138" s="18" t="s">
        <v>42</v>
      </c>
      <c r="B138" s="56"/>
      <c r="C138" s="21" t="str">
        <f t="shared" si="42"/>
        <v/>
      </c>
      <c r="D138" s="25" t="s">
        <v>178</v>
      </c>
      <c r="E138" s="14" t="str">
        <f t="shared" si="30"/>
        <v/>
      </c>
      <c r="F138" s="86" t="str">
        <f t="shared" si="31"/>
        <v/>
      </c>
      <c r="G138" s="25"/>
    </row>
    <row r="139" spans="1:11" ht="15" x14ac:dyDescent="0.25">
      <c r="A139" s="18" t="s">
        <v>42</v>
      </c>
      <c r="B139" s="56">
        <v>38</v>
      </c>
      <c r="C139" s="21">
        <f t="shared" si="42"/>
        <v>1.3404116474717367</v>
      </c>
      <c r="D139" s="25" t="s">
        <v>144</v>
      </c>
      <c r="E139" s="14">
        <f t="shared" si="30"/>
        <v>38</v>
      </c>
      <c r="F139" s="86">
        <f t="shared" si="31"/>
        <v>1.3404116474717367</v>
      </c>
      <c r="G139" s="25"/>
    </row>
    <row r="140" spans="1:11" ht="15" x14ac:dyDescent="0.25">
      <c r="A140" s="18" t="s">
        <v>42</v>
      </c>
      <c r="B140" s="56"/>
      <c r="C140" s="21" t="str">
        <f t="shared" si="42"/>
        <v/>
      </c>
      <c r="D140" s="25" t="s">
        <v>41</v>
      </c>
      <c r="E140" s="14" t="str">
        <f t="shared" si="30"/>
        <v/>
      </c>
      <c r="F140" s="86" t="str">
        <f t="shared" si="31"/>
        <v/>
      </c>
      <c r="G140" s="25"/>
    </row>
    <row r="141" spans="1:11" ht="15.75" x14ac:dyDescent="0.25">
      <c r="A141" s="18" t="s">
        <v>42</v>
      </c>
      <c r="B141" s="56"/>
      <c r="C141" s="21" t="str">
        <f t="shared" si="42"/>
        <v/>
      </c>
      <c r="D141" s="44" t="s">
        <v>89</v>
      </c>
      <c r="E141" s="14" t="str">
        <f t="shared" si="30"/>
        <v/>
      </c>
      <c r="F141" s="86" t="str">
        <f t="shared" si="31"/>
        <v/>
      </c>
      <c r="G141" s="56"/>
      <c r="H141" s="59"/>
      <c r="I141" s="59"/>
      <c r="J141" s="60"/>
      <c r="K141" s="59"/>
    </row>
    <row r="142" spans="1:11" ht="15" x14ac:dyDescent="0.25">
      <c r="A142" s="55"/>
      <c r="B142" s="56">
        <v>185</v>
      </c>
      <c r="C142" s="57">
        <f t="shared" si="42"/>
        <v>6.5256882837439818</v>
      </c>
      <c r="D142" s="58" t="s">
        <v>175</v>
      </c>
      <c r="E142" s="58" t="str">
        <f t="shared" si="30"/>
        <v/>
      </c>
      <c r="F142" s="87" t="str">
        <f t="shared" si="31"/>
        <v/>
      </c>
      <c r="G142" s="25"/>
    </row>
    <row r="143" spans="1:11" ht="15" x14ac:dyDescent="0.25">
      <c r="A143" s="55" t="s">
        <v>42</v>
      </c>
      <c r="B143" s="56">
        <v>135</v>
      </c>
      <c r="C143" s="57">
        <f t="shared" ref="C143" si="43">IF(ISBLANK(B143),"", B143/$C$209)</f>
        <v>4.7619887475969591</v>
      </c>
      <c r="D143" s="58" t="s">
        <v>176</v>
      </c>
      <c r="E143" s="58">
        <f t="shared" ref="E143" si="44">IF(A143="x",IF(B143=0,"",B143),"")</f>
        <v>135</v>
      </c>
      <c r="F143" s="87">
        <f t="shared" ref="F143" si="45">IF(A143="x",C143,"")</f>
        <v>4.7619887475969591</v>
      </c>
      <c r="G143" s="25"/>
    </row>
    <row r="144" spans="1:11" ht="15" x14ac:dyDescent="0.25">
      <c r="A144" s="18"/>
      <c r="B144" s="56">
        <v>480</v>
      </c>
      <c r="C144" s="21">
        <f t="shared" si="42"/>
        <v>16.931515547011411</v>
      </c>
      <c r="D144" s="50" t="s">
        <v>22</v>
      </c>
      <c r="E144" s="14" t="str">
        <f t="shared" si="30"/>
        <v/>
      </c>
      <c r="F144" s="86" t="str">
        <f t="shared" si="31"/>
        <v/>
      </c>
      <c r="G144" s="25"/>
    </row>
    <row r="145" spans="1:11" ht="30" x14ac:dyDescent="0.25">
      <c r="A145" s="18"/>
      <c r="B145" s="56">
        <v>510</v>
      </c>
      <c r="C145" s="21">
        <f t="shared" si="42"/>
        <v>17.989735268699626</v>
      </c>
      <c r="D145" s="62" t="s">
        <v>24</v>
      </c>
      <c r="E145" s="14" t="str">
        <f t="shared" si="30"/>
        <v/>
      </c>
      <c r="F145" s="86" t="str">
        <f t="shared" si="31"/>
        <v/>
      </c>
      <c r="G145" s="68" t="s">
        <v>203</v>
      </c>
      <c r="H145" s="19" t="s">
        <v>42</v>
      </c>
    </row>
    <row r="146" spans="1:11" ht="15" x14ac:dyDescent="0.25">
      <c r="A146" s="18" t="s">
        <v>42</v>
      </c>
      <c r="B146" s="56">
        <v>1000</v>
      </c>
      <c r="C146" s="21">
        <f t="shared" si="42"/>
        <v>35.273990722940439</v>
      </c>
      <c r="D146" s="58" t="s">
        <v>200</v>
      </c>
      <c r="E146" s="14">
        <f t="shared" si="30"/>
        <v>1000</v>
      </c>
      <c r="F146" s="86">
        <f t="shared" si="31"/>
        <v>35.273990722940439</v>
      </c>
      <c r="G146" s="68"/>
    </row>
    <row r="147" spans="1:11" ht="15" x14ac:dyDescent="0.25">
      <c r="A147" s="18" t="s">
        <v>42</v>
      </c>
      <c r="B147" s="56">
        <v>131</v>
      </c>
      <c r="C147" s="21">
        <f t="shared" si="42"/>
        <v>4.6208927847051982</v>
      </c>
      <c r="D147" s="50" t="s">
        <v>196</v>
      </c>
      <c r="E147" s="14">
        <f t="shared" si="30"/>
        <v>131</v>
      </c>
      <c r="F147" s="86">
        <f t="shared" si="31"/>
        <v>4.6208927847051982</v>
      </c>
      <c r="G147" s="25"/>
      <c r="J147" s="14"/>
    </row>
    <row r="148" spans="1:11" ht="15" x14ac:dyDescent="0.25">
      <c r="A148" s="18" t="s">
        <v>42</v>
      </c>
      <c r="B148" s="56">
        <v>69</v>
      </c>
      <c r="C148" s="21">
        <f t="shared" si="42"/>
        <v>2.4339053598828904</v>
      </c>
      <c r="D148" s="14" t="s">
        <v>7</v>
      </c>
      <c r="E148" s="14">
        <f t="shared" si="30"/>
        <v>69</v>
      </c>
      <c r="F148" s="86">
        <f t="shared" si="31"/>
        <v>2.4339053598828904</v>
      </c>
      <c r="G148" s="25"/>
    </row>
    <row r="149" spans="1:11" ht="15" x14ac:dyDescent="0.25">
      <c r="A149" s="18"/>
      <c r="B149" s="56">
        <v>0</v>
      </c>
      <c r="C149" s="21">
        <f t="shared" si="42"/>
        <v>0</v>
      </c>
      <c r="D149" s="19" t="s">
        <v>147</v>
      </c>
      <c r="E149" s="14" t="str">
        <f t="shared" si="30"/>
        <v/>
      </c>
      <c r="F149" s="86" t="str">
        <f t="shared" si="31"/>
        <v/>
      </c>
      <c r="G149" s="25"/>
    </row>
    <row r="150" spans="1:11" ht="15" x14ac:dyDescent="0.25">
      <c r="A150" s="18" t="s">
        <v>42</v>
      </c>
      <c r="B150" s="56">
        <v>36</v>
      </c>
      <c r="C150" s="21">
        <f t="shared" si="42"/>
        <v>1.269863666025856</v>
      </c>
      <c r="D150" s="14" t="s">
        <v>179</v>
      </c>
      <c r="E150" s="14">
        <f t="shared" ref="E150:E160" si="46">IF(A150="x",IF(B150=0,"",B150),"")</f>
        <v>36</v>
      </c>
      <c r="F150" s="86">
        <f t="shared" ref="F150:F160" si="47">IF(A150="x",C150,"")</f>
        <v>1.269863666025856</v>
      </c>
      <c r="G150" s="25"/>
      <c r="K150" s="14"/>
    </row>
    <row r="151" spans="1:11" ht="15" x14ac:dyDescent="0.25">
      <c r="A151" s="18"/>
      <c r="B151" s="56">
        <f>72</f>
        <v>72</v>
      </c>
      <c r="C151" s="21">
        <f t="shared" ref="C151" si="48">IF(ISBLANK(B151),"", B151/$C$209)</f>
        <v>2.539727332051712</v>
      </c>
      <c r="D151" s="14" t="s">
        <v>181</v>
      </c>
      <c r="E151" s="14" t="str">
        <f t="shared" ref="E151" si="49">IF(A151="x",IF(B151=0,"",B151),"")</f>
        <v/>
      </c>
      <c r="F151" s="86" t="str">
        <f t="shared" ref="F151" si="50">IF(A151="x",C151,"")</f>
        <v/>
      </c>
      <c r="G151" s="25"/>
      <c r="K151" s="14"/>
    </row>
    <row r="152" spans="1:11" ht="15" x14ac:dyDescent="0.25">
      <c r="A152" s="18"/>
      <c r="B152" s="56">
        <v>30</v>
      </c>
      <c r="C152" s="21">
        <f t="shared" si="42"/>
        <v>1.0582197216882132</v>
      </c>
      <c r="D152" s="14" t="s">
        <v>155</v>
      </c>
      <c r="E152" s="14" t="str">
        <f t="shared" si="46"/>
        <v/>
      </c>
      <c r="F152" s="86" t="str">
        <f t="shared" si="47"/>
        <v/>
      </c>
      <c r="G152" s="25"/>
    </row>
    <row r="153" spans="1:11" ht="15" x14ac:dyDescent="0.25">
      <c r="A153" s="18" t="s">
        <v>42</v>
      </c>
      <c r="B153" s="56">
        <v>30</v>
      </c>
      <c r="C153" s="21">
        <f t="shared" si="42"/>
        <v>1.0582197216882132</v>
      </c>
      <c r="D153" s="14" t="s">
        <v>17</v>
      </c>
      <c r="E153" s="14">
        <f t="shared" si="46"/>
        <v>30</v>
      </c>
      <c r="F153" s="86">
        <f t="shared" si="47"/>
        <v>1.0582197216882132</v>
      </c>
    </row>
    <row r="154" spans="1:11" ht="15" x14ac:dyDescent="0.25">
      <c r="A154" s="18" t="s">
        <v>42</v>
      </c>
      <c r="B154" s="56">
        <v>20</v>
      </c>
      <c r="C154" s="21">
        <f t="shared" si="42"/>
        <v>0.70547981445880881</v>
      </c>
      <c r="D154" s="25" t="s">
        <v>96</v>
      </c>
      <c r="E154" s="14">
        <f t="shared" si="46"/>
        <v>20</v>
      </c>
      <c r="F154" s="86">
        <f t="shared" si="47"/>
        <v>0.70547981445880881</v>
      </c>
      <c r="G154" s="25"/>
      <c r="K154" s="49"/>
    </row>
    <row r="155" spans="1:11" ht="15" x14ac:dyDescent="0.25">
      <c r="A155" s="18"/>
      <c r="B155" s="56">
        <v>0</v>
      </c>
      <c r="C155" s="21">
        <f t="shared" si="42"/>
        <v>0</v>
      </c>
      <c r="D155" s="14" t="s">
        <v>145</v>
      </c>
      <c r="E155" s="14" t="str">
        <f t="shared" si="46"/>
        <v/>
      </c>
      <c r="F155" s="86" t="str">
        <f t="shared" si="47"/>
        <v/>
      </c>
      <c r="G155" s="25"/>
      <c r="K155" s="14"/>
    </row>
    <row r="156" spans="1:11" ht="15" x14ac:dyDescent="0.25">
      <c r="A156" s="18"/>
      <c r="B156" s="56">
        <v>0</v>
      </c>
      <c r="C156" s="21">
        <f t="shared" si="42"/>
        <v>0</v>
      </c>
      <c r="D156" s="14" t="s">
        <v>45</v>
      </c>
      <c r="E156" s="14" t="str">
        <f t="shared" si="46"/>
        <v/>
      </c>
      <c r="F156" s="86" t="str">
        <f t="shared" si="47"/>
        <v/>
      </c>
      <c r="G156" s="25"/>
      <c r="K156" s="25"/>
    </row>
    <row r="157" spans="1:11" ht="15" x14ac:dyDescent="0.25">
      <c r="A157" s="18"/>
      <c r="B157" s="56">
        <v>0</v>
      </c>
      <c r="C157" s="21">
        <f t="shared" si="42"/>
        <v>0</v>
      </c>
      <c r="D157" s="25" t="s">
        <v>51</v>
      </c>
      <c r="E157" s="14" t="str">
        <f t="shared" si="46"/>
        <v/>
      </c>
      <c r="F157" s="86" t="str">
        <f t="shared" si="47"/>
        <v/>
      </c>
      <c r="G157" s="25"/>
    </row>
    <row r="158" spans="1:11" ht="15" x14ac:dyDescent="0.25">
      <c r="A158" s="18"/>
      <c r="B158" s="56">
        <v>0</v>
      </c>
      <c r="C158" s="21">
        <f t="shared" si="42"/>
        <v>0</v>
      </c>
      <c r="D158" s="25" t="s">
        <v>148</v>
      </c>
      <c r="E158" s="14" t="str">
        <f t="shared" si="46"/>
        <v/>
      </c>
      <c r="F158" s="86" t="str">
        <f t="shared" si="47"/>
        <v/>
      </c>
      <c r="G158" s="25"/>
      <c r="K158" s="14"/>
    </row>
    <row r="159" spans="1:11" ht="15" x14ac:dyDescent="0.25">
      <c r="A159" s="18" t="s">
        <v>42</v>
      </c>
      <c r="B159" s="56">
        <v>49</v>
      </c>
      <c r="C159" s="21">
        <f t="shared" si="42"/>
        <v>1.7284255454240816</v>
      </c>
      <c r="D159" s="25" t="s">
        <v>159</v>
      </c>
      <c r="E159" s="14">
        <f t="shared" si="46"/>
        <v>49</v>
      </c>
      <c r="F159" s="86">
        <f t="shared" si="47"/>
        <v>1.7284255454240816</v>
      </c>
      <c r="G159" s="25"/>
    </row>
    <row r="160" spans="1:11" ht="15" x14ac:dyDescent="0.25">
      <c r="A160" s="18"/>
      <c r="B160" s="56">
        <v>94</v>
      </c>
      <c r="C160" s="21">
        <f t="shared" si="42"/>
        <v>3.3157551279564013</v>
      </c>
      <c r="D160" s="25" t="s">
        <v>160</v>
      </c>
      <c r="E160" s="14" t="str">
        <f t="shared" si="46"/>
        <v/>
      </c>
      <c r="F160" s="86" t="str">
        <f t="shared" si="47"/>
        <v/>
      </c>
      <c r="G160" s="25"/>
    </row>
    <row r="161" spans="1:11" ht="15" x14ac:dyDescent="0.25">
      <c r="A161" s="18"/>
      <c r="B161" s="56"/>
      <c r="C161" s="21" t="str">
        <f t="shared" ref="C161:C204" si="51">IF(ISBLANK(B161),"", B161/$C$209)</f>
        <v/>
      </c>
      <c r="D161" s="25" t="s">
        <v>170</v>
      </c>
      <c r="E161" s="14" t="str">
        <f t="shared" ref="E161:E204" si="52">IF(A161="x",IF(B161=0,"",B161),"")</f>
        <v/>
      </c>
      <c r="F161" s="86" t="str">
        <f t="shared" ref="F161:F205" si="53">IF(A161="x",C161,"")</f>
        <v/>
      </c>
      <c r="G161" s="25"/>
      <c r="H161" s="25"/>
      <c r="I161" s="25"/>
      <c r="J161" s="51"/>
      <c r="K161" s="25"/>
    </row>
    <row r="162" spans="1:11" ht="15" x14ac:dyDescent="0.25">
      <c r="A162" s="43" t="s">
        <v>42</v>
      </c>
      <c r="B162" s="56"/>
      <c r="C162" s="21" t="str">
        <f t="shared" si="51"/>
        <v/>
      </c>
      <c r="D162" s="25" t="s">
        <v>41</v>
      </c>
      <c r="E162" s="14" t="str">
        <f t="shared" si="52"/>
        <v/>
      </c>
      <c r="F162" s="86" t="str">
        <f t="shared" si="53"/>
        <v/>
      </c>
      <c r="G162" s="25"/>
      <c r="H162" s="25"/>
      <c r="I162" s="25"/>
      <c r="J162" s="51"/>
      <c r="K162" s="25"/>
    </row>
    <row r="163" spans="1:11" ht="15.75" x14ac:dyDescent="0.25">
      <c r="A163" s="43" t="s">
        <v>42</v>
      </c>
      <c r="B163" s="56"/>
      <c r="C163" s="21" t="str">
        <f t="shared" si="51"/>
        <v/>
      </c>
      <c r="D163" s="44" t="s">
        <v>91</v>
      </c>
      <c r="E163" s="14" t="str">
        <f t="shared" si="52"/>
        <v/>
      </c>
      <c r="F163" s="86" t="str">
        <f t="shared" si="53"/>
        <v/>
      </c>
      <c r="G163" s="25"/>
      <c r="H163" s="25"/>
      <c r="I163" s="25"/>
      <c r="J163" s="51"/>
      <c r="K163" s="25"/>
    </row>
    <row r="164" spans="1:11" ht="15" x14ac:dyDescent="0.25">
      <c r="A164" s="43" t="s">
        <v>42</v>
      </c>
      <c r="B164" s="56">
        <v>322</v>
      </c>
      <c r="C164" s="21">
        <f t="shared" si="51"/>
        <v>11.358225012786821</v>
      </c>
      <c r="D164" s="25" t="s">
        <v>26</v>
      </c>
      <c r="E164" s="14">
        <f t="shared" si="52"/>
        <v>322</v>
      </c>
      <c r="F164" s="86">
        <f t="shared" si="53"/>
        <v>11.358225012786821</v>
      </c>
      <c r="G164" s="25"/>
      <c r="H164" s="25"/>
      <c r="I164" s="25"/>
      <c r="J164" s="51"/>
      <c r="K164" s="25"/>
    </row>
    <row r="165" spans="1:11" ht="15" x14ac:dyDescent="0.25">
      <c r="A165" s="43" t="s">
        <v>42</v>
      </c>
      <c r="B165" s="56">
        <v>108</v>
      </c>
      <c r="C165" s="21">
        <f t="shared" si="51"/>
        <v>3.8095909980775677</v>
      </c>
      <c r="D165" s="25" t="s">
        <v>165</v>
      </c>
      <c r="E165" s="14">
        <f t="shared" si="52"/>
        <v>108</v>
      </c>
      <c r="F165" s="86">
        <f t="shared" si="53"/>
        <v>3.8095909980775677</v>
      </c>
      <c r="G165" s="25"/>
      <c r="H165" s="25"/>
      <c r="I165" s="25"/>
      <c r="J165" s="51"/>
      <c r="K165" s="25"/>
    </row>
    <row r="166" spans="1:11" ht="15" x14ac:dyDescent="0.25">
      <c r="A166" s="43"/>
      <c r="B166" s="56">
        <v>36</v>
      </c>
      <c r="C166" s="21">
        <f t="shared" si="51"/>
        <v>1.269863666025856</v>
      </c>
      <c r="D166" s="25" t="s">
        <v>169</v>
      </c>
      <c r="E166" s="14" t="str">
        <f t="shared" si="52"/>
        <v/>
      </c>
      <c r="F166" s="86" t="str">
        <f t="shared" si="53"/>
        <v/>
      </c>
      <c r="G166" s="25"/>
      <c r="H166" s="25"/>
      <c r="I166" s="25"/>
      <c r="J166" s="51"/>
      <c r="K166" s="25"/>
    </row>
    <row r="167" spans="1:11" ht="15" x14ac:dyDescent="0.25">
      <c r="A167" s="43" t="s">
        <v>42</v>
      </c>
      <c r="B167" s="56">
        <v>50</v>
      </c>
      <c r="C167" s="21">
        <f t="shared" si="51"/>
        <v>1.763699536147022</v>
      </c>
      <c r="D167" s="25" t="s">
        <v>161</v>
      </c>
      <c r="E167" s="14">
        <f t="shared" si="52"/>
        <v>50</v>
      </c>
      <c r="F167" s="86">
        <f t="shared" si="53"/>
        <v>1.763699536147022</v>
      </c>
      <c r="G167" s="25"/>
      <c r="H167" s="25"/>
      <c r="I167" s="25"/>
      <c r="J167" s="51"/>
      <c r="K167" s="25"/>
    </row>
    <row r="168" spans="1:11" ht="15" x14ac:dyDescent="0.25">
      <c r="A168" s="43" t="s">
        <v>42</v>
      </c>
      <c r="B168" s="56">
        <v>165</v>
      </c>
      <c r="C168" s="21">
        <f t="shared" si="51"/>
        <v>5.8202084692851725</v>
      </c>
      <c r="D168" s="25" t="s">
        <v>101</v>
      </c>
      <c r="E168" s="14">
        <f t="shared" si="52"/>
        <v>165</v>
      </c>
      <c r="F168" s="86">
        <f t="shared" si="53"/>
        <v>5.8202084692851725</v>
      </c>
      <c r="G168" s="25"/>
      <c r="H168" s="25"/>
      <c r="I168" s="25"/>
      <c r="J168" s="51"/>
      <c r="K168" s="25"/>
    </row>
    <row r="169" spans="1:11" ht="15" x14ac:dyDescent="0.25">
      <c r="A169" s="43"/>
      <c r="B169" s="56">
        <v>125</v>
      </c>
      <c r="C169" s="21">
        <f t="shared" si="51"/>
        <v>4.4092488403675549</v>
      </c>
      <c r="D169" s="25" t="s">
        <v>98</v>
      </c>
      <c r="E169" s="14" t="str">
        <f t="shared" si="52"/>
        <v/>
      </c>
      <c r="F169" s="86" t="str">
        <f t="shared" si="53"/>
        <v/>
      </c>
      <c r="G169" s="25"/>
      <c r="H169" s="25"/>
      <c r="I169" s="25"/>
      <c r="J169" s="51"/>
      <c r="K169" s="25"/>
    </row>
    <row r="170" spans="1:11" ht="15" x14ac:dyDescent="0.25">
      <c r="A170" s="43" t="s">
        <v>42</v>
      </c>
      <c r="B170" s="56">
        <v>150</v>
      </c>
      <c r="C170" s="21">
        <f t="shared" si="51"/>
        <v>5.2910986084410663</v>
      </c>
      <c r="D170" s="25" t="s">
        <v>166</v>
      </c>
      <c r="E170" s="14">
        <f t="shared" si="52"/>
        <v>150</v>
      </c>
      <c r="F170" s="86">
        <f t="shared" si="53"/>
        <v>5.2910986084410663</v>
      </c>
      <c r="G170" s="25"/>
      <c r="H170" s="25"/>
      <c r="I170" s="25"/>
      <c r="J170" s="51"/>
      <c r="K170" s="25"/>
    </row>
    <row r="171" spans="1:11" ht="15" x14ac:dyDescent="0.25">
      <c r="A171" s="43"/>
      <c r="B171" s="56">
        <v>250</v>
      </c>
      <c r="C171" s="21">
        <f t="shared" si="51"/>
        <v>8.8184976807351099</v>
      </c>
      <c r="D171" s="25" t="s">
        <v>167</v>
      </c>
      <c r="E171" s="14" t="str">
        <f t="shared" si="52"/>
        <v/>
      </c>
      <c r="F171" s="86" t="str">
        <f t="shared" si="53"/>
        <v/>
      </c>
      <c r="G171" s="25"/>
      <c r="H171" s="25"/>
      <c r="I171" s="25"/>
      <c r="J171" s="51"/>
      <c r="K171" s="25"/>
    </row>
    <row r="172" spans="1:11" ht="15" x14ac:dyDescent="0.25">
      <c r="A172" s="43" t="s">
        <v>42</v>
      </c>
      <c r="B172" s="56">
        <v>76</v>
      </c>
      <c r="C172" s="21">
        <f t="shared" si="51"/>
        <v>2.6808232949434734</v>
      </c>
      <c r="D172" s="25" t="s">
        <v>6</v>
      </c>
      <c r="E172" s="14">
        <f t="shared" si="52"/>
        <v>76</v>
      </c>
      <c r="F172" s="86">
        <f t="shared" si="53"/>
        <v>2.6808232949434734</v>
      </c>
      <c r="G172" s="25"/>
      <c r="H172" s="25"/>
      <c r="I172" s="25"/>
      <c r="J172" s="51"/>
      <c r="K172" s="25"/>
    </row>
    <row r="173" spans="1:11" ht="15" x14ac:dyDescent="0.25">
      <c r="A173" s="43" t="s">
        <v>42</v>
      </c>
      <c r="B173" s="56">
        <v>135</v>
      </c>
      <c r="C173" s="21">
        <f t="shared" si="51"/>
        <v>4.7619887475969591</v>
      </c>
      <c r="D173" s="25" t="s">
        <v>18</v>
      </c>
      <c r="E173" s="14">
        <f t="shared" si="52"/>
        <v>135</v>
      </c>
      <c r="F173" s="86">
        <f t="shared" si="53"/>
        <v>4.7619887475969591</v>
      </c>
      <c r="G173" s="25"/>
      <c r="H173" s="25"/>
      <c r="I173" s="25"/>
      <c r="J173" s="51"/>
      <c r="K173" s="25"/>
    </row>
    <row r="174" spans="1:11" ht="15" x14ac:dyDescent="0.25">
      <c r="A174" s="43" t="s">
        <v>42</v>
      </c>
      <c r="B174" s="56">
        <v>0</v>
      </c>
      <c r="C174" s="21">
        <f t="shared" si="51"/>
        <v>0</v>
      </c>
      <c r="D174" s="25" t="s">
        <v>164</v>
      </c>
      <c r="E174" s="14" t="str">
        <f t="shared" si="52"/>
        <v/>
      </c>
      <c r="F174" s="86">
        <f t="shared" si="53"/>
        <v>0</v>
      </c>
      <c r="G174" s="25"/>
      <c r="H174" s="25"/>
      <c r="I174" s="25"/>
      <c r="J174" s="51"/>
      <c r="K174" s="25"/>
    </row>
    <row r="175" spans="1:11" ht="15" x14ac:dyDescent="0.25">
      <c r="A175" s="43"/>
      <c r="B175" s="56">
        <v>0</v>
      </c>
      <c r="C175" s="21"/>
      <c r="D175" s="25" t="s">
        <v>192</v>
      </c>
      <c r="E175" s="14"/>
      <c r="F175" s="86"/>
      <c r="G175" s="25"/>
      <c r="H175" s="25"/>
      <c r="I175" s="25"/>
      <c r="J175" s="51"/>
      <c r="K175" s="25"/>
    </row>
    <row r="176" spans="1:11" ht="15" x14ac:dyDescent="0.25">
      <c r="A176" s="25"/>
      <c r="B176" s="56">
        <v>0</v>
      </c>
      <c r="C176" s="21">
        <f t="shared" si="51"/>
        <v>0</v>
      </c>
      <c r="D176" s="25" t="s">
        <v>168</v>
      </c>
      <c r="E176" s="14" t="str">
        <f t="shared" si="52"/>
        <v/>
      </c>
      <c r="F176" s="86" t="str">
        <f t="shared" si="53"/>
        <v/>
      </c>
      <c r="G176" s="25"/>
      <c r="H176" s="25"/>
      <c r="I176" s="25"/>
      <c r="J176" s="51"/>
      <c r="K176" s="25"/>
    </row>
    <row r="177" spans="1:7" ht="15" x14ac:dyDescent="0.25">
      <c r="A177" s="18" t="s">
        <v>42</v>
      </c>
      <c r="B177" s="56"/>
      <c r="C177" s="21" t="str">
        <f t="shared" si="51"/>
        <v/>
      </c>
      <c r="D177" s="19" t="s">
        <v>41</v>
      </c>
      <c r="E177" s="14" t="str">
        <f t="shared" si="52"/>
        <v/>
      </c>
      <c r="F177" s="14" t="str">
        <f t="shared" si="53"/>
        <v/>
      </c>
      <c r="G177" s="25"/>
    </row>
    <row r="178" spans="1:7" ht="15.75" x14ac:dyDescent="0.25">
      <c r="A178" s="18" t="s">
        <v>42</v>
      </c>
      <c r="B178" s="56"/>
      <c r="C178" s="21" t="str">
        <f t="shared" si="51"/>
        <v/>
      </c>
      <c r="D178" s="44" t="s">
        <v>93</v>
      </c>
      <c r="E178" s="14" t="str">
        <f t="shared" si="52"/>
        <v/>
      </c>
      <c r="F178" s="14" t="str">
        <f t="shared" si="53"/>
        <v/>
      </c>
      <c r="G178" s="25"/>
    </row>
    <row r="179" spans="1:7" ht="15" x14ac:dyDescent="0.25">
      <c r="A179" s="18" t="s">
        <v>42</v>
      </c>
      <c r="B179" s="56"/>
      <c r="C179" s="21" t="str">
        <f t="shared" si="51"/>
        <v/>
      </c>
      <c r="D179" s="25" t="s">
        <v>149</v>
      </c>
      <c r="E179" s="14" t="str">
        <f t="shared" si="52"/>
        <v/>
      </c>
      <c r="F179" s="14" t="str">
        <f t="shared" si="53"/>
        <v/>
      </c>
      <c r="G179" s="25"/>
    </row>
    <row r="180" spans="1:7" ht="15" x14ac:dyDescent="0.25">
      <c r="A180" s="18" t="s">
        <v>42</v>
      </c>
      <c r="B180" s="56"/>
      <c r="C180" s="21" t="str">
        <f t="shared" si="51"/>
        <v/>
      </c>
      <c r="D180" s="25" t="s">
        <v>48</v>
      </c>
      <c r="E180" s="14" t="str">
        <f t="shared" si="52"/>
        <v/>
      </c>
      <c r="F180" s="14" t="str">
        <f t="shared" si="53"/>
        <v/>
      </c>
      <c r="G180" s="25"/>
    </row>
    <row r="181" spans="1:7" ht="15" x14ac:dyDescent="0.25">
      <c r="A181" s="18" t="s">
        <v>42</v>
      </c>
      <c r="B181" s="56"/>
      <c r="C181" s="21" t="str">
        <f t="shared" si="51"/>
        <v/>
      </c>
      <c r="D181" s="25" t="s">
        <v>150</v>
      </c>
      <c r="E181" s="14" t="str">
        <f t="shared" si="52"/>
        <v/>
      </c>
      <c r="F181" s="14" t="str">
        <f t="shared" si="53"/>
        <v/>
      </c>
      <c r="G181" s="25"/>
    </row>
    <row r="182" spans="1:7" ht="15" x14ac:dyDescent="0.25">
      <c r="A182" s="18"/>
      <c r="B182" s="56"/>
      <c r="C182" s="21" t="str">
        <f t="shared" si="51"/>
        <v/>
      </c>
      <c r="D182" s="25" t="s">
        <v>47</v>
      </c>
      <c r="E182" s="14" t="str">
        <f t="shared" si="52"/>
        <v/>
      </c>
      <c r="F182" s="14" t="str">
        <f t="shared" si="53"/>
        <v/>
      </c>
      <c r="G182" s="25"/>
    </row>
    <row r="183" spans="1:7" ht="15" x14ac:dyDescent="0.25">
      <c r="A183" s="18"/>
      <c r="B183" s="56"/>
      <c r="C183" s="21"/>
      <c r="D183" s="42" t="s">
        <v>195</v>
      </c>
      <c r="E183" s="14"/>
      <c r="F183" s="14"/>
      <c r="G183" s="25"/>
    </row>
    <row r="184" spans="1:7" ht="15" x14ac:dyDescent="0.25">
      <c r="A184" s="18"/>
      <c r="B184" s="56"/>
      <c r="C184" s="21" t="str">
        <f t="shared" si="51"/>
        <v/>
      </c>
      <c r="D184" s="42" t="s">
        <v>49</v>
      </c>
      <c r="E184" s="14" t="str">
        <f t="shared" si="52"/>
        <v/>
      </c>
      <c r="F184" s="14" t="str">
        <f t="shared" si="53"/>
        <v/>
      </c>
      <c r="G184" s="25"/>
    </row>
    <row r="185" spans="1:7" ht="15" x14ac:dyDescent="0.25">
      <c r="A185" s="18"/>
      <c r="B185" s="56"/>
      <c r="C185" s="21" t="str">
        <f t="shared" si="51"/>
        <v/>
      </c>
      <c r="D185" s="42" t="s">
        <v>50</v>
      </c>
      <c r="E185" s="14" t="str">
        <f t="shared" si="52"/>
        <v/>
      </c>
      <c r="F185" s="14" t="str">
        <f t="shared" si="53"/>
        <v/>
      </c>
      <c r="G185" s="25"/>
    </row>
    <row r="186" spans="1:7" ht="15" x14ac:dyDescent="0.25">
      <c r="A186" s="18"/>
      <c r="B186" s="56"/>
      <c r="C186" s="21" t="str">
        <f t="shared" si="51"/>
        <v/>
      </c>
      <c r="E186" s="14" t="str">
        <f t="shared" si="52"/>
        <v/>
      </c>
      <c r="F186" s="14" t="str">
        <f t="shared" si="53"/>
        <v/>
      </c>
      <c r="G186" s="25"/>
    </row>
    <row r="187" spans="1:7" ht="15" x14ac:dyDescent="0.25">
      <c r="A187" s="18" t="s">
        <v>42</v>
      </c>
      <c r="B187" s="56"/>
      <c r="C187" s="21" t="str">
        <f t="shared" si="51"/>
        <v/>
      </c>
      <c r="D187" s="27" t="s">
        <v>41</v>
      </c>
      <c r="E187" s="14" t="str">
        <f t="shared" si="52"/>
        <v/>
      </c>
      <c r="F187" s="14" t="str">
        <f t="shared" si="53"/>
        <v/>
      </c>
      <c r="G187" s="25"/>
    </row>
    <row r="188" spans="1:7" ht="15.75" x14ac:dyDescent="0.25">
      <c r="A188" s="18" t="s">
        <v>42</v>
      </c>
      <c r="B188" s="56"/>
      <c r="C188" s="21" t="str">
        <f t="shared" si="51"/>
        <v/>
      </c>
      <c r="D188" s="44" t="s">
        <v>92</v>
      </c>
      <c r="E188" s="14" t="str">
        <f t="shared" si="52"/>
        <v/>
      </c>
      <c r="F188" s="14" t="str">
        <f t="shared" si="53"/>
        <v/>
      </c>
      <c r="G188" s="25"/>
    </row>
    <row r="189" spans="1:7" ht="15" x14ac:dyDescent="0.25">
      <c r="A189" s="18" t="s">
        <v>42</v>
      </c>
      <c r="B189" s="56"/>
      <c r="C189" s="21" t="str">
        <f t="shared" si="51"/>
        <v/>
      </c>
      <c r="D189" s="25" t="s">
        <v>158</v>
      </c>
      <c r="E189" s="14" t="str">
        <f t="shared" si="52"/>
        <v/>
      </c>
      <c r="F189" s="14" t="str">
        <f t="shared" si="53"/>
        <v/>
      </c>
      <c r="G189" s="25"/>
    </row>
    <row r="190" spans="1:7" ht="15" x14ac:dyDescent="0.25">
      <c r="A190" s="18" t="s">
        <v>42</v>
      </c>
      <c r="B190" s="56"/>
      <c r="C190" s="21" t="str">
        <f t="shared" si="51"/>
        <v/>
      </c>
      <c r="D190" s="25" t="s">
        <v>151</v>
      </c>
      <c r="E190" s="14" t="str">
        <f t="shared" si="52"/>
        <v/>
      </c>
      <c r="F190" s="14" t="str">
        <f t="shared" si="53"/>
        <v/>
      </c>
      <c r="G190" s="25"/>
    </row>
    <row r="191" spans="1:7" ht="15" x14ac:dyDescent="0.25">
      <c r="A191" s="18" t="s">
        <v>42</v>
      </c>
      <c r="B191" s="56"/>
      <c r="C191" s="21" t="str">
        <f t="shared" si="51"/>
        <v/>
      </c>
      <c r="D191" s="25" t="s">
        <v>4</v>
      </c>
      <c r="E191" s="14" t="str">
        <f t="shared" si="52"/>
        <v/>
      </c>
      <c r="F191" s="14" t="str">
        <f t="shared" si="53"/>
        <v/>
      </c>
      <c r="G191" s="25"/>
    </row>
    <row r="192" spans="1:7" ht="15" x14ac:dyDescent="0.25">
      <c r="A192" s="18" t="s">
        <v>42</v>
      </c>
      <c r="B192" s="56"/>
      <c r="C192" s="21" t="str">
        <f t="shared" si="51"/>
        <v/>
      </c>
      <c r="D192" s="25" t="s">
        <v>5</v>
      </c>
      <c r="E192" s="14" t="str">
        <f t="shared" si="52"/>
        <v/>
      </c>
      <c r="F192" s="14" t="str">
        <f t="shared" si="53"/>
        <v/>
      </c>
      <c r="G192" s="25"/>
    </row>
    <row r="193" spans="1:7" ht="15" x14ac:dyDescent="0.25">
      <c r="A193" s="18" t="s">
        <v>42</v>
      </c>
      <c r="B193" s="56"/>
      <c r="C193" s="21" t="str">
        <f t="shared" si="51"/>
        <v/>
      </c>
      <c r="D193" s="25" t="s">
        <v>46</v>
      </c>
      <c r="E193" s="14" t="str">
        <f t="shared" si="52"/>
        <v/>
      </c>
      <c r="F193" s="14" t="str">
        <f t="shared" si="53"/>
        <v/>
      </c>
      <c r="G193" s="25"/>
    </row>
    <row r="194" spans="1:7" ht="15" x14ac:dyDescent="0.25">
      <c r="A194" s="18" t="s">
        <v>42</v>
      </c>
      <c r="B194" s="56"/>
      <c r="C194" s="21" t="str">
        <f t="shared" si="51"/>
        <v/>
      </c>
      <c r="D194" s="25" t="s">
        <v>152</v>
      </c>
      <c r="E194" s="14" t="str">
        <f t="shared" si="52"/>
        <v/>
      </c>
      <c r="F194" s="14" t="str">
        <f t="shared" si="53"/>
        <v/>
      </c>
      <c r="G194" s="25"/>
    </row>
    <row r="195" spans="1:7" ht="15" x14ac:dyDescent="0.25">
      <c r="A195" s="18" t="s">
        <v>42</v>
      </c>
      <c r="B195" s="56"/>
      <c r="C195" s="21" t="str">
        <f t="shared" si="51"/>
        <v/>
      </c>
      <c r="D195" s="25" t="s">
        <v>6</v>
      </c>
      <c r="E195" s="14" t="str">
        <f t="shared" si="52"/>
        <v/>
      </c>
      <c r="F195" s="14" t="str">
        <f t="shared" si="53"/>
        <v/>
      </c>
      <c r="G195" s="25"/>
    </row>
    <row r="196" spans="1:7" ht="15" x14ac:dyDescent="0.25">
      <c r="A196" s="18" t="s">
        <v>42</v>
      </c>
      <c r="B196" s="56"/>
      <c r="C196" s="21" t="str">
        <f t="shared" si="51"/>
        <v/>
      </c>
      <c r="D196" s="25" t="s">
        <v>153</v>
      </c>
      <c r="E196" s="14" t="str">
        <f t="shared" si="52"/>
        <v/>
      </c>
      <c r="F196" s="14" t="str">
        <f t="shared" si="53"/>
        <v/>
      </c>
      <c r="G196" s="25"/>
    </row>
    <row r="197" spans="1:7" ht="15" x14ac:dyDescent="0.25">
      <c r="A197" s="18" t="s">
        <v>42</v>
      </c>
      <c r="B197" s="56"/>
      <c r="C197" s="21" t="str">
        <f t="shared" si="51"/>
        <v/>
      </c>
      <c r="D197" s="25" t="s">
        <v>2</v>
      </c>
      <c r="E197" s="14" t="str">
        <f t="shared" si="52"/>
        <v/>
      </c>
      <c r="F197" s="14" t="str">
        <f t="shared" si="53"/>
        <v/>
      </c>
      <c r="G197" s="25"/>
    </row>
    <row r="198" spans="1:7" ht="15" x14ac:dyDescent="0.25">
      <c r="A198" s="18" t="s">
        <v>42</v>
      </c>
      <c r="B198" s="56"/>
      <c r="C198" s="21" t="str">
        <f t="shared" si="51"/>
        <v/>
      </c>
      <c r="D198" s="25" t="s">
        <v>44</v>
      </c>
      <c r="E198" s="14" t="str">
        <f t="shared" si="52"/>
        <v/>
      </c>
      <c r="F198" s="14" t="str">
        <f t="shared" si="53"/>
        <v/>
      </c>
      <c r="G198" s="25"/>
    </row>
    <row r="199" spans="1:7" ht="15" x14ac:dyDescent="0.25">
      <c r="A199" s="18" t="s">
        <v>42</v>
      </c>
      <c r="B199" s="56"/>
      <c r="C199" s="21" t="str">
        <f t="shared" si="51"/>
        <v/>
      </c>
      <c r="D199" s="25" t="s">
        <v>9</v>
      </c>
      <c r="E199" s="14" t="str">
        <f t="shared" si="52"/>
        <v/>
      </c>
      <c r="F199" s="14" t="str">
        <f t="shared" si="53"/>
        <v/>
      </c>
      <c r="G199" s="25"/>
    </row>
    <row r="200" spans="1:7" ht="15" x14ac:dyDescent="0.25">
      <c r="A200" s="18" t="s">
        <v>42</v>
      </c>
      <c r="B200" s="56"/>
      <c r="C200" s="21" t="str">
        <f t="shared" si="51"/>
        <v/>
      </c>
      <c r="D200" s="25" t="s">
        <v>156</v>
      </c>
      <c r="E200" s="14" t="str">
        <f t="shared" si="52"/>
        <v/>
      </c>
      <c r="F200" s="14" t="str">
        <f t="shared" si="53"/>
        <v/>
      </c>
      <c r="G200" s="25"/>
    </row>
    <row r="201" spans="1:7" ht="15" x14ac:dyDescent="0.25">
      <c r="A201" s="18" t="s">
        <v>42</v>
      </c>
      <c r="B201" s="56"/>
      <c r="C201" s="21" t="str">
        <f t="shared" si="51"/>
        <v/>
      </c>
      <c r="D201" s="14" t="s">
        <v>146</v>
      </c>
      <c r="E201" s="14" t="str">
        <f t="shared" si="52"/>
        <v/>
      </c>
      <c r="F201" s="14" t="str">
        <f t="shared" si="53"/>
        <v/>
      </c>
      <c r="G201" s="25"/>
    </row>
    <row r="202" spans="1:7" ht="15" x14ac:dyDescent="0.25">
      <c r="A202" s="25" t="s">
        <v>42</v>
      </c>
      <c r="B202" s="56"/>
      <c r="C202" s="21" t="str">
        <f t="shared" si="51"/>
        <v/>
      </c>
      <c r="D202" s="25" t="s">
        <v>11</v>
      </c>
      <c r="E202" s="14" t="str">
        <f t="shared" si="52"/>
        <v/>
      </c>
      <c r="F202" s="14" t="str">
        <f t="shared" si="53"/>
        <v/>
      </c>
      <c r="G202" s="25"/>
    </row>
    <row r="203" spans="1:7" ht="15" x14ac:dyDescent="0.25">
      <c r="A203" s="25" t="s">
        <v>42</v>
      </c>
      <c r="B203" s="56"/>
      <c r="C203" s="21" t="str">
        <f t="shared" si="51"/>
        <v/>
      </c>
      <c r="D203" s="25" t="s">
        <v>94</v>
      </c>
      <c r="E203" s="14" t="str">
        <f t="shared" si="52"/>
        <v/>
      </c>
      <c r="F203" s="14" t="str">
        <f t="shared" si="53"/>
        <v/>
      </c>
      <c r="G203" s="25"/>
    </row>
    <row r="204" spans="1:7" ht="15" x14ac:dyDescent="0.25">
      <c r="A204" s="18" t="s">
        <v>42</v>
      </c>
      <c r="B204" s="56"/>
      <c r="C204" s="21" t="str">
        <f t="shared" si="51"/>
        <v/>
      </c>
      <c r="D204" s="25" t="s">
        <v>95</v>
      </c>
      <c r="E204" s="14" t="str">
        <f t="shared" si="52"/>
        <v/>
      </c>
      <c r="F204" s="14" t="str">
        <f t="shared" si="53"/>
        <v/>
      </c>
      <c r="G204" s="25"/>
    </row>
    <row r="205" spans="1:7" ht="15" x14ac:dyDescent="0.25">
      <c r="B205" s="56"/>
      <c r="C205" s="21"/>
      <c r="D205" s="15"/>
      <c r="E205" s="14" t="str">
        <f>IF(A205="x",IF(#REF!=0,"",#REF!),"")</f>
        <v/>
      </c>
      <c r="F205" s="14" t="str">
        <f t="shared" si="53"/>
        <v/>
      </c>
      <c r="G205" s="25"/>
    </row>
    <row r="206" spans="1:7" ht="15.75" thickBot="1" x14ac:dyDescent="0.3">
      <c r="A206" s="18" t="s">
        <v>80</v>
      </c>
      <c r="B206" s="56"/>
      <c r="C206" s="21"/>
      <c r="D206" s="25"/>
      <c r="E206" s="25"/>
      <c r="F206" s="25"/>
      <c r="G206" s="25"/>
    </row>
    <row r="207" spans="1:7" ht="16.5" thickTop="1" thickBot="1" x14ac:dyDescent="0.3">
      <c r="A207" s="18"/>
      <c r="B207" s="83">
        <f>SUM(E2:E206)</f>
        <v>11119</v>
      </c>
      <c r="C207" s="39">
        <f>IF(ISBLANK(B207),"", B207/$C$209)</f>
        <v>392.21150284837478</v>
      </c>
      <c r="D207" s="66" t="s">
        <v>174</v>
      </c>
      <c r="E207" s="64" t="s">
        <v>173</v>
      </c>
      <c r="F207" s="65" t="s">
        <v>1</v>
      </c>
      <c r="G207" s="33"/>
    </row>
    <row r="208" spans="1:7" ht="16.5" thickTop="1" thickBot="1" x14ac:dyDescent="0.3">
      <c r="A208" s="18"/>
      <c r="B208" s="82"/>
      <c r="C208" s="8">
        <f>B207</f>
        <v>11119</v>
      </c>
      <c r="D208" s="34" t="s">
        <v>27</v>
      </c>
      <c r="E208" s="5">
        <f>TRUNC(C208/C209/16)</f>
        <v>24</v>
      </c>
      <c r="F208" s="28">
        <f>(C208/C209/16-TRUNC(C208/C209/16))*16</f>
        <v>8.2115028483747778</v>
      </c>
      <c r="G208" s="6" t="s">
        <v>28</v>
      </c>
    </row>
    <row r="209" spans="1:7" ht="15.75" thickBot="1" x14ac:dyDescent="0.3">
      <c r="A209" s="18"/>
      <c r="B209" s="82"/>
      <c r="C209" s="10">
        <v>28.349499999999999</v>
      </c>
      <c r="D209" s="5" t="s">
        <v>31</v>
      </c>
      <c r="E209" s="63">
        <v>7</v>
      </c>
      <c r="F209" s="22">
        <v>8</v>
      </c>
      <c r="G209" s="11" t="s">
        <v>32</v>
      </c>
    </row>
    <row r="210" spans="1:7" ht="15.75" thickBot="1" x14ac:dyDescent="0.3">
      <c r="A210" s="18"/>
      <c r="B210" s="82"/>
      <c r="C210" s="10">
        <v>3.5274E-2</v>
      </c>
      <c r="D210" s="6" t="s">
        <v>35</v>
      </c>
      <c r="E210" s="23">
        <v>4</v>
      </c>
      <c r="F210" s="24"/>
      <c r="G210" s="7" t="s">
        <v>34</v>
      </c>
    </row>
    <row r="211" spans="1:7" ht="15.75" thickBot="1" x14ac:dyDescent="0.3">
      <c r="A211" s="18"/>
      <c r="B211" s="82"/>
      <c r="C211" s="20"/>
      <c r="D211" s="1" t="s">
        <v>36</v>
      </c>
      <c r="E211" s="4">
        <f>SUM(E208:E210)</f>
        <v>35</v>
      </c>
      <c r="F211" s="28">
        <f>SUM(F208:F210)</f>
        <v>16.211502848374778</v>
      </c>
      <c r="G211" s="6" t="s">
        <v>37</v>
      </c>
    </row>
    <row r="212" spans="1:7" ht="15" x14ac:dyDescent="0.25">
      <c r="A212" s="18"/>
      <c r="B212" s="82"/>
      <c r="C212" s="20"/>
      <c r="D212" s="13" t="s">
        <v>33</v>
      </c>
      <c r="E212" s="20"/>
      <c r="F212" s="20"/>
      <c r="G212" s="20"/>
    </row>
    <row r="213" spans="1:7" ht="15" x14ac:dyDescent="0.25">
      <c r="A213" s="18"/>
      <c r="B213" s="82"/>
      <c r="C213" s="20" t="s">
        <v>29</v>
      </c>
      <c r="D213" s="20" t="s">
        <v>30</v>
      </c>
      <c r="F213" s="20"/>
      <c r="G213" s="20"/>
    </row>
    <row r="214" spans="1:7" ht="15" x14ac:dyDescent="0.25">
      <c r="B214" s="82"/>
      <c r="C214" s="20"/>
      <c r="D214" s="20"/>
      <c r="E214" s="20"/>
      <c r="F214" s="20"/>
      <c r="G214" s="20"/>
    </row>
    <row r="215" spans="1:7" ht="15" x14ac:dyDescent="0.25">
      <c r="B215" s="82"/>
      <c r="C215" s="20"/>
      <c r="D215" s="20"/>
      <c r="E215" s="20"/>
      <c r="F215" s="20"/>
      <c r="G215" s="20"/>
    </row>
    <row r="216" spans="1:7" ht="15" x14ac:dyDescent="0.25">
      <c r="B216" s="82"/>
      <c r="C216" s="20"/>
      <c r="D216" s="20"/>
      <c r="E216" s="20"/>
      <c r="F216" s="20"/>
      <c r="G216" s="20"/>
    </row>
    <row r="219" spans="1:7" x14ac:dyDescent="0.2">
      <c r="D219" s="15"/>
    </row>
    <row r="220" spans="1:7" x14ac:dyDescent="0.2">
      <c r="D220" s="15"/>
    </row>
    <row r="221" spans="1:7" x14ac:dyDescent="0.2">
      <c r="D221" s="15"/>
    </row>
    <row r="222" spans="1:7" x14ac:dyDescent="0.2">
      <c r="D222" s="15"/>
    </row>
    <row r="223" spans="1:7" x14ac:dyDescent="0.2">
      <c r="D223" s="15"/>
    </row>
    <row r="224" spans="1:7" x14ac:dyDescent="0.2">
      <c r="D224" s="15"/>
    </row>
    <row r="225" spans="4:4" x14ac:dyDescent="0.2">
      <c r="D225" s="15"/>
    </row>
    <row r="226" spans="4:4" x14ac:dyDescent="0.2">
      <c r="D226" s="15"/>
    </row>
    <row r="227" spans="4:4" x14ac:dyDescent="0.2">
      <c r="D227" s="15"/>
    </row>
    <row r="228" spans="4:4" x14ac:dyDescent="0.2">
      <c r="D228" s="15"/>
    </row>
    <row r="229" spans="4:4" x14ac:dyDescent="0.2">
      <c r="D229" s="15"/>
    </row>
    <row r="230" spans="4:4" x14ac:dyDescent="0.2">
      <c r="D230" s="15"/>
    </row>
    <row r="231" spans="4:4" x14ac:dyDescent="0.2">
      <c r="D231" s="15"/>
    </row>
    <row r="232" spans="4:4" x14ac:dyDescent="0.2">
      <c r="D232" s="15"/>
    </row>
  </sheetData>
  <conditionalFormatting sqref="A3">
    <cfRule type="expression" dxfId="7" priority="6">
      <formula>AND(COUNTBLANK($B$3)=0,$B$3=0)</formula>
    </cfRule>
  </conditionalFormatting>
  <conditionalFormatting sqref="A3:A204">
    <cfRule type="expression" dxfId="6" priority="5">
      <formula>AND($A3="x",AND(COUNTBLANK($B3)=0,$B3=0))</formula>
    </cfRule>
  </conditionalFormatting>
  <conditionalFormatting sqref="B3:B204">
    <cfRule type="expression" dxfId="5" priority="4">
      <formula>AND(COUNTBLANK($B3)=0,$B3=0)</formula>
    </cfRule>
  </conditionalFormatting>
  <conditionalFormatting sqref="D3:D204">
    <cfRule type="containsText" priority="1" stopIfTrue="1" operator="containsText" text="~*~*">
      <formula>NOT(ISERROR(SEARCH("~*~*",D3)))</formula>
    </cfRule>
    <cfRule type="containsText" dxfId="4" priority="2" operator="containsText" text="~*">
      <formula>NOT(ISERROR(SEARCH("~*",D3)))</formula>
    </cfRule>
  </conditionalFormatting>
  <dataValidations count="2">
    <dataValidation type="list" allowBlank="1" showInputMessage="1" showErrorMessage="1" sqref="K4" xr:uid="{93D0D4FF-F73B-4CEC-9F59-1E03B78731B5}">
      <formula1>$D$4:$D$8</formula1>
    </dataValidation>
    <dataValidation type="list" allowBlank="1" showInputMessage="1" showErrorMessage="1" sqref="K5" xr:uid="{B40995D5-F9DE-441C-9473-82A30319B4D1}">
      <formula1>$D$11:$D$13</formula1>
    </dataValidation>
  </dataValidations>
  <printOptions gridLines="1"/>
  <pageMargins left="0.5" right="0.5" top="0.5" bottom="0.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CD66-1D6B-4A0D-A95E-23D7FB915CA2}">
  <dimension ref="A1:H36"/>
  <sheetViews>
    <sheetView workbookViewId="0">
      <selection activeCell="B33" sqref="B33"/>
    </sheetView>
  </sheetViews>
  <sheetFormatPr defaultRowHeight="15" x14ac:dyDescent="0.25"/>
  <cols>
    <col min="1" max="1" width="3.7109375" customWidth="1"/>
    <col min="2" max="2" width="25.140625" customWidth="1"/>
    <col min="3" max="3" width="3.7109375" customWidth="1"/>
    <col min="4" max="4" width="23.85546875" customWidth="1"/>
    <col min="5" max="5" width="3.7109375" customWidth="1"/>
    <col min="6" max="6" width="24.140625" customWidth="1"/>
    <col min="7" max="7" width="3.7109375" customWidth="1"/>
    <col min="8" max="8" width="26.7109375" bestFit="1" customWidth="1"/>
  </cols>
  <sheetData>
    <row r="1" spans="1:8" x14ac:dyDescent="0.25">
      <c r="B1" t="str" cm="1">
        <f t="array" ref="B1:B36">_xlfn._xlws.FILTER('New Gear Checklist'!D1:D77,"x"='New Gear Checklist'!A1:A77)</f>
        <v>Pack Group</v>
      </c>
      <c r="D1" t="str" cm="1">
        <f t="array" ref="D1:D34">_xlfn._xlws.FILTER('New Gear Checklist'!$D78:$D123,"x"='New Gear Checklist'!$A78:$A123)</f>
        <v>Kitchen Group</v>
      </c>
      <c r="F1" t="str" cm="1">
        <f t="array" ref="F1:F35">_xlfn._xlws.FILTER('New Gear Checklist'!$D124:$D177,"x"='New Gear Checklist'!$A124:$A177)</f>
        <v>Navigation Group</v>
      </c>
      <c r="H1" t="str" cm="1">
        <f t="array" ref="H1:H22">_xlfn._xlws.FILTER('New Gear Checklist'!$D178:$D204,"x"='New Gear Checklist'!$A178:$A204)</f>
        <v>Consumables Group</v>
      </c>
    </row>
    <row r="2" spans="1:8" x14ac:dyDescent="0.25">
      <c r="A2" s="69" t="s">
        <v>185</v>
      </c>
      <c r="B2" t="str">
        <v>Blue Pack</v>
      </c>
      <c r="C2" s="69" t="s">
        <v>185</v>
      </c>
      <c r="D2" t="str">
        <v>pot .7 gt cup &amp; windscreen</v>
      </c>
      <c r="E2" s="69" t="s">
        <v>185</v>
      </c>
      <c r="F2" t="str">
        <v>Maps</v>
      </c>
      <c r="G2" s="69" t="s">
        <v>185</v>
      </c>
      <c r="H2" t="str">
        <v>Medication</v>
      </c>
    </row>
    <row r="3" spans="1:8" x14ac:dyDescent="0.25">
      <c r="A3" s="69" t="s">
        <v>185</v>
      </c>
      <c r="B3" t="str">
        <v>Pack hip pockets</v>
      </c>
      <c r="C3" s="69" t="s">
        <v>185</v>
      </c>
      <c r="D3" t="str">
        <v>IsoPro Stove w/ ignitor</v>
      </c>
      <c r="E3" s="69" t="s">
        <v>185</v>
      </c>
      <c r="F3" t="str">
        <v>Compass</v>
      </c>
      <c r="G3" s="69" t="s">
        <v>185</v>
      </c>
      <c r="H3" t="str">
        <v>24-32 ounces food per day</v>
      </c>
    </row>
    <row r="4" spans="1:8" x14ac:dyDescent="0.25">
      <c r="A4" s="69" t="s">
        <v>185</v>
      </c>
      <c r="B4" t="str">
        <v>Pack Liner/Garbage bag</v>
      </c>
      <c r="C4" s="69" t="s">
        <v>185</v>
      </c>
      <c r="D4" t="str">
        <v>IsoPro canister 8oz</v>
      </c>
      <c r="E4" s="69" t="s">
        <v>185</v>
      </c>
      <c r="F4" t="str">
        <v>Trail details</v>
      </c>
      <c r="G4" s="69" t="s">
        <v>185</v>
      </c>
      <c r="H4" t="str">
        <v>64 ounces water</v>
      </c>
    </row>
    <row r="5" spans="1:8" x14ac:dyDescent="0.25">
      <c r="A5" s="69" t="s">
        <v>185</v>
      </c>
      <c r="B5" t="str">
        <v>Orange Pack Cover</v>
      </c>
      <c r="C5" s="69" t="s">
        <v>185</v>
      </c>
      <c r="D5" t="str">
        <v>IsoPro canister stand</v>
      </c>
      <c r="E5" s="69" t="s">
        <v>185</v>
      </c>
      <c r="F5" t="str">
        <v>pen / pencil</v>
      </c>
      <c r="H5" t="str">
        <v xml:space="preserve"> </v>
      </c>
    </row>
    <row r="6" spans="1:8" x14ac:dyDescent="0.25">
      <c r="B6" t="str">
        <v xml:space="preserve"> </v>
      </c>
      <c r="C6" s="69" t="s">
        <v>185</v>
      </c>
      <c r="D6" t="str">
        <v>cozy for freezer bag meals</v>
      </c>
      <c r="E6" s="69" t="s">
        <v>185</v>
      </c>
      <c r="F6" t="str">
        <v>notepad / journal</v>
      </c>
      <c r="H6" t="str">
        <v>Clothing Worn Group</v>
      </c>
    </row>
    <row r="7" spans="1:8" x14ac:dyDescent="0.25">
      <c r="A7" s="69"/>
      <c r="B7" t="str">
        <v>Shelter Group</v>
      </c>
      <c r="C7" s="69" t="s">
        <v>185</v>
      </c>
      <c r="D7" t="str">
        <v>lighter</v>
      </c>
      <c r="E7" s="69"/>
      <c r="F7" t="str">
        <v xml:space="preserve"> </v>
      </c>
      <c r="G7" s="69" t="s">
        <v>185</v>
      </c>
      <c r="H7" t="str">
        <v>trekking poles</v>
      </c>
    </row>
    <row r="8" spans="1:8" x14ac:dyDescent="0.25">
      <c r="A8" s="69" t="s">
        <v>185</v>
      </c>
      <c r="B8" t="str">
        <v>Bridge Hammock; 1.2 Hexon Olive</v>
      </c>
      <c r="C8" s="69" t="s">
        <v>185</v>
      </c>
      <c r="D8" t="str">
        <v>spork short</v>
      </c>
      <c r="E8" s="69"/>
      <c r="F8" t="str">
        <v>First Aid Group</v>
      </c>
      <c r="G8" s="69" t="s">
        <v>185</v>
      </c>
      <c r="H8" t="str">
        <v>hiking boots</v>
      </c>
    </row>
    <row r="9" spans="1:8" x14ac:dyDescent="0.25">
      <c r="A9" s="69" t="s">
        <v>185</v>
      </c>
      <c r="B9" t="str">
        <v>Spreader Bars 28"</v>
      </c>
      <c r="C9" s="69" t="s">
        <v>185</v>
      </c>
      <c r="D9" t="str">
        <v>spoon long</v>
      </c>
      <c r="E9" s="69" t="s">
        <v>185</v>
      </c>
      <c r="F9" t="str">
        <v>First aid kit</v>
      </c>
      <c r="G9" s="69" t="s">
        <v>185</v>
      </c>
      <c r="H9" t="str">
        <v>liner socks</v>
      </c>
    </row>
    <row r="10" spans="1:8" x14ac:dyDescent="0.25">
      <c r="A10" s="69" t="s">
        <v>185</v>
      </c>
      <c r="B10" t="str">
        <v>Tree straps spider poly</v>
      </c>
      <c r="C10" s="69" t="s">
        <v>185</v>
      </c>
      <c r="D10" t="str">
        <v>3 liter bladder</v>
      </c>
      <c r="E10" s="69"/>
      <c r="F10" t="str">
        <v xml:space="preserve"> </v>
      </c>
      <c r="G10" s="69" t="s">
        <v>185</v>
      </c>
      <c r="H10" t="str">
        <v>wool socks</v>
      </c>
    </row>
    <row r="11" spans="1:8" x14ac:dyDescent="0.25">
      <c r="A11" s="69" t="s">
        <v>185</v>
      </c>
      <c r="B11" t="str">
        <v>UCR</v>
      </c>
      <c r="C11" s="69" t="s">
        <v>185</v>
      </c>
      <c r="D11" t="str">
        <v>water bottles collapsable</v>
      </c>
      <c r="E11" s="69"/>
      <c r="F11" t="str">
        <v>Repair Group</v>
      </c>
      <c r="G11" s="69" t="s">
        <v>185</v>
      </c>
      <c r="H11" t="str">
        <v>gators</v>
      </c>
    </row>
    <row r="12" spans="1:8" x14ac:dyDescent="0.25">
      <c r="A12" s="69" t="s">
        <v>185</v>
      </c>
      <c r="B12" t="str">
        <v>Tarp Forest green &amp; lines</v>
      </c>
      <c r="C12" s="69" t="s">
        <v>185</v>
      </c>
      <c r="D12" t="str">
        <v>smart water bottles</v>
      </c>
      <c r="E12" s="69" t="s">
        <v>185</v>
      </c>
      <c r="F12" t="str">
        <v>Tenacious tape</v>
      </c>
      <c r="G12" s="69" t="s">
        <v>185</v>
      </c>
      <c r="H12" t="str">
        <v>tech shirt</v>
      </c>
    </row>
    <row r="13" spans="1:8" x14ac:dyDescent="0.25">
      <c r="A13" s="69" t="s">
        <v>185</v>
      </c>
      <c r="B13" t="str">
        <v>stakes AL red</v>
      </c>
      <c r="C13" s="69" t="s">
        <v>185</v>
      </c>
      <c r="D13" t="str">
        <v>Water Filter Kit</v>
      </c>
      <c r="E13" s="69" t="s">
        <v>185</v>
      </c>
      <c r="F13" t="str">
        <v>Duct tape on trekking poles</v>
      </c>
      <c r="G13" s="69" t="s">
        <v>185</v>
      </c>
      <c r="H13" t="str">
        <v>underwear</v>
      </c>
    </row>
    <row r="14" spans="1:8" x14ac:dyDescent="0.25">
      <c r="A14" s="69" t="s">
        <v>185</v>
      </c>
      <c r="B14" t="str">
        <v>Tyvek 4x3</v>
      </c>
      <c r="C14" s="69" t="s">
        <v>185</v>
      </c>
      <c r="D14" t="str">
        <v xml:space="preserve">  --Filter  (New: Versa Filter)</v>
      </c>
      <c r="E14" s="69" t="s">
        <v>185</v>
      </c>
      <c r="F14" t="str">
        <v>extra buckle</v>
      </c>
      <c r="G14" s="69" t="s">
        <v>185</v>
      </c>
      <c r="H14" t="str">
        <v>Kilt / Zip-offs</v>
      </c>
    </row>
    <row r="15" spans="1:8" x14ac:dyDescent="0.25">
      <c r="A15" s="69" t="s">
        <v>185</v>
      </c>
      <c r="B15" t="str">
        <v>Mylar blanket</v>
      </c>
      <c r="C15" s="69" t="s">
        <v>185</v>
      </c>
      <c r="D15" t="str">
        <v xml:space="preserve">   --CNOC 3 liter</v>
      </c>
      <c r="E15" s="69"/>
      <c r="F15" t="str">
        <v xml:space="preserve"> </v>
      </c>
      <c r="G15" s="69" t="s">
        <v>185</v>
      </c>
      <c r="H15" t="str">
        <v>runners cap</v>
      </c>
    </row>
    <row r="16" spans="1:8" x14ac:dyDescent="0.25">
      <c r="B16" t="str">
        <v xml:space="preserve"> </v>
      </c>
      <c r="C16" s="69" t="s">
        <v>185</v>
      </c>
      <c r="D16" t="str">
        <v xml:space="preserve">  --tubing</v>
      </c>
      <c r="E16" s="69"/>
      <c r="F16" t="str">
        <v>Misc Group</v>
      </c>
      <c r="G16" s="69" t="s">
        <v>185</v>
      </c>
      <c r="H16" t="str">
        <v>pocket knife</v>
      </c>
    </row>
    <row r="17" spans="1:8" x14ac:dyDescent="0.25">
      <c r="B17" t="str">
        <v>Sleeping Group</v>
      </c>
      <c r="C17" s="69" t="s">
        <v>185</v>
      </c>
      <c r="D17" t="str">
        <v xml:space="preserve">  --sawyer squeze</v>
      </c>
      <c r="E17" s="69" t="s">
        <v>185</v>
      </c>
      <c r="F17" t="str">
        <v>phone battery 4,000mAh</v>
      </c>
      <c r="G17" s="69" t="s">
        <v>185</v>
      </c>
      <c r="H17" t="str">
        <v>lip balm</v>
      </c>
    </row>
    <row r="18" spans="1:8" x14ac:dyDescent="0.25">
      <c r="A18" s="69" t="s">
        <v>185</v>
      </c>
      <c r="B18" t="str">
        <v>15° sleeping bag - Katahdin</v>
      </c>
      <c r="C18" s="69" t="s">
        <v>185</v>
      </c>
      <c r="D18" t="str">
        <v xml:space="preserve">  --bleach/polar pure/ tablets</v>
      </c>
      <c r="E18" s="69" t="s">
        <v>185</v>
      </c>
      <c r="F18" t="str">
        <v>Camp chair - heavy</v>
      </c>
      <c r="G18" s="69" t="s">
        <v>185</v>
      </c>
      <c r="H18" t="str">
        <v>phone (in zip-loc)</v>
      </c>
    </row>
    <row r="19" spans="1:8" x14ac:dyDescent="0.25">
      <c r="A19" s="69" t="s">
        <v>185</v>
      </c>
      <c r="B19" t="str">
        <v>sleeping bag liner blue</v>
      </c>
      <c r="C19" s="69" t="s">
        <v>185</v>
      </c>
      <c r="D19" t="str">
        <v>food bag Blue</v>
      </c>
      <c r="E19" s="69" t="s">
        <v>185</v>
      </c>
      <c r="F19" t="str">
        <v>hammock chair (green)</v>
      </c>
      <c r="G19" s="69" t="s">
        <v>185</v>
      </c>
      <c r="H19" t="str">
        <v>license / money / credit card</v>
      </c>
    </row>
    <row r="20" spans="1:8" x14ac:dyDescent="0.25">
      <c r="A20" s="69" t="s">
        <v>185</v>
      </c>
      <c r="B20" t="str">
        <v>pillow black (Outdoor Vitals)</v>
      </c>
      <c r="C20" s="69" t="s">
        <v>185</v>
      </c>
      <c r="D20" t="str">
        <v>bear bag and rope</v>
      </c>
      <c r="E20" s="69" t="s">
        <v>185</v>
      </c>
      <c r="F20" t="str">
        <v>head lamp</v>
      </c>
      <c r="G20" s="69" t="s">
        <v>185</v>
      </c>
      <c r="H20" t="str">
        <v>bandana</v>
      </c>
    </row>
    <row r="21" spans="1:8" x14ac:dyDescent="0.25">
      <c r="A21" s="69" t="s">
        <v>185</v>
      </c>
      <c r="B21" t="str">
        <v>Under Quilt</v>
      </c>
      <c r="C21" s="69" t="s">
        <v>185</v>
      </c>
      <c r="D21" t="str">
        <v>red bandana</v>
      </c>
      <c r="E21" s="69" t="s">
        <v>185</v>
      </c>
      <c r="F21" t="str">
        <v>spare batteries 3 AAA</v>
      </c>
      <c r="G21" s="69" t="s">
        <v>185</v>
      </c>
      <c r="H21" t="str">
        <v>belt</v>
      </c>
    </row>
    <row r="22" spans="1:8" x14ac:dyDescent="0.25">
      <c r="B22" t="str">
        <v xml:space="preserve"> </v>
      </c>
      <c r="C22" s="69"/>
      <c r="D22" t="str">
        <v xml:space="preserve"> </v>
      </c>
      <c r="E22" s="69" t="s">
        <v>185</v>
      </c>
      <c r="F22" t="str">
        <v>rope pieces</v>
      </c>
      <c r="G22" s="69" t="s">
        <v>185</v>
      </c>
      <c r="H22" t="str">
        <v>suspenders</v>
      </c>
    </row>
    <row r="23" spans="1:8" x14ac:dyDescent="0.25">
      <c r="A23" s="69"/>
      <c r="B23" t="str">
        <v>Sleeping Clothes Group</v>
      </c>
      <c r="C23" s="69"/>
      <c r="D23" t="str">
        <v>Hygiene Group</v>
      </c>
      <c r="E23" s="69" t="s">
        <v>185</v>
      </c>
      <c r="F23" t="str">
        <v>eye glass case - soft</v>
      </c>
    </row>
    <row r="24" spans="1:8" x14ac:dyDescent="0.25">
      <c r="A24" s="69" t="s">
        <v>185</v>
      </c>
      <c r="B24" t="str">
        <v>Down booties</v>
      </c>
      <c r="C24" s="69" t="s">
        <v>185</v>
      </c>
      <c r="D24" t="str">
        <v>Bathroom kit</v>
      </c>
      <c r="E24" s="69" t="s">
        <v>185</v>
      </c>
      <c r="F24" t="str">
        <v>foam pad 12 x 18</v>
      </c>
    </row>
    <row r="25" spans="1:8" x14ac:dyDescent="0.25">
      <c r="A25" s="69" t="s">
        <v>185</v>
      </c>
      <c r="B25" t="str">
        <v>Fleece hat</v>
      </c>
      <c r="C25" s="69" t="s">
        <v>185</v>
      </c>
      <c r="D25" t="str">
        <v xml:space="preserve">  --TP</v>
      </c>
      <c r="E25" s="69"/>
      <c r="F25" t="str">
        <v xml:space="preserve"> </v>
      </c>
    </row>
    <row r="26" spans="1:8" x14ac:dyDescent="0.25">
      <c r="A26" s="69" t="s">
        <v>185</v>
      </c>
      <c r="B26" t="str">
        <v>long sleeve shirt</v>
      </c>
      <c r="C26" s="69" t="s">
        <v>185</v>
      </c>
      <c r="D26" t="str">
        <v xml:space="preserve">  --wet wipes</v>
      </c>
      <c r="E26" s="69"/>
      <c r="F26" t="str">
        <v>Clothing in Pack Group</v>
      </c>
    </row>
    <row r="27" spans="1:8" x14ac:dyDescent="0.25">
      <c r="A27" s="69" t="s">
        <v>185</v>
      </c>
      <c r="B27" t="str">
        <v>underwear</v>
      </c>
      <c r="C27" s="69" t="s">
        <v>185</v>
      </c>
      <c r="D27" t="str">
        <v xml:space="preserve">  -- hand sanitizer</v>
      </c>
      <c r="E27" s="69" t="s">
        <v>185</v>
      </c>
      <c r="F27" t="str">
        <v>puffy</v>
      </c>
    </row>
    <row r="28" spans="1:8" x14ac:dyDescent="0.25">
      <c r="A28" s="69" t="s">
        <v>185</v>
      </c>
      <c r="B28" t="str">
        <v>Wool socks</v>
      </c>
      <c r="C28" s="69" t="s">
        <v>185</v>
      </c>
      <c r="D28" t="str">
        <v xml:space="preserve">  --Gold Bond</v>
      </c>
      <c r="E28" s="69" t="s">
        <v>185</v>
      </c>
      <c r="F28" t="str">
        <v>gloves/mittens</v>
      </c>
    </row>
    <row r="29" spans="1:8" x14ac:dyDescent="0.25">
      <c r="A29" s="69" t="s">
        <v>185</v>
      </c>
      <c r="B29" t="str">
        <v>Liner socks</v>
      </c>
      <c r="C29" s="69" t="s">
        <v>185</v>
      </c>
      <c r="D29" t="str">
        <v>Shovel plastic</v>
      </c>
      <c r="E29" s="69" t="s">
        <v>185</v>
      </c>
      <c r="F29" t="str">
        <v>Liner socks</v>
      </c>
    </row>
    <row r="30" spans="1:8" x14ac:dyDescent="0.25">
      <c r="A30" s="69" t="s">
        <v>185</v>
      </c>
      <c r="B30" t="str">
        <v>running tights *</v>
      </c>
      <c r="C30" s="69" t="s">
        <v>185</v>
      </c>
      <c r="D30" t="str">
        <v>water jug botom</v>
      </c>
      <c r="E30" s="69" t="s">
        <v>185</v>
      </c>
      <c r="F30" t="str">
        <v>Wool socks</v>
      </c>
    </row>
    <row r="31" spans="1:8" x14ac:dyDescent="0.25">
      <c r="A31" s="69" t="s">
        <v>185</v>
      </c>
      <c r="B31" t="str">
        <v>camp shoes</v>
      </c>
      <c r="C31" s="69" t="s">
        <v>185</v>
      </c>
      <c r="D31" t="str">
        <v>tooth brush</v>
      </c>
      <c r="E31" s="69" t="s">
        <v>185</v>
      </c>
      <c r="F31" t="str">
        <v xml:space="preserve">long sleeve shirt </v>
      </c>
    </row>
    <row r="32" spans="1:8" x14ac:dyDescent="0.25">
      <c r="B32" t="str">
        <v xml:space="preserve"> </v>
      </c>
      <c r="C32" s="69" t="s">
        <v>185</v>
      </c>
      <c r="D32" t="str">
        <v>tooth  dots / paste</v>
      </c>
      <c r="E32" s="69" t="s">
        <v>185</v>
      </c>
      <c r="F32" t="str">
        <v>underwear</v>
      </c>
    </row>
    <row r="33" spans="1:6" x14ac:dyDescent="0.25">
      <c r="B33" t="str">
        <v>Rain Gear Group</v>
      </c>
      <c r="C33" s="69" t="s">
        <v>185</v>
      </c>
      <c r="D33" t="str">
        <v>hand sanitizer on pack</v>
      </c>
      <c r="E33" s="69" t="s">
        <v>185</v>
      </c>
      <c r="F33" t="str">
        <v>shorts</v>
      </c>
    </row>
    <row r="34" spans="1:6" x14ac:dyDescent="0.25">
      <c r="A34" s="69" t="s">
        <v>185</v>
      </c>
      <c r="B34" t="str">
        <v>Rain jacket white/green</v>
      </c>
      <c r="D34" t="str">
        <v xml:space="preserve"> </v>
      </c>
      <c r="E34" s="69" t="s">
        <v>185</v>
      </c>
      <c r="F34" t="str">
        <v>zip-offs</v>
      </c>
    </row>
    <row r="35" spans="1:6" x14ac:dyDescent="0.25">
      <c r="A35" s="69" t="s">
        <v>185</v>
      </c>
      <c r="B35" t="str">
        <v>Rain pants blue FroggTog</v>
      </c>
      <c r="E35" s="69"/>
      <c r="F35" t="str">
        <v xml:space="preserve"> </v>
      </c>
    </row>
    <row r="36" spans="1:6" x14ac:dyDescent="0.25">
      <c r="B36" t="str">
        <v xml:space="preserve"> </v>
      </c>
    </row>
  </sheetData>
  <conditionalFormatting sqref="B6:H6 A1:H5 B16:H18 A7:H15 A19:H21 B22:H22 A18 B32:H33 A23:H31 A37:H44 B36:H36 A34:H35">
    <cfRule type="containsText" dxfId="3" priority="7" operator="containsText" text="Pounds">
      <formula>NOT(ISERROR(SEARCH("Pounds",A1)))</formula>
    </cfRule>
    <cfRule type="containsText" dxfId="2" priority="8" operator="containsText" text="Ounces">
      <formula>NOT(ISERROR(SEARCH("Ounces",A1)))</formula>
    </cfRule>
    <cfRule type="containsText" dxfId="1" priority="9" operator="containsText" text="Group">
      <formula>NOT(ISERROR(SEARCH("Group",A1)))</formula>
    </cfRule>
  </conditionalFormatting>
  <pageMargins left="0.45" right="0.45" top="0.5" bottom="0.2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20CA-B567-43D9-93C6-750379447115}">
  <sheetPr>
    <pageSetUpPr fitToPage="1"/>
  </sheetPr>
  <dimension ref="B1:C130"/>
  <sheetViews>
    <sheetView workbookViewId="0">
      <selection activeCell="B130" sqref="B130"/>
    </sheetView>
  </sheetViews>
  <sheetFormatPr defaultRowHeight="15" x14ac:dyDescent="0.25"/>
  <cols>
    <col min="1" max="1" width="3.28515625" customWidth="1"/>
    <col min="2" max="2" width="7.28515625" style="9" bestFit="1" customWidth="1"/>
    <col min="3" max="3" width="31.42578125" bestFit="1" customWidth="1"/>
  </cols>
  <sheetData>
    <row r="1" spans="2:3" x14ac:dyDescent="0.25">
      <c r="B1" s="9" t="str" cm="1">
        <f t="array" ref="B1:C127">_xlfn._xlws.FILTER('New Gear Checklist'!C1:D205,"x"='New Gear Checklist'!A1:A205)</f>
        <v/>
      </c>
      <c r="C1" t="str">
        <v>Pack Group</v>
      </c>
    </row>
    <row r="2" spans="2:3" x14ac:dyDescent="0.25">
      <c r="B2" s="9">
        <v>45.50344803259317</v>
      </c>
      <c r="C2" t="str">
        <v>Blue Pack</v>
      </c>
    </row>
    <row r="3" spans="2:3" x14ac:dyDescent="0.25">
      <c r="B3" s="9">
        <v>0.95239774951939193</v>
      </c>
      <c r="C3" t="str">
        <v>Pack hip pockets</v>
      </c>
    </row>
    <row r="4" spans="2:3" x14ac:dyDescent="0.25">
      <c r="B4" s="9">
        <v>5.0441806733804828</v>
      </c>
      <c r="C4" t="str">
        <v>Pack Liner/Garbage bag</v>
      </c>
    </row>
    <row r="5" spans="2:3" x14ac:dyDescent="0.25">
      <c r="B5" s="9">
        <v>5.1500026455493044</v>
      </c>
      <c r="C5" t="str">
        <v>Orange Pack Cover</v>
      </c>
    </row>
    <row r="6" spans="2:3" x14ac:dyDescent="0.25">
      <c r="B6" s="9" t="str">
        <v/>
      </c>
      <c r="C6" t="str">
        <v xml:space="preserve"> </v>
      </c>
    </row>
    <row r="7" spans="2:3" x14ac:dyDescent="0.25">
      <c r="B7" s="9" t="str">
        <v/>
      </c>
      <c r="C7" t="str">
        <v>Shelter Group</v>
      </c>
    </row>
    <row r="8" spans="2:3" x14ac:dyDescent="0.25">
      <c r="B8" s="9">
        <v>8.2188398384451222</v>
      </c>
      <c r="C8" t="str">
        <v>Bridge Hammock; 1.2 Hexon Olive</v>
      </c>
    </row>
    <row r="9" spans="2:3" x14ac:dyDescent="0.25">
      <c r="B9" s="9">
        <v>7.3017160796486715</v>
      </c>
      <c r="C9" t="str">
        <v>Spreader Bars 28"</v>
      </c>
    </row>
    <row r="10" spans="2:3" x14ac:dyDescent="0.25">
      <c r="B10" s="9">
        <v>2.8924672392811162</v>
      </c>
      <c r="C10" t="str">
        <v>Tree straps spider poly</v>
      </c>
    </row>
    <row r="11" spans="2:3" x14ac:dyDescent="0.25">
      <c r="B11" s="9">
        <v>1.4109596289176176</v>
      </c>
      <c r="C11" t="str">
        <v>UCR</v>
      </c>
    </row>
    <row r="12" spans="2:3" x14ac:dyDescent="0.25">
      <c r="B12" s="9">
        <v>16.71987160267377</v>
      </c>
      <c r="C12" t="str">
        <v>Tarp Forest green &amp; lines</v>
      </c>
    </row>
    <row r="13" spans="2:3" x14ac:dyDescent="0.25">
      <c r="B13" s="9">
        <v>2.8219192578352352</v>
      </c>
      <c r="C13" t="str">
        <v>stakes AL red</v>
      </c>
    </row>
    <row r="14" spans="2:3" x14ac:dyDescent="0.25">
      <c r="B14" s="9">
        <v>2.5044533413287713</v>
      </c>
      <c r="C14" t="str">
        <v>Tyvek 4x3</v>
      </c>
    </row>
    <row r="15" spans="2:3" x14ac:dyDescent="0.25">
      <c r="B15" s="9">
        <v>1.3756856381946772</v>
      </c>
      <c r="C15" t="str">
        <v>Mylar blanket</v>
      </c>
    </row>
    <row r="16" spans="2:3" x14ac:dyDescent="0.25">
      <c r="B16" s="9" t="str">
        <v/>
      </c>
      <c r="C16" t="str">
        <v xml:space="preserve"> </v>
      </c>
    </row>
    <row r="17" spans="2:3" x14ac:dyDescent="0.25">
      <c r="B17" s="9" t="str">
        <v/>
      </c>
      <c r="C17" t="str">
        <v>Sleeping Group</v>
      </c>
    </row>
    <row r="18" spans="2:3" x14ac:dyDescent="0.25">
      <c r="B18" s="9">
        <v>44.797968218134358</v>
      </c>
      <c r="C18" t="str">
        <v>15° sleeping bag - Katahdin</v>
      </c>
    </row>
    <row r="19" spans="2:3" x14ac:dyDescent="0.25">
      <c r="B19" s="9">
        <v>6.2082223672375179</v>
      </c>
      <c r="C19" t="str">
        <v>sleeping bag liner blue</v>
      </c>
    </row>
    <row r="20" spans="2:3" x14ac:dyDescent="0.25">
      <c r="B20" s="9">
        <v>3.1746591650646399</v>
      </c>
      <c r="C20" t="str">
        <v>pillow black (Outdoor Vitals)</v>
      </c>
    </row>
    <row r="21" spans="2:3" x14ac:dyDescent="0.25">
      <c r="B21" s="9">
        <v>31.676043669200517</v>
      </c>
      <c r="C21" t="str">
        <v>Under Quilt</v>
      </c>
    </row>
    <row r="22" spans="2:3" x14ac:dyDescent="0.25">
      <c r="B22" s="9" t="str">
        <v/>
      </c>
      <c r="C22" t="str">
        <v xml:space="preserve"> </v>
      </c>
    </row>
    <row r="23" spans="2:3" x14ac:dyDescent="0.25">
      <c r="B23" s="9" t="str">
        <v/>
      </c>
      <c r="C23" t="str">
        <v>Sleeping Clothes Group</v>
      </c>
    </row>
    <row r="24" spans="2:3" x14ac:dyDescent="0.25">
      <c r="B24" s="9">
        <v>2.9630152207269971</v>
      </c>
      <c r="C24" t="str">
        <v>Down booties</v>
      </c>
    </row>
    <row r="25" spans="2:3" x14ac:dyDescent="0.25">
      <c r="B25" s="9">
        <v>3.280481137233461</v>
      </c>
      <c r="C25" t="str">
        <v>Fleece hat</v>
      </c>
    </row>
    <row r="26" spans="2:3" x14ac:dyDescent="0.25">
      <c r="B26" s="9">
        <v>5.2205506269951849</v>
      </c>
      <c r="C26" t="str">
        <v>long sleeve shirt</v>
      </c>
    </row>
    <row r="27" spans="2:3" x14ac:dyDescent="0.25">
      <c r="B27" s="9">
        <v>2.6808232949434734</v>
      </c>
      <c r="C27" t="str">
        <v>underwear</v>
      </c>
    </row>
    <row r="28" spans="2:3" x14ac:dyDescent="0.25">
      <c r="B28" s="9">
        <v>5.8554824600081128</v>
      </c>
      <c r="C28" t="str">
        <v>Wool socks</v>
      </c>
    </row>
    <row r="29" spans="2:3" x14ac:dyDescent="0.25">
      <c r="B29" s="9">
        <v>1.6578775639782006</v>
      </c>
      <c r="C29" t="str">
        <v>Liner socks</v>
      </c>
    </row>
    <row r="30" spans="2:3" x14ac:dyDescent="0.25">
      <c r="B30" s="9">
        <v>6.6315102559128025</v>
      </c>
      <c r="C30" t="str">
        <v>running tights *</v>
      </c>
    </row>
    <row r="31" spans="2:3" x14ac:dyDescent="0.25">
      <c r="B31" s="9">
        <v>13.580486428332069</v>
      </c>
      <c r="C31" t="str">
        <v>camp shoes</v>
      </c>
    </row>
    <row r="32" spans="2:3" x14ac:dyDescent="0.25">
      <c r="B32" s="9" t="str">
        <v/>
      </c>
      <c r="C32" t="str">
        <v xml:space="preserve"> </v>
      </c>
    </row>
    <row r="33" spans="2:3" x14ac:dyDescent="0.25">
      <c r="B33" s="9" t="str">
        <v/>
      </c>
      <c r="C33" t="str">
        <v>Rain Gear Group</v>
      </c>
    </row>
    <row r="34" spans="2:3" x14ac:dyDescent="0.25">
      <c r="B34" s="9">
        <v>8.6068537363974684</v>
      </c>
      <c r="C34" t="str">
        <v>Rain jacket white/green</v>
      </c>
    </row>
    <row r="35" spans="2:3" x14ac:dyDescent="0.25">
      <c r="B35" s="9">
        <v>4.5503448032593168</v>
      </c>
      <c r="C35" t="str">
        <v>Rain pants blue FroggTog</v>
      </c>
    </row>
    <row r="36" spans="2:3" x14ac:dyDescent="0.25">
      <c r="B36" s="9" t="str">
        <v/>
      </c>
      <c r="C36" t="str">
        <v xml:space="preserve"> </v>
      </c>
    </row>
    <row r="37" spans="2:3" x14ac:dyDescent="0.25">
      <c r="B37" s="9" t="str">
        <v/>
      </c>
      <c r="C37" t="str">
        <v>Kitchen Group</v>
      </c>
    </row>
    <row r="38" spans="2:3" x14ac:dyDescent="0.25">
      <c r="B38" s="9">
        <v>2.7513712763893543</v>
      </c>
      <c r="C38" t="str">
        <v>pot .7 gt cup &amp; windscreen</v>
      </c>
    </row>
    <row r="39" spans="2:3" x14ac:dyDescent="0.25">
      <c r="B39" s="9">
        <v>3.8801389795234487</v>
      </c>
      <c r="C39" t="str">
        <v>IsoPro Stove w/ ignitor</v>
      </c>
    </row>
    <row r="40" spans="2:3" x14ac:dyDescent="0.25">
      <c r="B40" s="9">
        <v>8.0071958941074808</v>
      </c>
      <c r="C40" t="str">
        <v>IsoPro canister 8oz</v>
      </c>
    </row>
    <row r="41" spans="2:3" x14ac:dyDescent="0.25">
      <c r="B41" s="9">
        <v>0.95239774951939193</v>
      </c>
      <c r="C41" t="str">
        <v>IsoPro canister stand</v>
      </c>
    </row>
    <row r="42" spans="2:3" x14ac:dyDescent="0.25">
      <c r="B42" s="9">
        <v>0.91712375879645147</v>
      </c>
      <c r="C42" t="str">
        <v>cozy for freezer bag meals</v>
      </c>
    </row>
    <row r="43" spans="2:3" x14ac:dyDescent="0.25">
      <c r="B43" s="9">
        <v>1.0582197216882132</v>
      </c>
      <c r="C43" t="str">
        <v>lighter</v>
      </c>
    </row>
    <row r="44" spans="2:3" x14ac:dyDescent="0.25">
      <c r="B44" s="9">
        <v>0.3527399072294044</v>
      </c>
      <c r="C44" t="str">
        <v>spork short</v>
      </c>
    </row>
    <row r="45" spans="2:3" x14ac:dyDescent="0.25">
      <c r="B45" s="9">
        <v>0.3527399072294044</v>
      </c>
      <c r="C45" t="str">
        <v>spoon long</v>
      </c>
    </row>
    <row r="46" spans="2:3" x14ac:dyDescent="0.25">
      <c r="B46" s="9">
        <v>7.372264061094552</v>
      </c>
      <c r="C46" t="str">
        <v>3 liter bladder</v>
      </c>
    </row>
    <row r="47" spans="2:3" x14ac:dyDescent="0.25">
      <c r="B47" s="9">
        <v>1.2345896753029155</v>
      </c>
      <c r="C47" t="str">
        <v>water bottles collapsable</v>
      </c>
    </row>
    <row r="48" spans="2:3" x14ac:dyDescent="0.25">
      <c r="B48" s="9">
        <v>1.0582197216882132</v>
      </c>
      <c r="C48" t="str">
        <v>smart water bottles</v>
      </c>
    </row>
    <row r="49" spans="2:3" x14ac:dyDescent="0.25">
      <c r="B49" s="9">
        <v>10.088361346760966</v>
      </c>
      <c r="C49" t="str">
        <v>Water Filter Kit</v>
      </c>
    </row>
    <row r="50" spans="2:3" x14ac:dyDescent="0.25">
      <c r="B50" s="9" t="str">
        <v/>
      </c>
      <c r="C50" t="str">
        <v xml:space="preserve">  --Filter  (New: Versa Filter)</v>
      </c>
    </row>
    <row r="51" spans="2:3" x14ac:dyDescent="0.25">
      <c r="B51" s="9" t="str">
        <v/>
      </c>
      <c r="C51" t="str">
        <v xml:space="preserve">   --CNOC 3 liter</v>
      </c>
    </row>
    <row r="52" spans="2:3" x14ac:dyDescent="0.25">
      <c r="B52" s="9" t="str">
        <v/>
      </c>
      <c r="C52" t="str">
        <v xml:space="preserve">  --tubing</v>
      </c>
    </row>
    <row r="53" spans="2:3" x14ac:dyDescent="0.25">
      <c r="B53" s="9" t="str">
        <v/>
      </c>
      <c r="C53" t="str">
        <v xml:space="preserve">  --sawyer squeze</v>
      </c>
    </row>
    <row r="54" spans="2:3" x14ac:dyDescent="0.25">
      <c r="B54" s="9" t="str">
        <v/>
      </c>
      <c r="C54" t="str">
        <v xml:space="preserve">  --bleach/polar pure/ tablets</v>
      </c>
    </row>
    <row r="55" spans="2:3" x14ac:dyDescent="0.25">
      <c r="B55" s="9">
        <v>0</v>
      </c>
      <c r="C55" t="str">
        <v>food bag Blue</v>
      </c>
    </row>
    <row r="56" spans="2:3" x14ac:dyDescent="0.25">
      <c r="B56" s="9">
        <v>1.1287677031340941</v>
      </c>
      <c r="C56" t="str">
        <v>bear bag and rope</v>
      </c>
    </row>
    <row r="57" spans="2:3" x14ac:dyDescent="0.25">
      <c r="B57" s="9">
        <v>0.74075380518174927</v>
      </c>
      <c r="C57" t="str">
        <v>red bandana</v>
      </c>
    </row>
    <row r="58" spans="2:3" x14ac:dyDescent="0.25">
      <c r="B58" s="9" t="str">
        <v/>
      </c>
      <c r="C58" t="str">
        <v xml:space="preserve"> </v>
      </c>
    </row>
    <row r="59" spans="2:3" x14ac:dyDescent="0.25">
      <c r="B59" s="9" t="str">
        <v/>
      </c>
      <c r="C59" t="str">
        <v>Hygiene Group</v>
      </c>
    </row>
    <row r="60" spans="2:3" x14ac:dyDescent="0.25">
      <c r="B60" s="9">
        <v>6.3845923208522199</v>
      </c>
      <c r="C60" t="str">
        <v>Bathroom kit</v>
      </c>
    </row>
    <row r="61" spans="2:3" x14ac:dyDescent="0.25">
      <c r="B61" s="9" t="str">
        <v/>
      </c>
      <c r="C61" t="str">
        <v xml:space="preserve">  --TP</v>
      </c>
    </row>
    <row r="62" spans="2:3" x14ac:dyDescent="0.25">
      <c r="B62" s="9" t="str">
        <v/>
      </c>
      <c r="C62" t="str">
        <v xml:space="preserve">  --wet wipes</v>
      </c>
    </row>
    <row r="63" spans="2:3" x14ac:dyDescent="0.25">
      <c r="B63" s="9" t="str">
        <v/>
      </c>
      <c r="C63" t="str">
        <v xml:space="preserve">  -- hand sanitizer</v>
      </c>
    </row>
    <row r="64" spans="2:3" x14ac:dyDescent="0.25">
      <c r="B64" s="9" t="str">
        <v/>
      </c>
      <c r="C64" t="str">
        <v xml:space="preserve">  --Gold Bond</v>
      </c>
    </row>
    <row r="65" spans="2:3" x14ac:dyDescent="0.25">
      <c r="B65" s="9">
        <v>1.8342475175929029</v>
      </c>
      <c r="C65" t="str">
        <v>Shovel plastic</v>
      </c>
    </row>
    <row r="66" spans="2:3" x14ac:dyDescent="0.25">
      <c r="B66" s="9">
        <v>0.9876717402423324</v>
      </c>
      <c r="C66" t="str">
        <v>water jug botom</v>
      </c>
    </row>
    <row r="67" spans="2:3" x14ac:dyDescent="0.25">
      <c r="B67" s="9">
        <v>0.81130178662763019</v>
      </c>
      <c r="C67" t="str">
        <v>tooth brush</v>
      </c>
    </row>
    <row r="68" spans="2:3" x14ac:dyDescent="0.25">
      <c r="B68" s="9">
        <v>0.77602779590468973</v>
      </c>
      <c r="C68" t="str">
        <v>tooth  dots / paste</v>
      </c>
    </row>
    <row r="69" spans="2:3" x14ac:dyDescent="0.25">
      <c r="B69" s="9">
        <v>1.0582197216882132</v>
      </c>
      <c r="C69" t="str">
        <v>hand sanitizer on pack</v>
      </c>
    </row>
    <row r="70" spans="2:3" x14ac:dyDescent="0.25">
      <c r="B70" s="9" t="str">
        <v/>
      </c>
      <c r="C70" t="str">
        <v xml:space="preserve"> </v>
      </c>
    </row>
    <row r="71" spans="2:3" x14ac:dyDescent="0.25">
      <c r="B71" s="9" t="str">
        <v/>
      </c>
      <c r="C71" t="str">
        <v>Navigation Group</v>
      </c>
    </row>
    <row r="72" spans="2:3" x14ac:dyDescent="0.25">
      <c r="B72" s="9" t="str">
        <v/>
      </c>
      <c r="C72" t="str">
        <v>Maps</v>
      </c>
    </row>
    <row r="73" spans="2:3" x14ac:dyDescent="0.25">
      <c r="B73" s="9">
        <v>0.9876717402423324</v>
      </c>
      <c r="C73" t="str">
        <v>Compass</v>
      </c>
    </row>
    <row r="74" spans="2:3" x14ac:dyDescent="0.25">
      <c r="B74" s="9" t="str">
        <v/>
      </c>
      <c r="C74" t="str">
        <v>Trail details</v>
      </c>
    </row>
    <row r="75" spans="2:3" x14ac:dyDescent="0.25">
      <c r="B75" s="9">
        <v>0.317465916506464</v>
      </c>
      <c r="C75" t="str">
        <v>pen / pencil</v>
      </c>
    </row>
    <row r="76" spans="2:3" x14ac:dyDescent="0.25">
      <c r="B76" s="9">
        <v>8.3246618106139447</v>
      </c>
      <c r="C76" t="str">
        <v>notepad / journal</v>
      </c>
    </row>
    <row r="77" spans="2:3" x14ac:dyDescent="0.25">
      <c r="B77" s="9" t="str">
        <v/>
      </c>
      <c r="C77" t="str">
        <v xml:space="preserve"> </v>
      </c>
    </row>
    <row r="78" spans="2:3" x14ac:dyDescent="0.25">
      <c r="B78" s="9" t="str">
        <v/>
      </c>
      <c r="C78" t="str">
        <v>First Aid Group</v>
      </c>
    </row>
    <row r="79" spans="2:3" x14ac:dyDescent="0.25">
      <c r="B79" s="9">
        <v>5.6438385156704705</v>
      </c>
      <c r="C79" t="str">
        <v>First aid kit</v>
      </c>
    </row>
    <row r="80" spans="2:3" x14ac:dyDescent="0.25">
      <c r="B80" s="9" t="str">
        <v/>
      </c>
      <c r="C80" t="str">
        <v xml:space="preserve"> </v>
      </c>
    </row>
    <row r="81" spans="2:3" x14ac:dyDescent="0.25">
      <c r="B81" s="9" t="str">
        <v/>
      </c>
      <c r="C81" t="str">
        <v>Repair Group</v>
      </c>
    </row>
    <row r="82" spans="2:3" x14ac:dyDescent="0.25">
      <c r="B82" s="9">
        <v>0.42328788867528527</v>
      </c>
      <c r="C82" t="str">
        <v>Tenacious tape</v>
      </c>
    </row>
    <row r="83" spans="2:3" x14ac:dyDescent="0.25">
      <c r="B83" s="9" t="str">
        <v/>
      </c>
      <c r="C83" t="str">
        <v>Duct tape on trekking poles</v>
      </c>
    </row>
    <row r="84" spans="2:3" x14ac:dyDescent="0.25">
      <c r="B84" s="9">
        <v>1.3404116474717367</v>
      </c>
      <c r="C84" t="str">
        <v>extra buckle</v>
      </c>
    </row>
    <row r="85" spans="2:3" x14ac:dyDescent="0.25">
      <c r="B85" s="9" t="str">
        <v/>
      </c>
      <c r="C85" t="str">
        <v xml:space="preserve"> </v>
      </c>
    </row>
    <row r="86" spans="2:3" x14ac:dyDescent="0.25">
      <c r="B86" s="9" t="str">
        <v/>
      </c>
      <c r="C86" t="str">
        <v>Misc Group</v>
      </c>
    </row>
    <row r="87" spans="2:3" x14ac:dyDescent="0.25">
      <c r="B87" s="9">
        <v>4.7619887475969591</v>
      </c>
      <c r="C87" t="str">
        <v>phone battery 4,000mAh</v>
      </c>
    </row>
    <row r="88" spans="2:3" x14ac:dyDescent="0.25">
      <c r="B88" s="9">
        <v>35.273990722940439</v>
      </c>
      <c r="C88" t="str">
        <v>Camp chair - heavy</v>
      </c>
    </row>
    <row r="89" spans="2:3" x14ac:dyDescent="0.25">
      <c r="B89" s="9">
        <v>4.6208927847051982</v>
      </c>
      <c r="C89" t="str">
        <v>hammock chair (green)</v>
      </c>
    </row>
    <row r="90" spans="2:3" x14ac:dyDescent="0.25">
      <c r="B90" s="9">
        <v>2.4339053598828904</v>
      </c>
      <c r="C90" t="str">
        <v>head lamp</v>
      </c>
    </row>
    <row r="91" spans="2:3" x14ac:dyDescent="0.25">
      <c r="B91" s="9">
        <v>1.269863666025856</v>
      </c>
      <c r="C91" t="str">
        <v>spare batteries 3 AAA</v>
      </c>
    </row>
    <row r="92" spans="2:3" x14ac:dyDescent="0.25">
      <c r="B92" s="9">
        <v>1.0582197216882132</v>
      </c>
      <c r="C92" t="str">
        <v>rope pieces</v>
      </c>
    </row>
    <row r="93" spans="2:3" x14ac:dyDescent="0.25">
      <c r="B93" s="9">
        <v>0.70547981445880881</v>
      </c>
      <c r="C93" t="str">
        <v>eye glass case - soft</v>
      </c>
    </row>
    <row r="94" spans="2:3" x14ac:dyDescent="0.25">
      <c r="B94" s="9">
        <v>1.7284255454240816</v>
      </c>
      <c r="C94" t="str">
        <v>foam pad 12 x 18</v>
      </c>
    </row>
    <row r="95" spans="2:3" x14ac:dyDescent="0.25">
      <c r="B95" s="9" t="str">
        <v/>
      </c>
      <c r="C95" t="str">
        <v xml:space="preserve"> </v>
      </c>
    </row>
    <row r="96" spans="2:3" x14ac:dyDescent="0.25">
      <c r="B96" s="9" t="str">
        <v/>
      </c>
      <c r="C96" t="str">
        <v>Clothing in Pack Group</v>
      </c>
    </row>
    <row r="97" spans="2:3" x14ac:dyDescent="0.25">
      <c r="B97" s="9">
        <v>11.358225012786821</v>
      </c>
      <c r="C97" t="str">
        <v>puffy</v>
      </c>
    </row>
    <row r="98" spans="2:3" x14ac:dyDescent="0.25">
      <c r="B98" s="9">
        <v>3.8095909980775677</v>
      </c>
      <c r="C98" t="str">
        <v>gloves/mittens</v>
      </c>
    </row>
    <row r="99" spans="2:3" x14ac:dyDescent="0.25">
      <c r="B99" s="9">
        <v>1.763699536147022</v>
      </c>
      <c r="C99" t="str">
        <v>Liner socks</v>
      </c>
    </row>
    <row r="100" spans="2:3" x14ac:dyDescent="0.25">
      <c r="B100" s="9">
        <v>5.8202084692851725</v>
      </c>
      <c r="C100" t="str">
        <v>Wool socks</v>
      </c>
    </row>
    <row r="101" spans="2:3" x14ac:dyDescent="0.25">
      <c r="B101" s="9">
        <v>5.2910986084410663</v>
      </c>
      <c r="C101" t="str">
        <v xml:space="preserve">long sleeve shirt </v>
      </c>
    </row>
    <row r="102" spans="2:3" x14ac:dyDescent="0.25">
      <c r="B102" s="9">
        <v>2.6808232949434734</v>
      </c>
      <c r="C102" t="str">
        <v>underwear</v>
      </c>
    </row>
    <row r="103" spans="2:3" x14ac:dyDescent="0.25">
      <c r="B103" s="9">
        <v>4.7619887475969591</v>
      </c>
      <c r="C103" t="str">
        <v>shorts</v>
      </c>
    </row>
    <row r="104" spans="2:3" x14ac:dyDescent="0.25">
      <c r="B104" s="9">
        <v>0</v>
      </c>
      <c r="C104" t="str">
        <v>zip-offs</v>
      </c>
    </row>
    <row r="105" spans="2:3" x14ac:dyDescent="0.25">
      <c r="B105" s="9" t="str">
        <v/>
      </c>
      <c r="C105" t="str">
        <v xml:space="preserve"> </v>
      </c>
    </row>
    <row r="106" spans="2:3" x14ac:dyDescent="0.25">
      <c r="B106" s="9" t="str">
        <v/>
      </c>
      <c r="C106" t="str">
        <v>Consumables Group</v>
      </c>
    </row>
    <row r="107" spans="2:3" x14ac:dyDescent="0.25">
      <c r="B107" s="9" t="str">
        <v/>
      </c>
      <c r="C107" t="str">
        <v>Medication</v>
      </c>
    </row>
    <row r="108" spans="2:3" x14ac:dyDescent="0.25">
      <c r="B108" s="9" t="str">
        <v/>
      </c>
      <c r="C108" t="str">
        <v>24-32 ounces food per day</v>
      </c>
    </row>
    <row r="109" spans="2:3" x14ac:dyDescent="0.25">
      <c r="B109" s="9" t="str">
        <v/>
      </c>
      <c r="C109" t="str">
        <v>64 ounces water</v>
      </c>
    </row>
    <row r="110" spans="2:3" x14ac:dyDescent="0.25">
      <c r="B110" s="9" t="str">
        <v/>
      </c>
      <c r="C110" t="str">
        <v xml:space="preserve"> </v>
      </c>
    </row>
    <row r="111" spans="2:3" x14ac:dyDescent="0.25">
      <c r="B111" s="9" t="str">
        <v/>
      </c>
      <c r="C111" t="str">
        <v>Clothing Worn Group</v>
      </c>
    </row>
    <row r="112" spans="2:3" x14ac:dyDescent="0.25">
      <c r="B112" s="9" t="str">
        <v/>
      </c>
      <c r="C112" t="str">
        <v>trekking poles</v>
      </c>
    </row>
    <row r="113" spans="2:3" x14ac:dyDescent="0.25">
      <c r="B113" s="9" t="str">
        <v/>
      </c>
      <c r="C113" t="str">
        <v>hiking boots</v>
      </c>
    </row>
    <row r="114" spans="2:3" x14ac:dyDescent="0.25">
      <c r="B114" s="9" t="str">
        <v/>
      </c>
      <c r="C114" t="str">
        <v>liner socks</v>
      </c>
    </row>
    <row r="115" spans="2:3" x14ac:dyDescent="0.25">
      <c r="B115" s="9" t="str">
        <v/>
      </c>
      <c r="C115" t="str">
        <v>wool socks</v>
      </c>
    </row>
    <row r="116" spans="2:3" x14ac:dyDescent="0.25">
      <c r="B116" s="9" t="str">
        <v/>
      </c>
      <c r="C116" t="str">
        <v>gators</v>
      </c>
    </row>
    <row r="117" spans="2:3" x14ac:dyDescent="0.25">
      <c r="B117" s="9" t="str">
        <v/>
      </c>
      <c r="C117" t="str">
        <v>tech shirt</v>
      </c>
    </row>
    <row r="118" spans="2:3" x14ac:dyDescent="0.25">
      <c r="B118" s="9" t="str">
        <v/>
      </c>
      <c r="C118" t="str">
        <v>underwear</v>
      </c>
    </row>
    <row r="119" spans="2:3" x14ac:dyDescent="0.25">
      <c r="B119" s="9" t="str">
        <v/>
      </c>
      <c r="C119" t="str">
        <v>Kilt / Zip-offs</v>
      </c>
    </row>
    <row r="120" spans="2:3" x14ac:dyDescent="0.25">
      <c r="B120" s="9" t="str">
        <v/>
      </c>
      <c r="C120" t="str">
        <v>runners cap</v>
      </c>
    </row>
    <row r="121" spans="2:3" x14ac:dyDescent="0.25">
      <c r="B121" s="9" t="str">
        <v/>
      </c>
      <c r="C121" t="str">
        <v>pocket knife</v>
      </c>
    </row>
    <row r="122" spans="2:3" x14ac:dyDescent="0.25">
      <c r="B122" s="9" t="str">
        <v/>
      </c>
      <c r="C122" t="str">
        <v>lip balm</v>
      </c>
    </row>
    <row r="123" spans="2:3" x14ac:dyDescent="0.25">
      <c r="B123" s="9" t="str">
        <v/>
      </c>
      <c r="C123" t="str">
        <v>phone (in zip-loc)</v>
      </c>
    </row>
    <row r="124" spans="2:3" x14ac:dyDescent="0.25">
      <c r="B124" s="9" t="str">
        <v/>
      </c>
      <c r="C124" t="str">
        <v>license / money / credit card</v>
      </c>
    </row>
    <row r="125" spans="2:3" x14ac:dyDescent="0.25">
      <c r="B125" s="9" t="str">
        <v/>
      </c>
      <c r="C125" t="str">
        <v>bandana</v>
      </c>
    </row>
    <row r="126" spans="2:3" x14ac:dyDescent="0.25">
      <c r="B126" s="9" t="str">
        <v/>
      </c>
      <c r="C126" t="str">
        <v>belt</v>
      </c>
    </row>
    <row r="127" spans="2:3" x14ac:dyDescent="0.25">
      <c r="B127" s="9" t="str">
        <v/>
      </c>
      <c r="C127" t="str">
        <v>suspenders</v>
      </c>
    </row>
    <row r="128" spans="2:3" x14ac:dyDescent="0.25">
      <c r="B128" s="70">
        <f>SUM(B1:B127)</f>
        <v>396.90294361452573</v>
      </c>
      <c r="C128" s="71" t="s">
        <v>186</v>
      </c>
    </row>
    <row r="129" spans="2:3" x14ac:dyDescent="0.25">
      <c r="B129" s="72">
        <f>TRUNC(B128/16)</f>
        <v>24</v>
      </c>
      <c r="C129" s="73" t="s">
        <v>171</v>
      </c>
    </row>
    <row r="130" spans="2:3" x14ac:dyDescent="0.25">
      <c r="B130" s="74">
        <f>MOD(B128,16)</f>
        <v>12.902943614525725</v>
      </c>
      <c r="C130" s="75" t="s">
        <v>172</v>
      </c>
    </row>
  </sheetData>
  <conditionalFormatting sqref="C1:C124 C128:C151">
    <cfRule type="containsText" dxfId="0" priority="13" operator="containsText" text="Group">
      <formula>NOT(ISERROR(SEARCH("Group",C1)))</formula>
    </cfRule>
  </conditionalFormatting>
  <pageMargins left="0.45" right="0.45" top="0.5" bottom="0.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New Gear Checklist</vt:lpstr>
      <vt:lpstr>Single Sheet</vt:lpstr>
      <vt:lpstr>Single Column</vt:lpstr>
      <vt:lpstr>'New Gear Checklist'!Print_Titles</vt:lpstr>
      <vt:lpstr>'New Gear Checklist'!Print_Titles_0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Smith Personal</dc:creator>
  <cp:keywords/>
  <dc:description/>
  <cp:lastModifiedBy>Smith, David P</cp:lastModifiedBy>
  <cp:revision/>
  <cp:lastPrinted>2024-03-18T14:49:30Z</cp:lastPrinted>
  <dcterms:created xsi:type="dcterms:W3CDTF">2020-09-07T11:43:12Z</dcterms:created>
  <dcterms:modified xsi:type="dcterms:W3CDTF">2024-07-24T17:08:44Z</dcterms:modified>
  <cp:category/>
  <cp:contentStatus/>
</cp:coreProperties>
</file>