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/>
  </x:bookViews>
  <x:sheets>
    <x:sheet name="4월" sheetId="1" r:id="rId4"/>
    <x:sheet name="4월(자산)" sheetId="2" r:id="rId5"/>
    <x:sheet name="3월" sheetId="3" r:id="rId6"/>
    <x:sheet name="3월(자산)" sheetId="4" r:id="rId7"/>
    <x:sheet name="2월" sheetId="5" r:id="rId8"/>
    <x:sheet name="2월(자산)" sheetId="6" r:id="rId9"/>
    <x:sheet name="1월" sheetId="7" r:id="rId10"/>
    <x:sheet name="1월(자산)" sheetId="8" r:id="rId11"/>
  </x:sheets>
  <x:definedNames>
    <x:definedName name="_xlnm._FilterDatabase" localSheetId="6" hidden="1">'1월'!$B$15:$E$15</x:definedName>
    <x:definedName name="_xlnm._FilterDatabase" localSheetId="7" hidden="1">'1월(자산)'!#REF!</x:definedName>
    <x:definedName name="_xlnm._FilterDatabase" localSheetId="4" hidden="1">'2월'!$L$15:$O$15</x:definedName>
    <x:definedName name="_xlnm._FilterDatabase" localSheetId="5" hidden="1">'2월(자산)'!#REF!</x:definedName>
    <x:definedName name="_xlnm._FilterDatabase" localSheetId="2" hidden="1">'3월'!$L$15:$O$15</x:definedName>
    <x:definedName name="_xlnm._FilterDatabase" localSheetId="3" hidden="1">'3월(자산)'!#REF!</x:definedName>
    <x:definedName name="_xlnm._FilterDatabase" localSheetId="0" hidden="1">'4월'!$L$15:$O$15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<x:sst xmlns:r="http://schemas.openxmlformats.org/officeDocument/2006/relationships" xmlns:c="http://schemas.openxmlformats.org/drawingml/2006/chart" xmlns:x="http://schemas.openxmlformats.org/spreadsheetml/2006/main" count="767" uniqueCount="169">
  <x:si>
    <x:t>용돈</x:t>
  </x:si>
  <x:si>
    <x:t>2024년 2월 송민영의 가계부</x:t>
  </x:si>
  <x:si>
    <x:t>청약통장</x:t>
  </x:si>
  <x:si>
    <x:t>빨래</x:t>
  </x:si>
  <x:si>
    <x:t>도시가스</x:t>
  </x:si>
  <x:si>
    <x:t>점심</x:t>
  </x:si>
  <x:si>
    <x:t>자산</x:t>
  </x:si>
  <x:si>
    <x:t>설 명절 선물</x:t>
  </x:si>
  <x:si>
    <x:t>수영 이어폰</x:t>
  </x:si>
  <x:si>
    <x:t>데이트(카페)</x:t>
  </x:si>
  <x:si>
    <x:t>소득계</x:t>
  </x:si>
  <x:si>
    <x:t>택시비</x:t>
  </x:si>
  <x:si>
    <x:t>투자</x:t>
  </x:si>
  <x:si>
    <x:t>변동수입</x:t>
  </x:si>
  <x:si>
    <x:t>지출률</x:t>
  </x:si>
  <x:si>
    <x:t>해든마트</x:t>
  </x:si>
  <x:si>
    <x:t>하나카드 체크</x:t>
  </x:si>
  <x:si>
    <x:t>대중교통</x:t>
  </x:si>
  <x:si>
    <x:t>회식</x:t>
  </x:si>
  <x:si>
    <x:t>이마트</x:t>
  </x:si>
  <x:si>
    <x:t>요가 강습</x:t>
  </x:si>
  <x:si>
    <x:t>구분</x:t>
  </x:si>
  <x:si>
    <x:t>ABC마트</x:t>
  </x:si>
  <x:si>
    <x:t>가슴패치</x:t>
  </x:si>
  <x:si>
    <x:t>하나은행</x:t>
  </x:si>
  <x:si>
    <x:t>카드결제료</x:t>
  </x:si>
  <x:si>
    <x:t>식비</x:t>
  </x:si>
  <x:si>
    <x:t>추목수영장</x:t>
  </x:si>
  <x:si>
    <x:t>카페</x:t>
  </x:si>
  <x:si>
    <x:t>금액</x:t>
  </x:si>
  <x:si>
    <x:t>월 결산</x:t>
  </x:si>
  <x:si>
    <x:t>2024년 1월 송민영의 가계부</x:t>
  </x:si>
  <x:si>
    <x:t>취미</x:t>
  </x:si>
  <x:si>
    <x:t>현금사용량</x:t>
  </x:si>
  <x:si>
    <x:t>폼클랜저 구입</x:t>
  </x:si>
  <x:si>
    <x:t>저녁</x:t>
  </x:si>
  <x:si>
    <x:t>올리브영</x:t>
  </x:si>
  <x:si>
    <x:t>도서구매</x:t>
  </x:si>
  <x:si>
    <x:t>스킨 구입</x:t>
  </x:si>
  <x:si>
    <x:t>주차비</x:t>
  </x:si>
  <x:si>
    <x:t>기타(데이트통장+유투브 구독)</x:t>
  </x:si>
  <x:si>
    <x:t>수경 구매</x:t>
  </x:si>
  <x:si>
    <x:t>물</x:t>
  </x:si>
  <x:si>
    <x:t>주식</x:t>
  </x:si>
  <x:si>
    <x:t>실적</x:t>
  </x:si>
  <x:si>
    <x:t>저축</x:t>
  </x:si>
  <x:si>
    <x:t>단백질바</x:t>
  </x:si>
  <x:si>
    <x:t>국민은행</x:t>
  </x:si>
  <x:si>
    <x:t>가용자산</x:t>
  </x:si>
  <x:si>
    <x:t>홈플러스</x:t>
  </x:si>
  <x:si>
    <x:t>저녁(치킨)</x:t>
  </x:si>
  <x:si>
    <x:t>생활비(식비)</x:t>
  </x:si>
  <x:si>
    <x:t>2024년 4월 송민영의 자본</x:t>
  </x:si>
  <x:si>
    <x:t>피자</x:t>
  </x:si>
  <x:si>
    <x:t>교통후불</x:t>
  </x:si>
  <x:si>
    <x:t>건강검진</x:t>
  </x:si>
  <x:si>
    <x:t>다이소</x:t>
  </x:si>
  <x:si>
    <x:t>아이스크림점</x:t>
  </x:si>
  <x:si>
    <x:t>명절선물비</x:t>
  </x:si>
  <x:si>
    <x:t>돈까스</x:t>
  </x:si>
  <x:si>
    <x:t>피부과</x:t>
  </x:si>
  <x:si>
    <x:t>투자계</x:t>
  </x:si>
  <x:si>
    <x:t>뽀미약</x:t>
  </x:si>
  <x:si>
    <x:t>고정수입</x:t>
  </x:si>
  <x:si>
    <x:t>저축률</x:t>
  </x:si>
  <x:si>
    <x:t>데이트(저녁)</x:t>
  </x:si>
  <x:si>
    <x:t>탈모약</x:t>
  </x:si>
  <x:si>
    <x:t>컴포즈커피</x:t>
  </x:si>
  <x:si>
    <x:t>세탁비</x:t>
  </x:si>
  <x:si>
    <x:t>2024년 3월 송민영의 자본</x:t>
  </x:si>
  <x:si>
    <x:t>쥬유소</x:t>
  </x:si>
  <x:si>
    <x:t>잔고</x:t>
  </x:si>
  <x:si>
    <x:t>한전</x:t>
  </x:si>
  <x:si>
    <x:t>마트(쌀구매)</x:t>
  </x:si>
  <x:si>
    <x:t>예금</x:t>
  </x:si>
  <x:si>
    <x:t>재생크림</x:t>
  </x:si>
  <x:si>
    <x:t>잔액</x:t>
  </x:si>
  <x:si>
    <x:t>수익률</x:t>
  </x:si>
  <x:si>
    <x:t>우리은행</x:t>
  </x:si>
  <x:si>
    <x:t>비상금</x:t>
  </x:si>
  <x:si>
    <x:t>샴푸</x:t>
  </x:si>
  <x:si>
    <x:t>편의점</x:t>
  </x:si>
  <x:si>
    <x:t>사우나</x:t>
  </x:si>
  <x:si>
    <x:t>마트</x:t>
  </x:si>
  <x:si>
    <x:t>보험금</x:t>
  </x:si>
  <x:si>
    <x:t>다이소 및 마트</x:t>
  </x:si>
  <x:si>
    <x:t>`</x:t>
  </x:si>
  <x:si>
    <x:t>주유비</x:t>
  </x:si>
  <x:si>
    <x:t>지하철비</x:t>
  </x:si>
  <x:si>
    <x:t>아침</x:t>
  </x:si>
  <x:si>
    <x:t>청약</x:t>
  </x:si>
  <x:si>
    <x:t>아침(편의점)</x:t>
  </x:si>
  <x:si>
    <x:t>병원</x:t>
  </x:si>
  <x:si>
    <x:t>정기예금</x:t>
  </x:si>
  <x:si>
    <x:t>투자금</x:t>
  </x:si>
  <x:si>
    <x:t>계획</x:t>
  </x:si>
  <x:si>
    <x:t>도시가스비</x:t>
  </x:si>
  <x:si>
    <x:t>통신비</x:t>
  </x:si>
  <x:si>
    <x:t>점심(데이트)</x:t>
  </x:si>
  <x:si>
    <x:t>2024년 4월 송민영의 가계부</x:t>
  </x:si>
  <x:si>
    <x:t>저녁(친구)</x:t>
  </x:si>
  <x:si>
    <x:t>바디워시</x:t>
  </x:si>
  <x:si>
    <x:t>점심 데이트</x:t>
  </x:si>
  <x:si>
    <x:t>카드값(금월)</x:t>
  </x:si>
  <x:si>
    <x:t>저축계</x:t>
  </x:si>
  <x:si>
    <x:t>저녁(모임)</x:t>
  </x:si>
  <x:si>
    <x:t>2024년 2월 송민영의 자본</x:t>
  </x:si>
  <x:si>
    <x:t>수영복</x:t>
  </x:si>
  <x:si>
    <x:t>선크림 구입</x:t>
  </x:si>
  <x:si>
    <x:t>수영/요가</x:t>
  </x:si>
  <x:si>
    <x:t>본죽</x:t>
  </x:si>
  <x:si>
    <x:t>저녁 모임</x:t>
  </x:si>
  <x:si>
    <x:t>스타501</x:t>
  </x:si>
  <x:si>
    <x:t>교통비</x:t>
  </x:si>
  <x:si>
    <x:t>저축률 = 저축계/소득계*100</x:t>
  </x:si>
  <x:si>
    <x:t>저녁(데이트)</x:t>
  </x:si>
  <x:si>
    <x:t>주유</x:t>
  </x:si>
  <x:si>
    <x:t>차이</x:t>
  </x:si>
  <x:si>
    <x:t>노래방</x:t>
  </x:si>
  <x:si>
    <x:t>커트</x:t>
  </x:si>
  <x:si>
    <x:t>요가매트</x:t>
  </x:si>
  <x:si>
    <x:t>주거비</x:t>
  </x:si>
  <x:si>
    <x:t>수영강습</x:t>
  </x:si>
  <x:si>
    <x:t>소득</x:t>
  </x:si>
  <x:si>
    <x:t>관리비</x:t>
  </x:si>
  <x:si>
    <x:t>카드사용실적</x:t>
  </x:si>
  <x:si>
    <x:t>변동지출</x:t>
  </x:si>
  <x:si>
    <x:t>저녁(감자탕)</x:t>
  </x:si>
  <x:si>
    <x:t>현금사용실적</x:t>
  </x:si>
  <x:si>
    <x:t>2024년 1월 송민영의 자본</x:t>
  </x:si>
  <x:si>
    <x:t>데이트(캠핑)</x:t>
  </x:si>
  <x:si>
    <x:t>고정지출</x:t>
  </x:si>
  <x:si>
    <x:t>금액조정</x:t>
  </x:si>
  <x:si>
    <x:t>전기세</x:t>
  </x:si>
  <x:si>
    <x:t>축의금(제덕)</x:t>
  </x:si>
  <x:si>
    <x:t>잔액 = 소득계 - (지출계+저축계+투자계)</x:t>
  </x:si>
  <x:si>
    <x:t>주택관리비</x:t>
  </x:si>
  <x:si>
    <x:t>미용실</x:t>
  </x:si>
  <x:si>
    <x:t>채권</x:t>
  </x:si>
  <x:si>
    <x:t>지출률 = 지출계/소득계*100</x:t>
  </x:si>
  <x:si>
    <x:t>날짜</x:t>
  </x:si>
  <x:si>
    <x:t>귀성비</x:t>
  </x:si>
  <x:si>
    <x:t>미용(커트)</x:t>
  </x:si>
  <x:si>
    <x:t>기타</x:t>
  </x:si>
  <x:si>
    <x:t>카드값(전월)</x:t>
  </x:si>
  <x:si>
    <x:t>지출계 = 변동지출 + 고정지출 + 비상금</x:t>
  </x:si>
  <x:si>
    <x:t>적금</x:t>
  </x:si>
  <x:si>
    <x:t>수영</x:t>
  </x:si>
  <x:si>
    <x:t>커피</x:t>
  </x:si>
  <x:si>
    <x:t>피트니스</x:t>
  </x:si>
  <x:si>
    <x:t>사용처</x:t>
  </x:si>
  <x:si>
    <x:t>김밥천국</x:t>
  </x:si>
  <x:si>
    <x:t>지출목표</x:t>
  </x:si>
  <x:si>
    <x:t>생활비</x:t>
  </x:si>
  <x:si>
    <x:t>다이소(파스)</x:t>
  </x:si>
  <x:si>
    <x:t>지출계</x:t>
  </x:si>
  <x:si>
    <x:t>전기요금</x:t>
  </x:si>
  <x:si>
    <x:t>2024년 3월 송민영의 가계부</x:t>
  </x:si>
  <x:si>
    <x:t>현금 흐름</x:t>
  </x:si>
  <x:si>
    <x:t>수익</x:t>
  </x:si>
  <x:si>
    <x:t>올리브영(치실)</x:t>
  </x:si>
  <x:si>
    <x:t>의류구입비</x:t>
  </x:si>
  <x:si>
    <x:t>셍활비(식비)</x:t>
  </x:si>
  <x:si>
    <x:t>주유소</x:t>
  </x:si>
  <x:si>
    <x:t>전월</x:t>
  </x:si>
  <x:si>
    <x:t>수영장 입장</x:t>
  </x:si>
  <x:si>
    <x:t>저축목표</x:t>
  </x:si>
  <x:si>
    <x:t>-</x:t>
  </x:si>
  <x:si>
    <x:t>닭가슴살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</x:si>
</x:sst>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%"/>
    <x:numFmt numFmtId="166" formatCode="[$-F800]dddd\,\ mmmm\ dd\,\ yyyy"/>
    <x:numFmt numFmtId="167" formatCode="_-* #,##0.00_-;\-* #,##0.00_-;_-* &quot;-&quot;_-;_-@_-"/>
  </x:numFmts>
  <x:fonts count="11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ffff00"/>
        <x:bgColor rgb="ffffff00"/>
      </x:patternFill>
    </x:fill>
  </x:fills>
  <x:borders count="3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</x:borders>
  <x:cellStyleXfs count="8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applyFont="1" applyBorder="1" applyAlignment="1">
          <x:alignment horizontal="center" vertical="center"/>
        </x:xf>
      </mc:Fallback>
    </mc:AlternateContent>
  </x:cellStyleXfs>
  <x:cellXfs count="128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x:xf numFmtId="41" fontId="0" fillId="0" borderId="2" xfId="2" applyNumberFormat="1" applyBorder="1">
      <x:alignment horizontal="general" vertical="center"/>
    </x:xf>
    <x:xf numFmtId="41" fontId="0" fillId="0" borderId="3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3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7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7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8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8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7" applyNumberFormat="1" applyFont="1" applyFill="1" applyBorder="1">
          <x:alignment horizontal="center" vertical="center"/>
        </x:xf>
      </mc:Fallback>
    </mc:AlternateContent>
    <x:xf numFmtId="0" fontId="0" fillId="6" borderId="0" xfId="7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7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7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7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7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10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7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7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6" applyNumberFormat="1" applyFont="1" applyBorder="1">
          <x:alignment horizontal="center" vertical="center"/>
        </x:xf>
      </mc:Fallback>
    </mc:AlternateContent>
    <x:xf numFmtId="0" fontId="0" fillId="6" borderId="0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1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6" applyNumberFormat="1" applyFont="1" applyFill="1" applyBorder="1">
          <x:alignment horizontal="center" vertical="center"/>
        </x:xf>
      </mc:Fallback>
    </mc:AlternateContent>
    <x:xf numFmtId="41" fontId="0" fillId="0" borderId="9" xfId="2" applyNumberFormat="1" applyBorder="1">
      <x:alignment horizontal="general" vertical="center"/>
    </x:xf>
    <x:xf numFmtId="41" fontId="0" fillId="0" borderId="7" xfId="6" applyNumberFormat="1" applyFont="1" applyBorder="1" applyAlignment="1">
      <x:alignment horizontal="general" vertical="center"/>
    </x:xf>
    <x:xf numFmtId="41" fontId="0" fillId="0" borderId="11" xfId="2" applyNumberFormat="1" applyBorder="1">
      <x:alignment horizontal="general" vertical="center"/>
    </x:xf>
    <x:xf numFmtId="41" fontId="0" fillId="0" borderId="12" xfId="6" applyNumberFormat="1" applyFont="1" applyBorder="1" applyAlignment="1">
      <x:alignment horizontal="general" vertical="center"/>
    </x:xf>
    <x:xf numFmtId="41" fontId="0" fillId="0" borderId="13" xfId="2" applyNumberFormat="1" applyBorder="1">
      <x:alignment horizontal="general" vertical="center"/>
    </x:xf>
    <x:xf numFmtId="0" fontId="8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4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4" xfId="2" applyNumberFormat="1" applyBorder="1" applyAlignment="1">
          <x:alignment horizontal="right" vertical="center"/>
        </x:xf>
      </mc:Fallback>
    </mc:AlternateContent>
    <x:xf numFmtId="41" fontId="0" fillId="0" borderId="8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6" applyNumberFormat="1" applyFont="1" applyFill="1" applyBorder="1">
          <x:alignment horizontal="center" vertical="center"/>
        </x:xf>
      </mc:Fallback>
    </mc:AlternateContent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x:xf numFmtId="41" fontId="0" fillId="0" borderId="1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5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5" applyNumberFormat="1" applyBorder="1">
          <x:alignment horizontal="center" vertical="center"/>
        </x:xf>
      </mc:Fallback>
    </mc:AlternateContent>
    <x:xf numFmtId="167" fontId="0" fillId="0" borderId="3" xfId="2" applyNumberFormat="1" applyBorder="1">
      <x:alignment horizontal="general" vertical="center"/>
    </x:xf>
    <x:xf numFmtId="41" fontId="0" fillId="0" borderId="12" xfId="5" applyNumberFormat="1" applyBorder="1" applyAlignment="1">
      <x:alignment horizontal="general" vertical="center"/>
    </x:xf>
    <x:xf numFmtId="41" fontId="0" fillId="0" borderId="19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10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8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8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1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1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4" applyNumberFormat="1" applyBorder="1" applyAlignment="1">
          <x:alignment horizontal="center" vertical="center"/>
        </x:xf>
      </mc:Fallback>
    </mc:AlternateContent>
    <x:xf numFmtId="0" fontId="0" fillId="6" borderId="0" xfId="4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4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0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0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4" applyNumberFormat="1" applyBorder="1" applyAlignment="1">
          <x:alignment horizontal="center" vertical="center"/>
        </x:xf>
      </mc:Fallback>
    </mc:AlternateContent>
    <x:xf numFmtId="41" fontId="0" fillId="0" borderId="12" xfId="4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x:xf numFmtId="41" fontId="0" fillId="0" borderId="12" xfId="3" applyNumberFormat="1" applyFont="1" applyBorder="1" applyAlignment="1">
      <x:alignment horizontal="general" vertical="center"/>
    </x:xf>
    <x:xf numFmtId="41" fontId="0" fillId="0" borderId="2" xfId="2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8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9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9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8" xfId="0" applyNumberFormat="1" applyFont="1" applyFill="1" applyBorder="1" applyAlignment="1">
          <x:alignment horizontal="center" vertical="center"/>
        </x:xf>
      </mc:Fallback>
    </mc:AlternateContent>
    <x:xf numFmtId="166" fontId="0" fillId="0" borderId="7" xfId="3" applyNumberFormat="1" applyFont="1" applyBorder="1" applyAlignment="1">
      <x:alignment horizontal="center" vertical="center"/>
    </x:xf>
    <x:xf numFmtId="41" fontId="0" fillId="0" borderId="10" xfId="3" applyNumberFormat="1" applyFont="1" applyBorder="1" applyAlignment="1">
      <x:alignment horizontal="center" vertical="center"/>
    </x:xf>
    <x:xf numFmtId="0" fontId="0" fillId="0" borderId="7" xfId="3" applyNumberFormat="1" applyFont="1" applyBorder="1" applyAlignment="1">
      <x:alignment horizontal="center" vertical="center"/>
    </x:xf>
  </x:cellXfs>
  <x:cellStyles count="8">
    <x:cellStyle name="표준" xfId="0" builtinId="0"/>
    <x:cellStyle name="백분율" xfId="1" builtinId="5"/>
    <x:cellStyle name="쉼표 [0]" xfId="2" builtinId="6"/>
  </x:cellStyles>
  <x:dxfs count="4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I82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L28" activeCellId="0" sqref="L28:L28"/>
    </x:sheetView>
  </x:sheetViews>
  <x:sheetFormatPr defaultColWidth="9" defaultRowHeight="17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2" t="s">
        <x:v>99</x:v>
      </x:c>
      <x:c r="C2" s="92"/>
      <x:c r="D2" s="92"/>
      <x:c r="E2" s="92"/>
      <x:c r="F2" s="92"/>
      <x:c r="G2" s="92"/>
      <x:c r="H2" s="92"/>
      <x:c r="I2" s="92"/>
      <x:c r="J2" s="92"/>
      <x:c r="K2" s="92"/>
      <x:c r="L2" s="92"/>
      <x:c r="M2" s="92"/>
      <x:c r="N2" s="92"/>
      <x:c r="O2" s="92"/>
      <x:c r="P2" s="92"/>
      <x:c r="Q2" s="92"/>
      <x:c r="R2" s="92"/>
      <x:c r="S2" s="92"/>
      <x:c r="T2" s="92"/>
      <x:c r="U2" s="92"/>
      <x:c r="V2" s="92"/>
      <x:c r="W2" s="92"/>
      <x:c r="X2" s="92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3" t="s">
        <x:v>158</x:v>
      </x:c>
      <x:c r="C4" s="94"/>
      <x:c r="D4" s="94"/>
      <x:c r="E4" s="95"/>
      <x:c r="F4" s="95"/>
      <x:c r="G4" s="95"/>
      <x:c r="H4" s="95"/>
      <x:c r="I4" s="96"/>
      <x:c r="J4" s="95"/>
      <x:c r="K4" s="96"/>
      <x:c r="L4" s="95"/>
      <x:c r="M4" s="94"/>
      <x:c r="N4" s="94"/>
      <x:c r="O4" s="94"/>
      <x:c r="P4" s="94"/>
      <x:c r="Q4" s="94"/>
      <x:c r="R4" s="94"/>
      <x:c r="S4" s="94"/>
      <x:c r="T4" s="94"/>
      <x:c r="U4" s="97"/>
      <x:c r="V4" s="11"/>
      <x:c r="W4" s="92" t="s">
        <x:v>30</x:v>
      </x:c>
      <x:c r="X4" s="92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8" t="s">
        <x:v>21</x:v>
      </x:c>
      <x:c r="C5" s="100" t="s">
        <x:v>123</x:v>
      </x:c>
      <x:c r="D5" s="101"/>
      <x:c r="E5" s="102" t="s">
        <x:v>126</x:v>
      </x:c>
      <x:c r="F5" s="102"/>
      <x:c r="G5" s="102"/>
      <x:c r="H5" s="102"/>
      <x:c r="I5" s="102"/>
      <x:c r="J5" s="102"/>
      <x:c r="K5" s="102"/>
      <x:c r="L5" s="102"/>
      <x:c r="M5" s="100" t="s">
        <x:v>131</x:v>
      </x:c>
      <x:c r="N5" s="103"/>
      <x:c r="O5" s="103"/>
      <x:c r="P5" s="103"/>
      <x:c r="Q5" s="101"/>
      <x:c r="R5" s="98" t="s">
        <x:v>79</x:v>
      </x:c>
      <x:c r="S5" s="100" t="s">
        <x:v>45</x:v>
      </x:c>
      <x:c r="T5" s="101"/>
      <x:c r="U5" s="98" t="s">
        <x:v>12</x:v>
      </x:c>
      <x:c r="V5" s="10"/>
      <x:c r="W5" s="8" t="s">
        <x:v>10</x:v>
      </x:c>
      <x:c r="X5" s="7">
        <x:f>D10</x:f>
        <x:v>4260634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9"/>
      <x:c r="C6" s="8" t="s">
        <x:v>63</x:v>
      </x:c>
      <x:c r="D6" s="8" t="s">
        <x:v>13</x:v>
      </x:c>
      <x:c r="E6" s="25" t="s">
        <x:v>144</x:v>
      </x:c>
      <x:c r="F6" s="8" t="s">
        <x:v>124</x:v>
      </x:c>
      <x:c r="G6" s="8" t="s">
        <x:v>26</x:v>
      </x:c>
      <x:c r="H6" s="8" t="s">
        <x:v>153</x:v>
      </x:c>
      <x:c r="I6" s="49" t="s">
        <x:v>32</x:v>
      </x:c>
      <x:c r="J6" s="8" t="s">
        <x:v>113</x:v>
      </x:c>
      <x:c r="K6" s="49" t="s">
        <x:v>161</x:v>
      </x:c>
      <x:c r="L6" s="8" t="s">
        <x:v>143</x:v>
      </x:c>
      <x:c r="M6" s="8" t="s">
        <x:v>121</x:v>
      </x:c>
      <x:c r="N6" s="8" t="s">
        <x:v>97</x:v>
      </x:c>
      <x:c r="O6" s="20" t="s">
        <x:v>84</x:v>
      </x:c>
      <x:c r="P6" s="20" t="s">
        <x:v>0</x:v>
      </x:c>
      <x:c r="Q6" s="20" t="s">
        <x:v>40</x:v>
      </x:c>
      <x:c r="R6" s="99"/>
      <x:c r="S6" s="8" t="s">
        <x:v>146</x:v>
      </x:c>
      <x:c r="T6" s="8" t="s">
        <x:v>90</x:v>
      </x:c>
      <x:c r="U6" s="99"/>
      <x:c r="V6" s="10"/>
      <x:c r="W6" s="8" t="s">
        <x:v>155</x:v>
      </x:c>
      <x:c r="X6" s="7">
        <x:f>L10+Q10+R10</x:f>
        <x:v>1833839</x:v>
      </x:c>
      <x:c r="Y6" s="10" t="s">
        <x:v>145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 ht="16.39999999999999857891">
      <x:c r="A7" s="10"/>
      <x:c r="B7" s="4" t="s">
        <x:v>95</x:v>
      </x:c>
      <x:c r="C7" s="6"/>
      <x:c r="D7" s="50">
        <x:v>0</x:v>
      </x:c>
      <x:c r="E7" s="86">
        <x:v>300000</x:v>
      </x:c>
      <x:c r="F7" s="57">
        <x:v>120000</x:v>
      </x:c>
      <x:c r="G7" s="6">
        <x:v>300000</x:v>
      </x:c>
      <x:c r="H7" s="50">
        <x:v>300000</x:v>
      </x:c>
      <x:c r="I7" s="51"/>
      <x:c r="J7" s="56" t="s">
        <x:v>167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150361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104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 ht="16.39999999999999857891">
      <x:c r="A8" s="10"/>
      <x:c r="B8" s="5" t="s">
        <x:v>44</x:v>
      </x:c>
      <x:c r="C8" s="7">
        <x:v>4041000</x:v>
      </x:c>
      <x:c r="D8" s="52">
        <x:f>138200+52800+28634</x:f>
        <x:v>219634</x:v>
      </x:c>
      <x:c r="E8" s="90">
        <x:v>522271</x:v>
      </x:c>
      <x:c r="F8" s="71">
        <x:f>+SUMIF($O$16:$O$66,F$6,$M$16:$M$66)</x:f>
        <x:v>0</x:v>
      </x:c>
      <x:c r="G8" s="59">
        <x:f t="shared" ref="G8:L8" si="0">SUMIF($O$16:$O$66,G$6,$M$16:$M$66)</x:f>
        <x:v>96162</x:v>
      </x:c>
      <x:c r="H8" s="60">
        <x:f>SUMIF($O$16:$O$66,H$6,$M$16:$M$66)</x:f>
        <x:v>262755</x:v>
      </x:c>
      <x:c r="I8" s="53">
        <x:f t="shared" si="0"/>
        <x:v>0</x:v>
      </x:c>
      <x:c r="J8" s="61">
        <x:f>SUMIF($O$16:$O$66,J$6,$M$16:$M$66)</x:f>
        <x:v>0</x:v>
      </x:c>
      <x:c r="K8" s="53">
        <x:f t="shared" si="0"/>
        <x:v>0</x:v>
      </x:c>
      <x:c r="L8" s="53">
        <x:f t="shared" si="0"/>
        <x:v>0</x:v>
      </x:c>
      <x:c r="M8" s="57">
        <x:v>300000</x:v>
      </x:c>
      <x:c r="N8" s="6">
        <x:f>34100+24500</x:f>
        <x:v>58600</x:v>
      </x:c>
      <x:c r="O8" s="6">
        <x:v>150361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61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117</x:v>
      </x:c>
      <x:c r="C9" s="7">
        <x:f>C8-C7</x:f>
        <x:v>4041000</x:v>
      </x:c>
      <x:c r="D9" s="7">
        <x:f>D8-D7</x:f>
        <x:v>219634</x:v>
      </x:c>
      <x:c r="E9" s="50">
        <x:f>E7-E8</x:f>
        <x:v>-222271</x:v>
      </x:c>
      <x:c r="F9" s="53">
        <x:f>F7-F8</x:f>
        <x:v>120000</x:v>
      </x:c>
      <x:c r="G9" s="53">
        <x:f>G7-G8</x:f>
        <x:v>203838</x:v>
      </x:c>
      <x:c r="H9" s="53">
        <x:f>H7-H8</x:f>
        <x:v>37245</x:v>
      </x:c>
      <x:c r="I9" s="53"/>
      <x:c r="J9" s="53" t="e">
        <x:f t="shared" ref="J9:U9" si="1">J7-J8</x:f>
        <x:v>#VALUE!</x:v>
      </x:c>
      <x:c r="K9" s="53">
        <x:f t="shared" si="1"/>
        <x:v>100000</x:v>
      </x:c>
      <x:c r="L9" s="53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76</x:v>
      </x:c>
      <x:c r="X9" s="7">
        <x:f>X5-(X6+X7+X8)</x:f>
        <x:v>526795</x:v>
      </x:c>
      <x:c r="Y9" s="13" t="s">
        <x:v>135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 ht="16.39999999999999857891">
      <x:c r="A10" s="10"/>
      <x:c r="B10" s="10"/>
      <x:c r="C10" s="17"/>
      <x:c r="D10" s="18">
        <x:f>C8+D8</x:f>
        <x:v>4260634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881188</x:v>
      </x:c>
      <x:c r="M10" s="17"/>
      <x:c r="N10" s="17"/>
      <x:c r="O10" s="18"/>
      <x:c r="P10" s="18"/>
      <x:c r="Q10" s="18">
        <x:f>SUM(M8:Q8)</x:f>
        <x:v>852651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14</x:v>
      </x:c>
      <x:c r="X10" s="23">
        <x:f>X6/X5</x:f>
        <x:v>0.43041458149186246</x:v>
      </x:c>
      <x:c r="Y10" s="10" t="s">
        <x:v>139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64</x:v>
      </x:c>
      <x:c r="X11" s="23">
        <x:f>X7/X5</x:f>
        <x:v>0.44594302162542004</x:v>
      </x:c>
      <x:c r="Y11" s="10" t="s">
        <x:v>114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67" t="s">
        <x:v>103</x:v>
      </x:c>
      <x:c r="C12" s="70">
        <x:f>SUM(C16:C66)</x:f>
        <x:v>141300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9.19999999999999928946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166</x:v>
      </x:c>
      <x:c r="X13" s="19">
        <x:v>0.5</x:v>
      </x:c>
      <x:c r="Y13" s="7">
        <x:f>X5*X13</x:f>
        <x:v>2130317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9.19999999999999928946">
      <x:c r="A14" s="11"/>
      <x:c r="B14" s="91" t="s">
        <x:v>125</x:v>
      </x:c>
      <x:c r="C14" s="91"/>
      <x:c r="D14" s="91"/>
      <x:c r="E14" s="91"/>
      <x:c r="F14" s="17" t="s">
        <x:v>86</x:v>
      </x:c>
      <x:c r="G14" s="17"/>
      <x:c r="H14" s="17"/>
      <x:c r="I14" s="47"/>
      <x:c r="J14" s="11"/>
      <x:c r="K14" s="55"/>
      <x:c r="L14" s="91" t="s">
        <x:v>128</x:v>
      </x:c>
      <x:c r="M14" s="91"/>
      <x:c r="N14" s="91"/>
      <x:c r="O14" s="91"/>
      <x:c r="P14" s="11"/>
      <x:c r="Q14" s="11"/>
      <x:c r="R14" s="11"/>
      <x:c r="S14" s="11"/>
      <x:c r="T14" s="11"/>
      <x:c r="U14" s="11"/>
      <x:c r="V14" s="11"/>
      <x:c r="W14" s="8" t="s">
        <x:v>152</x:v>
      </x:c>
      <x:c r="X14" s="19">
        <x:v>0.5</x:v>
      </x:c>
      <x:c r="Y14" s="7">
        <x:f>X5*X14</x:f>
        <x:v>2130317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140</x:v>
      </x:c>
      <x:c r="C15" s="8" t="s">
        <x:v>29</x:v>
      </x:c>
      <x:c r="D15" s="8" t="s">
        <x:v>150</x:v>
      </x:c>
      <x:c r="E15" s="8" t="s">
        <x:v>21</x:v>
      </x:c>
      <x:c r="F15" s="17"/>
      <x:c r="G15" s="17"/>
      <x:c r="H15" s="17"/>
      <x:c r="I15" s="42"/>
      <x:c r="J15" s="10"/>
      <x:c r="K15" s="41"/>
      <x:c r="L15" s="8" t="s">
        <x:v>140</x:v>
      </x:c>
      <x:c r="M15" s="8" t="s">
        <x:v>29</x:v>
      </x:c>
      <x:c r="N15" s="8" t="s">
        <x:v>150</x:v>
      </x:c>
      <x:c r="O15" s="8" t="s">
        <x:v>21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 ht="16.39999999999999857891">
      <x:c r="A16" s="10"/>
      <x:c r="B16" s="77">
        <x:v>45379</x:v>
      </x:c>
      <x:c r="C16" s="31">
        <x:v>4500</x:v>
      </x:c>
      <x:c r="D16" s="16" t="s">
        <x:v>5</x:v>
      </x:c>
      <x:c r="E16" s="16" t="s">
        <x:v>26</x:v>
      </x:c>
      <x:c r="F16" s="22"/>
      <x:c r="G16" s="22"/>
      <x:c r="H16" s="22"/>
      <x:c r="I16" s="48"/>
      <x:c r="J16" s="10"/>
      <x:c r="K16" s="41"/>
      <x:c r="L16" s="89">
        <x:v>45392</x:v>
      </x:c>
      <x:c r="M16" s="74">
        <x:v>22400</x:v>
      </x:c>
      <x:c r="N16" s="28" t="s">
        <x:v>5</x:v>
      </x:c>
      <x:c r="O16" s="1" t="s">
        <x:v>26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 ht="16.39999999999999857891">
      <x:c r="A17" s="10"/>
      <x:c r="B17" s="77">
        <x:v>45380</x:v>
      </x:c>
      <x:c r="C17" s="31">
        <x:v>4500</x:v>
      </x:c>
      <x:c r="D17" s="16" t="s">
        <x:v>5</x:v>
      </x:c>
      <x:c r="E17" s="16" t="s">
        <x:v>26</x:v>
      </x:c>
      <x:c r="F17" s="17"/>
      <x:c r="G17" s="17"/>
      <x:c r="H17" s="17"/>
      <x:c r="I17" s="42"/>
      <x:c r="J17" s="10"/>
      <x:c r="K17" s="41"/>
      <x:c r="L17" s="89">
        <x:v>45392</x:v>
      </x:c>
      <x:c r="M17" s="74">
        <x:v>86000</x:v>
      </x:c>
      <x:c r="N17" s="28" t="s">
        <x:v>137</x:v>
      </x:c>
      <x:c r="O17" s="1" t="s">
        <x:v>153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 ht="16.39999999999999857891">
      <x:c r="A18" s="10"/>
      <x:c r="B18" s="87">
        <x:v>45383</x:v>
      </x:c>
      <x:c r="C18" s="15">
        <x:v>6300</x:v>
      </x:c>
      <x:c r="D18" s="88" t="s">
        <x:v>5</x:v>
      </x:c>
      <x:c r="E18" s="88" t="s">
        <x:v>26</x:v>
      </x:c>
      <x:c r="F18" s="17"/>
      <x:c r="G18" s="17"/>
      <x:c r="H18" s="17"/>
      <x:c r="I18" s="42"/>
      <x:c r="J18" s="10"/>
      <x:c r="K18" s="41"/>
      <x:c r="L18" s="89">
        <x:v>45392</x:v>
      </x:c>
      <x:c r="M18" s="63">
        <x:v>11500</x:v>
      </x:c>
      <x:c r="N18" s="1" t="s">
        <x:v>82</x:v>
      </x:c>
      <x:c r="O18" s="1" t="s">
        <x:v>153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 ht="16.39999999999999857891">
      <x:c r="A19" s="10"/>
      <x:c r="B19" s="87">
        <x:v>45385</x:v>
      </x:c>
      <x:c r="C19" s="15">
        <x:v>50000</x:v>
      </x:c>
      <x:c r="D19" s="88" t="s">
        <x:v>163</x:v>
      </x:c>
      <x:c r="E19" s="88" t="s">
        <x:v>87</x:v>
      </x:c>
      <x:c r="F19" s="17"/>
      <x:c r="G19" s="17"/>
      <x:c r="H19" s="17"/>
      <x:c r="I19" s="42"/>
      <x:c r="J19" s="10"/>
      <x:c r="K19" s="41"/>
      <x:c r="L19" s="89">
        <x:v>45392</x:v>
      </x:c>
      <x:c r="M19" s="63">
        <x:v>11700</x:v>
      </x:c>
      <x:c r="N19" s="1" t="s">
        <x:v>35</x:v>
      </x:c>
      <x:c r="O19" s="1" t="s">
        <x:v>26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 ht="16.39999999999999857891">
      <x:c r="A20" s="10"/>
      <x:c r="B20" s="87">
        <x:v>45386</x:v>
      </x:c>
      <x:c r="C20" s="15">
        <x:v>4500</x:v>
      </x:c>
      <x:c r="D20" s="88" t="s">
        <x:v>5</x:v>
      </x:c>
      <x:c r="E20" s="88" t="s">
        <x:v>26</x:v>
      </x:c>
      <x:c r="F20" s="17"/>
      <x:c r="G20" s="17"/>
      <x:c r="H20" s="17"/>
      <x:c r="I20" s="42"/>
      <x:c r="J20" s="10"/>
      <x:c r="K20" s="41"/>
      <x:c r="L20" s="125">
        <x:v>45394</x:v>
      </x:c>
      <x:c r="M20" s="63">
        <x:v>3200</x:v>
      </x:c>
      <x:c r="N20" s="1" t="s">
        <x:v>89</x:v>
      </x:c>
      <x:c r="O20" s="1" t="s">
        <x:v>26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 ht="16.39999999999999857891">
      <x:c r="A21" s="10"/>
      <x:c r="B21" s="87">
        <x:v>45387</x:v>
      </x:c>
      <x:c r="C21" s="15">
        <x:v>4500</x:v>
      </x:c>
      <x:c r="D21" s="88" t="s">
        <x:v>5</x:v>
      </x:c>
      <x:c r="E21" s="88" t="s">
        <x:v>26</x:v>
      </x:c>
      <x:c r="F21" s="17"/>
      <x:c r="G21" s="17"/>
      <x:c r="H21" s="17"/>
      <x:c r="I21" s="42"/>
      <x:c r="J21" s="10"/>
      <x:c r="K21" s="41"/>
      <x:c r="L21" s="125">
        <x:v>45394</x:v>
      </x:c>
      <x:c r="M21" s="74">
        <x:v>107500</x:v>
      </x:c>
      <x:c r="N21" s="28" t="s">
        <x:v>111</x:v>
      </x:c>
      <x:c r="O21" s="1" t="s">
        <x:v>153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 ht="16.39999999999999857891">
      <x:c r="A22" s="10"/>
      <x:c r="B22" s="87">
        <x:v>45390</x:v>
      </x:c>
      <x:c r="C22" s="15">
        <x:v>3500</x:v>
      </x:c>
      <x:c r="D22" s="88" t="s">
        <x:v>5</x:v>
      </x:c>
      <x:c r="E22" s="88" t="s">
        <x:v>26</x:v>
      </x:c>
      <x:c r="F22" s="17"/>
      <x:c r="G22" s="17"/>
      <x:c r="H22" s="17"/>
      <x:c r="I22" s="42"/>
      <x:c r="J22" s="10"/>
      <x:c r="K22" s="41"/>
      <x:c r="L22" s="125">
        <x:v>45395</x:v>
      </x:c>
      <x:c r="M22" s="63">
        <x:v>12000</x:v>
      </x:c>
      <x:c r="N22" s="1" t="s">
        <x:v>9</x:v>
      </x:c>
      <x:c r="O22" s="1" t="s">
        <x:v>26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 ht="16.39999999999999857891">
      <x:c r="A23" s="10"/>
      <x:c r="B23" s="89">
        <x:v>45391</x:v>
      </x:c>
      <x:c r="C23" s="31">
        <x:v>4500</x:v>
      </x:c>
      <x:c r="D23" s="16" t="s">
        <x:v>5</x:v>
      </x:c>
      <x:c r="E23" s="16" t="s">
        <x:v>26</x:v>
      </x:c>
      <x:c r="F23" s="17"/>
      <x:c r="G23" s="17"/>
      <x:c r="H23" s="17"/>
      <x:c r="I23" s="42"/>
      <x:c r="J23" s="10"/>
      <x:c r="K23" s="41"/>
      <x:c r="L23" s="125">
        <x:v>45395</x:v>
      </x:c>
      <x:c r="M23" s="74">
        <x:v>39000</x:v>
      </x:c>
      <x:c r="N23" s="28" t="s">
        <x:v>130</x:v>
      </x:c>
      <x:c r="O23" s="1" t="s">
        <x:v>153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 ht="16.39999999999999857891">
      <x:c r="A24" s="10"/>
      <x:c r="B24" s="89">
        <x:v>45392</x:v>
      </x:c>
      <x:c r="C24" s="31">
        <x:v>50000</x:v>
      </x:c>
      <x:c r="D24" s="16" t="s">
        <x:v>163</x:v>
      </x:c>
      <x:c r="E24" s="16" t="s">
        <x:v>87</x:v>
      </x:c>
      <x:c r="F24" s="17"/>
      <x:c r="G24" s="17"/>
      <x:c r="H24" s="17"/>
      <x:c r="I24" s="42"/>
      <x:c r="J24" s="10"/>
      <x:c r="K24" s="41"/>
      <x:c r="L24" s="125">
        <x:v>45395</x:v>
      </x:c>
      <x:c r="M24" s="63">
        <x:v>8955</x:v>
      </x:c>
      <x:c r="N24" s="1" t="s">
        <x:v>130</x:v>
      </x:c>
      <x:c r="O24" s="1" t="s">
        <x:v>153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 ht="16.39999999999999857891">
      <x:c r="A25" s="10"/>
      <x:c r="B25" s="125">
        <x:v>45393</x:v>
      </x:c>
      <x:c r="C25" s="126">
        <x:v>4500</x:v>
      </x:c>
      <x:c r="D25" s="127" t="s">
        <x:v>5</x:v>
      </x:c>
      <x:c r="E25" s="127" t="s">
        <x:v>26</x:v>
      </x:c>
      <x:c r="F25" s="17"/>
      <x:c r="G25" s="17"/>
      <x:c r="H25" s="17"/>
      <x:c r="I25" s="42"/>
      <x:c r="J25" s="10"/>
      <x:c r="K25" s="41"/>
      <x:c r="L25" s="125">
        <x:v>45395</x:v>
      </x:c>
      <x:c r="M25" s="63">
        <x:v>17932</x:v>
      </x:c>
      <x:c r="N25" s="1" t="s">
        <x:v>65</x:v>
      </x:c>
      <x:c r="O25" s="1" t="s">
        <x:v>26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 ht="16.39999999999999857891">
      <x:c r="A26" s="10"/>
      <x:c r="B26" s="125">
        <x:v>45394</x:v>
      </x:c>
      <x:c r="C26" s="126">
        <x:v>4500</x:v>
      </x:c>
      <x:c r="D26" s="127" t="s">
        <x:v>5</x:v>
      </x:c>
      <x:c r="E26" s="127" t="s">
        <x:v>26</x:v>
      </x:c>
      <x:c r="F26" s="17"/>
      <x:c r="G26" s="17"/>
      <x:c r="H26" s="17"/>
      <x:c r="I26" s="42"/>
      <x:c r="J26" s="10"/>
      <x:c r="K26" s="41"/>
      <x:c r="L26" s="125">
        <x:v>45396</x:v>
      </x:c>
      <x:c r="M26" s="74">
        <x:v>28930</x:v>
      </x:c>
      <x:c r="N26" s="28" t="s">
        <x:v>35</x:v>
      </x:c>
      <x:c r="O26" s="1" t="s">
        <x:v>26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 ht="16.39999999999999857891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125">
        <x:v>45396</x:v>
      </x:c>
      <x:c r="M27" s="63">
        <x:v>9800</x:v>
      </x:c>
      <x:c r="N27" s="1" t="s">
        <x:v>34</x:v>
      </x:c>
      <x:c r="O27" s="1" t="s">
        <x:v>153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 ht="16.39999999999999857891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125"/>
      <x:c r="M28" s="63"/>
      <x:c r="N28" s="1"/>
      <x:c r="O28" s="1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/>
      <x:c r="M29" s="3"/>
      <x:c r="N29" s="1"/>
      <x:c r="O29" s="1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/>
      <x:c r="M30" s="63"/>
      <x:c r="N30" s="1"/>
      <x:c r="O30" s="1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/>
      <x:c r="M31" s="64"/>
      <x:c r="N31" s="65"/>
      <x:c r="O31" s="65"/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/>
      <x:c r="M32" s="63"/>
      <x:c r="N32" s="1"/>
      <x:c r="O32" s="1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/>
      <x:c r="M33" s="66"/>
      <x:c r="N33" s="65"/>
      <x:c r="O33" s="65"/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/>
      <x:c r="M34" s="64"/>
      <x:c r="N34" s="65"/>
      <x:c r="O34" s="65"/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/>
      <x:c r="M35" s="64"/>
      <x:c r="N35" s="65"/>
      <x:c r="O35" s="65"/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/>
      <x:c r="M36" s="64"/>
      <x:c r="N36" s="65"/>
      <x:c r="O36" s="65"/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/>
      <x:c r="M37" s="64"/>
      <x:c r="N37" s="65"/>
      <x:c r="O37" s="65"/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/>
      <x:c r="M38" s="64"/>
      <x:c r="N38" s="65"/>
      <x:c r="O38" s="65"/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/>
      <x:c r="M39" s="64"/>
      <x:c r="N39" s="65"/>
      <x:c r="O39" s="65"/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/>
      <x:c r="M40" s="64"/>
      <x:c r="N40" s="65"/>
      <x:c r="O40" s="65"/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/>
      <x:c r="M41" s="64"/>
      <x:c r="N41" s="65"/>
      <x:c r="O41" s="65"/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/>
      <x:c r="M42" s="64"/>
      <x:c r="N42" s="65"/>
      <x:c r="O42" s="65"/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/>
      <x:c r="M43" s="64"/>
      <x:c r="N43" s="65"/>
      <x:c r="O43" s="65"/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/>
      <x:c r="M44" s="64"/>
      <x:c r="N44" s="65"/>
      <x:c r="O44" s="65"/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/>
      <x:c r="M45" s="64"/>
      <x:c r="N45" s="65"/>
      <x:c r="O45" s="65"/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/>
      <x:c r="M46" s="64"/>
      <x:c r="N46" s="65"/>
      <x:c r="O46" s="65"/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40"/>
      <x:c r="M47" s="64"/>
      <x:c r="N47" s="65"/>
      <x:c r="O47" s="65"/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40"/>
      <x:c r="M48" s="46"/>
      <x:c r="N48" s="45"/>
      <x:c r="O48" s="45"/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46"/>
      <x:c r="N50" s="45"/>
      <x:c r="O50" s="45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42"/>
      <x:c r="J66" s="10"/>
      <x:c r="K66" s="41"/>
      <x:c r="L66" s="40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40" priority="11" operator="lessThan">
      <x:formula>0</x:formula>
    </x:cfRule>
  </x:conditionalFormatting>
  <x:conditionalFormatting sqref="C9:E9 M9:U9">
    <x:cfRule type="cellIs" dxfId="39" priority="12" operator="lessThan">
      <x:formula>0</x:formula>
    </x:cfRule>
  </x:conditionalFormatting>
  <x:conditionalFormatting sqref="E7:E7">
    <x:cfRule type="cellIs" dxfId="38" priority="2" operator="lessThan">
      <x:formula>0</x:formula>
    </x:cfRule>
  </x:conditionalFormatting>
  <x:conditionalFormatting sqref="F9:L9">
    <x:cfRule type="cellIs" dxfId="37" priority="8" operator="lessThan">
      <x:formula>0</x:formula>
    </x:cfRule>
  </x:conditionalFormatting>
  <x:conditionalFormatting sqref="X10:X10">
    <x:cfRule type="cellIs" dxfId="35" priority="14" operator="greaterThan">
      <x:formula>$X$14</x:formula>
    </x:cfRule>
    <x:cfRule type="cellIs" dxfId="36" priority="13" operator="lessThan">
      <x:formula>$X$14</x:formula>
    </x:cfRule>
  </x:conditionalFormatting>
  <x:conditionalFormatting sqref="X11:X11">
    <x:cfRule type="cellIs" dxfId="33" priority="10" operator="greaterThan">
      <x:formula>$X$13</x:formula>
    </x:cfRule>
    <x:cfRule type="cellIs" dxfId="34" priority="9" operator="lessThan">
      <x:formula>$X$13</x:formula>
    </x:cfRule>
  </x:conditionalFormatting>
  <x:conditionalFormatting sqref="E8:E8">
    <x:cfRule type="cellIs" dxfId="22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G8" activeCellId="0" sqref="G8:H8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14" t="s">
        <x:v>52</x:v>
      </x:c>
      <x:c r="C2" s="115"/>
      <x:c r="D2" s="115"/>
      <x:c r="E2" s="115"/>
      <x:c r="F2" s="115"/>
      <x:c r="G2" s="115"/>
      <x:c r="H2" s="115"/>
      <x:c r="I2" s="115"/>
      <x:c r="J2" s="115"/>
      <x:c r="K2" s="115"/>
      <x:c r="L2" s="116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1" t="s">
        <x:v>158</x:v>
      </x:c>
      <x:c r="C4" s="91"/>
      <x:c r="D4" s="91"/>
      <x:c r="E4" s="91"/>
      <x:c r="F4" s="91"/>
      <x:c r="G4" s="91"/>
      <x:c r="H4" s="91"/>
      <x:c r="I4" s="91"/>
      <x:c r="J4" s="91"/>
      <x:c r="K4" s="91"/>
      <x:c r="L4" s="91"/>
      <x:c r="M4" s="11"/>
      <x:c r="N4" s="92" t="s">
        <x:v>30</x:v>
      </x:c>
      <x:c r="O4" s="92"/>
      <x:c r="Q4" s="92" t="s">
        <x:v>164</x:v>
      </x:c>
      <x:c r="R4" s="92"/>
      <x:c r="S4" s="11"/>
      <x:c r="V4" s="11"/>
      <x:c r="W4" s="11"/>
      <x:c r="X4" s="11"/>
      <x:c r="Y4" s="11"/>
      <x:c r="Z4" s="11"/>
    </x:row>
    <x:row r="5" spans="1:26">
      <x:c r="A5" s="10"/>
      <x:c r="B5" s="117" t="s">
        <x:v>21</x:v>
      </x:c>
      <x:c r="C5" s="118" t="s">
        <x:v>93</x:v>
      </x:c>
      <x:c r="D5" s="119"/>
      <x:c r="E5" s="118" t="s">
        <x:v>74</x:v>
      </x:c>
      <x:c r="F5" s="119"/>
      <x:c r="G5" s="118" t="s">
        <x:v>2</x:v>
      </x:c>
      <x:c r="H5" s="119"/>
      <x:c r="I5" s="118" t="s">
        <x:v>146</x:v>
      </x:c>
      <x:c r="J5" s="119"/>
      <x:c r="K5" s="118" t="s">
        <x:v>94</x:v>
      </x:c>
      <x:c r="L5" s="120"/>
      <x:c r="M5" s="10"/>
      <x:c r="N5" s="8" t="s">
        <x:v>6</x:v>
      </x:c>
      <x:c r="O5" s="7">
        <x:f>R5+SUM(C8:L8)</x:f>
        <x:v>53800000</x:v>
      </x:c>
      <x:c r="Q5" s="8" t="s">
        <x:v>6</x:v>
      </x:c>
      <x:c r="R5" s="7">
        <x:f>'3월(자산)'!O5</x:f>
        <x:v>51900000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8"/>
      <x:c r="C6" s="121" t="s">
        <x:v>78</x:v>
      </x:c>
      <x:c r="D6" s="122"/>
      <x:c r="E6" s="123" t="s">
        <x:v>78</x:v>
      </x:c>
      <x:c r="F6" s="124"/>
      <x:c r="G6" s="123" t="s">
        <x:v>47</x:v>
      </x:c>
      <x:c r="H6" s="124"/>
      <x:c r="I6" s="121" t="s">
        <x:v>24</x:v>
      </x:c>
      <x:c r="J6" s="122"/>
      <x:c r="K6" s="25" t="s">
        <x:v>43</x:v>
      </x:c>
      <x:c r="L6" s="25" t="s">
        <x:v>138</x:v>
      </x:c>
      <x:c r="M6" s="10"/>
      <x:c r="N6" s="67" t="s">
        <x:v>159</x:v>
      </x:c>
      <x:c r="O6" s="69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71</x:v>
      </x:c>
      <x:c r="C7" s="91"/>
      <x:c r="D7" s="91"/>
      <x:c r="E7" s="104">
        <x:v>43000000</x:v>
      </x:c>
      <x:c r="F7" s="105"/>
      <x:c r="G7" s="104">
        <x:f>SUM('3월(자산)'!G7:H8)</x:f>
        <x:v>7100000</x:v>
      </x:c>
      <x:c r="H7" s="106"/>
      <x:c r="I7" s="112">
        <x:v>1800000</x:v>
      </x:c>
      <x:c r="J7" s="113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44</x:v>
      </x:c>
      <x:c r="C8" s="91"/>
      <x:c r="D8" s="91"/>
      <x:c r="E8" s="104">
        <x:v>0</x:v>
      </x:c>
      <x:c r="F8" s="105"/>
      <x:c r="G8" s="104">
        <x:v>100000</x:v>
      </x:c>
      <x:c r="H8" s="105"/>
      <x:c r="I8" s="110">
        <x:v>1800000</x:v>
      </x:c>
      <x:c r="J8" s="111"/>
      <x:c r="K8" s="7">
        <x:v>0</x:v>
      </x:c>
      <x:c r="L8" s="7">
        <x:v>0</x:v>
      </x:c>
      <x:c r="M8" s="10"/>
      <x:c r="N8" s="92" t="s">
        <x:v>48</x:v>
      </x:c>
      <x:c r="O8" s="92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77</x:v>
      </x:c>
      <x:c r="C9" s="107">
        <x:v>3.7200000000000002</x:v>
      </x:c>
      <x:c r="D9" s="108"/>
      <x:c r="E9" s="91">
        <x:f>E8*0</x:f>
        <x:v>0</x:v>
      </x:c>
      <x:c r="F9" s="91"/>
      <x:c r="G9" s="109"/>
      <x:c r="H9" s="91"/>
      <x:c r="I9" s="91">
        <x:f>I8*0</x:f>
        <x:v>0</x:v>
      </x:c>
      <x:c r="J9" s="91"/>
      <x:c r="K9" s="7">
        <x:f>K8*0</x:f>
        <x:v>0</x:v>
      </x:c>
      <x:c r="L9" s="7">
        <x:f>L8*0</x:f>
        <x:v>0</x:v>
      </x:c>
      <x:c r="M9" s="10"/>
      <x:c r="N9" s="8" t="s">
        <x:v>6</x:v>
      </x:c>
      <x:c r="O9" s="7">
        <x:f>O5-G7</x:f>
        <x:v>46700000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73"/>
  <x:sheetViews>
    <x:sheetView topLeftCell="A1" zoomScale="80" zoomScaleNormal="80" zoomScaleSheetLayoutView="80" workbookViewId="0">
      <x:pane xSplit="2" ySplit="15" topLeftCell="C47" activePane="bottomRight" state="frozen"/>
      <x:selection pane="bottomRight" activeCell="O8" activeCellId="0" sqref="O8:O8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2" t="s">
        <x:v>157</x:v>
      </x:c>
      <x:c r="C2" s="92"/>
      <x:c r="D2" s="92"/>
      <x:c r="E2" s="92"/>
      <x:c r="F2" s="92"/>
      <x:c r="G2" s="92"/>
      <x:c r="H2" s="92"/>
      <x:c r="I2" s="92"/>
      <x:c r="J2" s="92"/>
      <x:c r="K2" s="92"/>
      <x:c r="L2" s="92"/>
      <x:c r="M2" s="92"/>
      <x:c r="N2" s="92"/>
      <x:c r="O2" s="92"/>
      <x:c r="P2" s="92"/>
      <x:c r="Q2" s="92"/>
      <x:c r="R2" s="92"/>
      <x:c r="S2" s="92"/>
      <x:c r="T2" s="92"/>
      <x:c r="U2" s="92"/>
      <x:c r="V2" s="92"/>
      <x:c r="W2" s="92"/>
      <x:c r="X2" s="92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3" t="s">
        <x:v>158</x:v>
      </x:c>
      <x:c r="C4" s="94"/>
      <x:c r="D4" s="94"/>
      <x:c r="E4" s="95"/>
      <x:c r="F4" s="95"/>
      <x:c r="G4" s="95"/>
      <x:c r="H4" s="95"/>
      <x:c r="I4" s="96"/>
      <x:c r="J4" s="95"/>
      <x:c r="K4" s="96"/>
      <x:c r="L4" s="95"/>
      <x:c r="M4" s="94"/>
      <x:c r="N4" s="94"/>
      <x:c r="O4" s="94"/>
      <x:c r="P4" s="94"/>
      <x:c r="Q4" s="94"/>
      <x:c r="R4" s="94"/>
      <x:c r="S4" s="94"/>
      <x:c r="T4" s="94"/>
      <x:c r="U4" s="97"/>
      <x:c r="V4" s="11"/>
      <x:c r="W4" s="92" t="s">
        <x:v>30</x:v>
      </x:c>
      <x:c r="X4" s="92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8" t="s">
        <x:v>21</x:v>
      </x:c>
      <x:c r="C5" s="100" t="s">
        <x:v>123</x:v>
      </x:c>
      <x:c r="D5" s="101"/>
      <x:c r="E5" s="102" t="s">
        <x:v>126</x:v>
      </x:c>
      <x:c r="F5" s="102"/>
      <x:c r="G5" s="102"/>
      <x:c r="H5" s="102"/>
      <x:c r="I5" s="102"/>
      <x:c r="J5" s="102"/>
      <x:c r="K5" s="102"/>
      <x:c r="L5" s="102"/>
      <x:c r="M5" s="100" t="s">
        <x:v>131</x:v>
      </x:c>
      <x:c r="N5" s="103"/>
      <x:c r="O5" s="103"/>
      <x:c r="P5" s="103"/>
      <x:c r="Q5" s="101"/>
      <x:c r="R5" s="98" t="s">
        <x:v>79</x:v>
      </x:c>
      <x:c r="S5" s="100" t="s">
        <x:v>45</x:v>
      </x:c>
      <x:c r="T5" s="101"/>
      <x:c r="U5" s="98" t="s">
        <x:v>12</x:v>
      </x:c>
      <x:c r="V5" s="10"/>
      <x:c r="W5" s="8" t="s">
        <x:v>10</x:v>
      </x:c>
      <x:c r="X5" s="7">
        <x:f>D10</x:f>
        <x:v>4090705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9"/>
      <x:c r="C6" s="8" t="s">
        <x:v>63</x:v>
      </x:c>
      <x:c r="D6" s="8" t="s">
        <x:v>13</x:v>
      </x:c>
      <x:c r="E6" s="8" t="s">
        <x:v>144</x:v>
      </x:c>
      <x:c r="F6" s="8" t="s">
        <x:v>124</x:v>
      </x:c>
      <x:c r="G6" s="8" t="s">
        <x:v>26</x:v>
      </x:c>
      <x:c r="H6" s="8" t="s">
        <x:v>153</x:v>
      </x:c>
      <x:c r="I6" s="49" t="s">
        <x:v>32</x:v>
      </x:c>
      <x:c r="J6" s="8" t="s">
        <x:v>113</x:v>
      </x:c>
      <x:c r="K6" s="49" t="s">
        <x:v>161</x:v>
      </x:c>
      <x:c r="L6" s="8" t="s">
        <x:v>143</x:v>
      </x:c>
      <x:c r="M6" s="8" t="s">
        <x:v>121</x:v>
      </x:c>
      <x:c r="N6" s="8" t="s">
        <x:v>97</x:v>
      </x:c>
      <x:c r="O6" s="20" t="s">
        <x:v>84</x:v>
      </x:c>
      <x:c r="P6" s="20" t="s">
        <x:v>0</x:v>
      </x:c>
      <x:c r="Q6" s="20" t="s">
        <x:v>40</x:v>
      </x:c>
      <x:c r="R6" s="99"/>
      <x:c r="S6" s="8" t="s">
        <x:v>146</x:v>
      </x:c>
      <x:c r="T6" s="8" t="s">
        <x:v>90</x:v>
      </x:c>
      <x:c r="U6" s="99"/>
      <x:c r="V6" s="10"/>
      <x:c r="W6" s="8" t="s">
        <x:v>155</x:v>
      </x:c>
      <x:c r="X6" s="7">
        <x:f>L10+Q10+R10</x:f>
        <x:v>2056256</x:v>
      </x:c>
      <x:c r="Y6" s="10" t="s">
        <x:v>145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95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/>
      <x:c r="J7" s="56">
        <x:v>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f>135931+14430</x:f>
        <x:v>150361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104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44</x:v>
      </x:c>
      <x:c r="C8" s="7">
        <x:v>4021000</x:v>
      </x:c>
      <x:c r="D8" s="7">
        <x:v>69705</x:v>
      </x:c>
      <x:c r="E8" s="7">
        <x:v>99000</x:v>
      </x:c>
      <x:c r="F8" s="59">
        <x:f>+SUMIF($O$16:$O$57,F$6,$M$16:$M$57)</x:f>
        <x:v>119570</x:v>
      </x:c>
      <x:c r="G8" s="59">
        <x:f>SUMIF($O$16:$O$57,G$6,$M$16:$M$57)</x:f>
        <x:v>362420</x:v>
      </x:c>
      <x:c r="H8" s="60">
        <x:f>SUMIF($O$16:$O$57,H$6,$M$16:$M$57)</x:f>
        <x:v>330930</x:v>
      </x:c>
      <x:c r="I8" s="53">
        <x:f>SUMIF($O$16:$O$57,I$6,$M$16:$M$57)</x:f>
        <x:v>140800</x:v>
      </x:c>
      <x:c r="J8" s="61">
        <x:f>SUMIF($O$16:$O$57,J$6,$M$16:$M$57)</x:f>
        <x:v>50885</x:v>
      </x:c>
      <x:c r="K8" s="53">
        <x:f>SUMIF($O$16:$O$57,K$6,$M$16:$M$57)</x:f>
        <x:v>0</x:v>
      </x:c>
      <x:c r="L8" s="53">
        <x:f>SUMIF($O$16:$O$57,L$6,$M$16:$M$57)</x:f>
        <x:v>0</x:v>
      </x:c>
      <x:c r="M8" s="57">
        <x:v>300000</x:v>
      </x:c>
      <x:c r="N8" s="6">
        <x:f>34100+24500</x:f>
        <x:v>58600</x:v>
      </x:c>
      <x:c r="O8" s="6">
        <x:f>135931+14430</x:f>
        <x:v>150361</x:v>
      </x:c>
      <x:c r="P8" s="6">
        <x:v>300000</x:v>
      </x:c>
      <x:c r="Q8" s="6">
        <x:f>35000+8690</x:f>
        <x:v>43690</x:v>
      </x:c>
      <x:c r="R8" s="7">
        <x:v>0</x:v>
      </x:c>
      <x:c r="S8" s="7">
        <x:v>1800000</x:v>
      </x:c>
      <x:c r="T8" s="7">
        <x:v>100000</x:v>
      </x:c>
      <x:c r="U8" s="7">
        <x:f>SUMIF($E$16:$E$57,U$5,$C$16:$C$57)+SUMIF($O$16:$O$57,U$5,$M$16:$M$57)</x:f>
        <x:v>0</x:v>
      </x:c>
      <x:c r="V8" s="10"/>
      <x:c r="W8" s="8" t="s">
        <x:v>61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117</x:v>
      </x:c>
      <x:c r="C9" s="7">
        <x:f>C8-C7</x:f>
        <x:v>4021000</x:v>
      </x:c>
      <x:c r="D9" s="7">
        <x:f>D8-D7</x:f>
        <x:v>69705</x:v>
      </x:c>
      <x:c r="E9" s="52">
        <x:f>E7-E8</x:f>
        <x:v>201000</x:v>
      </x:c>
      <x:c r="F9" s="53">
        <x:f>F7-F8</x:f>
        <x:v>430</x:v>
      </x:c>
      <x:c r="G9" s="53">
        <x:f>G7-G8</x:f>
        <x:v>37580</x:v>
      </x:c>
      <x:c r="H9" s="53">
        <x:f>H7-H8</x:f>
        <x:v>69070</x:v>
      </x:c>
      <x:c r="I9" s="53"/>
      <x:c r="J9" s="53"/>
      <x:c r="K9" s="53">
        <x:f t="shared" ref="K9:U9" si="0">K7-K8</x:f>
        <x:v>100000</x:v>
      </x:c>
      <x:c r="L9" s="53">
        <x:f t="shared" si="0"/>
        <x:v>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100000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76</x:v>
      </x:c>
      <x:c r="X9" s="7">
        <x:f>X5-(X6+X7+X8)</x:f>
        <x:v>134449</x:v>
      </x:c>
      <x:c r="Y9" s="13" t="s">
        <x:v>135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4090705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1103605</x:v>
      </x:c>
      <x:c r="M10" s="17"/>
      <x:c r="N10" s="17"/>
      <x:c r="O10" s="18"/>
      <x:c r="P10" s="18"/>
      <x:c r="Q10" s="18">
        <x:f>SUM(M8:Q8)+R10+T8</x:f>
        <x:v>952651</x:v>
      </x:c>
      <x:c r="R10" s="18">
        <x:f>R8</x:f>
        <x:v>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14</x:v>
      </x:c>
      <x:c r="X10" s="23">
        <x:f>X6/X5</x:f>
        <x:v>0.5026654329754896</x:v>
      </x:c>
      <x:c r="Y10" s="10" t="s">
        <x:v>139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64</x:v>
      </x:c>
      <x:c r="X11" s="23">
        <x:f>X7/X5</x:f>
        <x:v>0.46446761621774241</x:v>
      </x:c>
      <x:c r="Y11" s="10" t="s">
        <x:v>114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103</x:v>
      </x:c>
      <x:c r="C12" s="7">
        <x:f>SUM(C16:C57)</x:f>
        <x:v>522271</x:v>
      </x:c>
      <x:c r="D12" s="18"/>
      <x:c r="E12" s="10"/>
      <x:c r="F12" s="10"/>
      <x:c r="G12" s="10"/>
      <x:c r="H12" s="10"/>
      <x:c r="I12" s="41"/>
      <x:c r="J12" s="10"/>
      <x:c r="K12" s="41"/>
      <x:c r="L12" s="8" t="s">
        <x:v>33</x:v>
      </x:c>
      <x:c r="M12" s="7">
        <x:f>SUM(M16:M57,)</x:f>
        <x:v>1004605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166</x:v>
      </x:c>
      <x:c r="X13" s="19">
        <x:v>0.5</x:v>
      </x:c>
      <x:c r="Y13" s="7">
        <x:f>X5*X13</x:f>
        <x:v>2045352.5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1" t="s">
        <x:v>125</x:v>
      </x:c>
      <x:c r="C14" s="91"/>
      <x:c r="D14" s="91"/>
      <x:c r="E14" s="91"/>
      <x:c r="F14" s="17" t="s">
        <x:v>86</x:v>
      </x:c>
      <x:c r="G14" s="17"/>
      <x:c r="H14" s="17"/>
      <x:c r="I14" s="47"/>
      <x:c r="J14" s="11"/>
      <x:c r="K14" s="55"/>
      <x:c r="L14" s="91" t="s">
        <x:v>128</x:v>
      </x:c>
      <x:c r="M14" s="91"/>
      <x:c r="N14" s="91"/>
      <x:c r="O14" s="91"/>
      <x:c r="P14" s="11"/>
      <x:c r="Q14" s="11"/>
      <x:c r="R14" s="11"/>
      <x:c r="S14" s="11"/>
      <x:c r="T14" s="11"/>
      <x:c r="U14" s="11"/>
      <x:c r="V14" s="11"/>
      <x:c r="W14" s="8" t="s">
        <x:v>152</x:v>
      </x:c>
      <x:c r="X14" s="19">
        <x:v>0.5</x:v>
      </x:c>
      <x:c r="Y14" s="7">
        <x:f>X5*X14</x:f>
        <x:v>2045352.5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140</x:v>
      </x:c>
      <x:c r="C15" s="8" t="s">
        <x:v>29</x:v>
      </x:c>
      <x:c r="D15" s="8" t="s">
        <x:v>150</x:v>
      </x:c>
      <x:c r="E15" s="8" t="s">
        <x:v>21</x:v>
      </x:c>
      <x:c r="F15" s="17"/>
      <x:c r="G15" s="17"/>
      <x:c r="H15" s="17"/>
      <x:c r="I15" s="42"/>
      <x:c r="J15" s="10"/>
      <x:c r="K15" s="41"/>
      <x:c r="L15" s="8" t="s">
        <x:v>140</x:v>
      </x:c>
      <x:c r="M15" s="8" t="s">
        <x:v>29</x:v>
      </x:c>
      <x:c r="N15" s="8" t="s">
        <x:v>150</x:v>
      </x:c>
      <x:c r="O15" s="8" t="s">
        <x:v>21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68">
        <x:v>45352</x:v>
      </x:c>
      <x:c r="C16" s="72">
        <x:v>95841</x:v>
      </x:c>
      <x:c r="D16" s="73" t="s">
        <x:v>75</x:v>
      </x:c>
      <x:c r="E16" s="73" t="s">
        <x:v>153</x:v>
      </x:c>
      <x:c r="F16" s="22"/>
      <x:c r="G16" s="22"/>
      <x:c r="H16" s="22"/>
      <x:c r="I16" s="48"/>
      <x:c r="J16" s="10"/>
      <x:c r="K16" s="41"/>
      <x:c r="L16" s="68">
        <x:v>45359</x:v>
      </x:c>
      <x:c r="M16" s="46">
        <x:v>2800</x:v>
      </x:c>
      <x:c r="N16" s="63" t="s">
        <x:v>89</x:v>
      </x:c>
      <x:c r="O16" s="45" t="s">
        <x:v>26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68">
        <x:v>45353</x:v>
      </x:c>
      <x:c r="C17" s="31">
        <x:v>26300</x:v>
      </x:c>
      <x:c r="D17" s="16" t="s">
        <x:v>102</x:v>
      </x:c>
      <x:c r="E17" s="16" t="s">
        <x:v>153</x:v>
      </x:c>
      <x:c r="F17" s="17"/>
      <x:c r="G17" s="17"/>
      <x:c r="H17" s="17"/>
      <x:c r="I17" s="42"/>
      <x:c r="J17" s="10"/>
      <x:c r="K17" s="41"/>
      <x:c r="L17" s="68">
        <x:v>45359</x:v>
      </x:c>
      <x:c r="M17" s="74">
        <x:v>25400</x:v>
      </x:c>
      <x:c r="N17" s="63" t="s">
        <x:v>35</x:v>
      </x:c>
      <x:c r="O17" s="1" t="s">
        <x:v>26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68">
        <x:v>45354</x:v>
      </x:c>
      <x:c r="C18" s="31">
        <x:v>40850</x:v>
      </x:c>
      <x:c r="D18" s="16" t="s">
        <x:v>163</x:v>
      </x:c>
      <x:c r="E18" s="16" t="s">
        <x:v>87</x:v>
      </x:c>
      <x:c r="F18" s="17"/>
      <x:c r="G18" s="17"/>
      <x:c r="H18" s="17"/>
      <x:c r="I18" s="42"/>
      <x:c r="J18" s="10"/>
      <x:c r="K18" s="41"/>
      <x:c r="L18" s="68">
        <x:v>45360</x:v>
      </x:c>
      <x:c r="M18" s="63">
        <x:v>1500</x:v>
      </x:c>
      <x:c r="N18" s="1" t="s">
        <x:v>67</x:v>
      </x:c>
      <x:c r="O18" s="1" t="s">
        <x:v>153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68">
        <x:v>45354</x:v>
      </x:c>
      <x:c r="C19" s="31">
        <x:v>10280</x:v>
      </x:c>
      <x:c r="D19" s="16" t="s">
        <x:v>15</x:v>
      </x:c>
      <x:c r="E19" s="16" t="s">
        <x:v>153</x:v>
      </x:c>
      <x:c r="F19" s="17"/>
      <x:c r="G19" s="17"/>
      <x:c r="H19" s="17"/>
      <x:c r="I19" s="42"/>
      <x:c r="J19" s="10"/>
      <x:c r="K19" s="41"/>
      <x:c r="L19" s="68">
        <x:v>45360</x:v>
      </x:c>
      <x:c r="M19" s="74">
        <x:v>25270</x:v>
      </x:c>
      <x:c r="N19" s="1" t="s">
        <x:v>35</x:v>
      </x:c>
      <x:c r="O19" s="1" t="s">
        <x:v>26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 hidden="1">
      <x:c r="A20" s="10"/>
      <x:c r="B20" s="68">
        <x:v>45354</x:v>
      </x:c>
      <x:c r="C20" s="74">
        <x:v>31100</x:v>
      </x:c>
      <x:c r="D20" s="28" t="s">
        <x:v>50</x:v>
      </x:c>
      <x:c r="E20" s="16" t="s">
        <x:v>26</x:v>
      </x:c>
      <x:c r="F20" s="17"/>
      <x:c r="G20" s="17"/>
      <x:c r="H20" s="17"/>
      <x:c r="I20" s="42"/>
      <x:c r="J20" s="10"/>
      <x:c r="K20" s="41"/>
      <x:c r="L20" s="68">
        <x:v>45361</x:v>
      </x:c>
      <x:c r="M20" s="63">
        <x:v>4400</x:v>
      </x:c>
      <x:c r="N20" s="1" t="s">
        <x:v>147</x:v>
      </x:c>
      <x:c r="O20" s="1" t="s">
        <x:v>32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68">
        <x:v>45355</x:v>
      </x:c>
      <x:c r="C21" s="15">
        <x:v>4500</x:v>
      </x:c>
      <x:c r="D21" s="16" t="s">
        <x:v>5</x:v>
      </x:c>
      <x:c r="E21" s="16" t="s">
        <x:v>26</x:v>
      </x:c>
      <x:c r="F21" s="17"/>
      <x:c r="G21" s="17"/>
      <x:c r="H21" s="17"/>
      <x:c r="I21" s="42"/>
      <x:c r="J21" s="10"/>
      <x:c r="K21" s="41"/>
      <x:c r="L21" s="68">
        <x:v>45361</x:v>
      </x:c>
      <x:c r="M21" s="74">
        <x:v>21800</x:v>
      </x:c>
      <x:c r="N21" s="1" t="s">
        <x:v>5</x:v>
      </x:c>
      <x:c r="O21" s="1" t="s">
        <x:v>26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68">
        <x:v>45356</x:v>
      </x:c>
      <x:c r="C22" s="15">
        <x:v>4500</x:v>
      </x:c>
      <x:c r="D22" s="16" t="s">
        <x:v>5</x:v>
      </x:c>
      <x:c r="E22" s="16" t="s">
        <x:v>26</x:v>
      </x:c>
      <x:c r="F22" s="17"/>
      <x:c r="G22" s="17"/>
      <x:c r="H22" s="17"/>
      <x:c r="I22" s="42"/>
      <x:c r="J22" s="10"/>
      <x:c r="K22" s="41"/>
      <x:c r="L22" s="68">
        <x:v>45361</x:v>
      </x:c>
      <x:c r="M22" s="63">
        <x:v>55100</x:v>
      </x:c>
      <x:c r="N22" s="1" t="s">
        <x:v>80</x:v>
      </x:c>
      <x:c r="O22" s="1" t="s">
        <x:v>153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68">
        <x:v>45359</x:v>
      </x:c>
      <x:c r="C23" s="15">
        <x:v>4500</x:v>
      </x:c>
      <x:c r="D23" s="16" t="s">
        <x:v>5</x:v>
      </x:c>
      <x:c r="E23" s="16" t="s">
        <x:v>26</x:v>
      </x:c>
      <x:c r="F23" s="17"/>
      <x:c r="G23" s="17"/>
      <x:c r="H23" s="17"/>
      <x:c r="I23" s="42"/>
      <x:c r="J23" s="10"/>
      <x:c r="K23" s="41"/>
      <x:c r="L23" s="68">
        <x:v>45361</x:v>
      </x:c>
      <x:c r="M23" s="63">
        <x:v>21800</x:v>
      </x:c>
      <x:c r="N23" s="1" t="s">
        <x:v>101</x:v>
      </x:c>
      <x:c r="O23" s="1" t="s">
        <x:v>153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68">
        <x:v>45361</x:v>
      </x:c>
      <x:c r="C24" s="15">
        <x:v>55000</x:v>
      </x:c>
      <x:c r="D24" s="16" t="s">
        <x:v>70</x:v>
      </x:c>
      <x:c r="E24" s="16" t="s">
        <x:v>116</x:v>
      </x:c>
      <x:c r="F24" s="17"/>
      <x:c r="G24" s="17"/>
      <x:c r="H24" s="17"/>
      <x:c r="I24" s="42"/>
      <x:c r="J24" s="10"/>
      <x:c r="K24" s="41"/>
      <x:c r="L24" s="68">
        <x:v>45361</x:v>
      </x:c>
      <x:c r="M24" s="63">
        <x:v>9730</x:v>
      </x:c>
      <x:c r="N24" s="1" t="s">
        <x:v>15</x:v>
      </x:c>
      <x:c r="O24" s="1" t="s">
        <x:v>26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68">
        <x:v>45362</x:v>
      </x:c>
      <x:c r="C25" s="15">
        <x:v>4500</x:v>
      </x:c>
      <x:c r="D25" s="16" t="s">
        <x:v>5</x:v>
      </x:c>
      <x:c r="E25" s="16" t="s">
        <x:v>26</x:v>
      </x:c>
      <x:c r="F25" s="17"/>
      <x:c r="G25" s="17"/>
      <x:c r="H25" s="17"/>
      <x:c r="I25" s="42"/>
      <x:c r="J25" s="10"/>
      <x:c r="K25" s="41"/>
      <x:c r="L25" s="68">
        <x:v>45362</x:v>
      </x:c>
      <x:c r="M25" s="76">
        <x:f>3900+18810+17900</x:f>
        <x:v>40610</x:v>
      </x:c>
      <x:c r="N25" s="1" t="s">
        <x:v>35</x:v>
      </x:c>
      <x:c r="O25" s="1" t="s">
        <x:v>26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68">
        <x:v>45363</x:v>
      </x:c>
      <x:c r="C26" s="15">
        <x:v>4500</x:v>
      </x:c>
      <x:c r="D26" s="16" t="s">
        <x:v>5</x:v>
      </x:c>
      <x:c r="E26" s="16" t="s">
        <x:v>26</x:v>
      </x:c>
      <x:c r="F26" s="17"/>
      <x:c r="G26" s="17"/>
      <x:c r="H26" s="17"/>
      <x:c r="I26" s="42"/>
      <x:c r="J26" s="10"/>
      <x:c r="K26" s="41"/>
      <x:c r="L26" s="68">
        <x:v>45363</x:v>
      </x:c>
      <x:c r="M26" s="3">
        <x:v>25000</x:v>
      </x:c>
      <x:c r="N26" s="1" t="s">
        <x:v>108</x:v>
      </x:c>
      <x:c r="O26" s="1" t="s">
        <x:v>153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68">
        <x:v>45364</x:v>
      </x:c>
      <x:c r="C27" s="15">
        <x:v>4500</x:v>
      </x:c>
      <x:c r="D27" s="16" t="s">
        <x:v>5</x:v>
      </x:c>
      <x:c r="E27" s="16" t="s">
        <x:v>26</x:v>
      </x:c>
      <x:c r="F27" s="17"/>
      <x:c r="G27" s="17"/>
      <x:c r="H27" s="17"/>
      <x:c r="I27" s="42"/>
      <x:c r="J27" s="10"/>
      <x:c r="K27" s="41"/>
      <x:c r="L27" s="68">
        <x:v>45364</x:v>
      </x:c>
      <x:c r="M27" s="3">
        <x:v>18000</x:v>
      </x:c>
      <x:c r="N27" s="1" t="s">
        <x:v>38</x:v>
      </x:c>
      <x:c r="O27" s="1" t="s">
        <x:v>153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68">
        <x:v>45365</x:v>
      </x:c>
      <x:c r="C28" s="15">
        <x:v>4500</x:v>
      </x:c>
      <x:c r="D28" s="16" t="s">
        <x:v>5</x:v>
      </x:c>
      <x:c r="E28" s="16" t="s">
        <x:v>26</x:v>
      </x:c>
      <x:c r="F28" s="17"/>
      <x:c r="G28" s="17"/>
      <x:c r="H28" s="17"/>
      <x:c r="I28" s="42"/>
      <x:c r="J28" s="10"/>
      <x:c r="K28" s="41"/>
      <x:c r="L28" s="68">
        <x:v>45365</x:v>
      </x:c>
      <x:c r="M28" s="3">
        <x:v>1600</x:v>
      </x:c>
      <x:c r="N28" s="1" t="s">
        <x:v>89</x:v>
      </x:c>
      <x:c r="O28" s="1" t="s">
        <x:v>26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 hidden="1">
      <x:c r="A29" s="10"/>
      <x:c r="B29" s="68">
        <x:v>45366</x:v>
      </x:c>
      <x:c r="C29" s="15">
        <x:v>4500</x:v>
      </x:c>
      <x:c r="D29" s="16" t="s">
        <x:v>5</x:v>
      </x:c>
      <x:c r="E29" s="16" t="s">
        <x:v>26</x:v>
      </x:c>
      <x:c r="F29" s="17"/>
      <x:c r="G29" s="17"/>
      <x:c r="H29" s="17"/>
      <x:c r="I29" s="42"/>
      <x:c r="J29" s="10"/>
      <x:c r="K29" s="41"/>
      <x:c r="L29" s="68">
        <x:v>45365</x:v>
      </x:c>
      <x:c r="M29" s="3">
        <x:f>10700+4700</x:f>
        <x:v>15400</x:v>
      </x:c>
      <x:c r="N29" s="1" t="s">
        <x:v>11</x:v>
      </x:c>
      <x:c r="O29" s="1" t="s">
        <x:v>113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 hidden="1">
      <x:c r="A30" s="10"/>
      <x:c r="B30" s="77">
        <x:v>45369</x:v>
      </x:c>
      <x:c r="C30" s="31">
        <x:v>4500</x:v>
      </x:c>
      <x:c r="D30" s="16" t="s">
        <x:v>5</x:v>
      </x:c>
      <x:c r="E30" s="16" t="s">
        <x:v>26</x:v>
      </x:c>
      <x:c r="F30" s="17"/>
      <x:c r="G30" s="17"/>
      <x:c r="H30" s="17"/>
      <x:c r="I30" s="42"/>
      <x:c r="J30" s="10"/>
      <x:c r="K30" s="41"/>
      <x:c r="L30" s="68">
        <x:v>45366</x:v>
      </x:c>
      <x:c r="M30" s="3">
        <x:f>7200-1715</x:f>
        <x:v>5485</x:v>
      </x:c>
      <x:c r="N30" s="1" t="s">
        <x:v>16</x:v>
      </x:c>
      <x:c r="O30" s="1" t="s">
        <x:v>113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 hidden="1">
      <x:c r="A31" s="78"/>
      <x:c r="B31" s="77">
        <x:v>45370</x:v>
      </x:c>
      <x:c r="C31" s="80">
        <x:v>4500</x:v>
      </x:c>
      <x:c r="D31" s="81" t="s">
        <x:v>5</x:v>
      </x:c>
      <x:c r="E31" s="81" t="s">
        <x:v>26</x:v>
      </x:c>
      <x:c r="F31" s="79"/>
      <x:c r="G31" s="79"/>
      <x:c r="H31" s="79"/>
      <x:c r="I31" s="79"/>
      <x:c r="J31" s="78"/>
      <x:c r="K31" s="78"/>
      <x:c r="L31" s="77">
        <x:v>45367</x:v>
      </x:c>
      <x:c r="M31" s="82">
        <x:v>12000</x:v>
      </x:c>
      <x:c r="N31" s="83" t="s">
        <x:v>41</x:v>
      </x:c>
      <x:c r="O31" s="83" t="s">
        <x:v>32</x:v>
      </x:c>
      <x:c r="P31" s="79"/>
      <x:c r="Q31" s="79"/>
      <x:c r="R31" s="78"/>
      <x:c r="S31" s="78"/>
      <x:c r="T31" s="78"/>
      <x:c r="U31" s="78"/>
      <x:c r="V31" s="78"/>
      <x:c r="W31" s="78"/>
      <x:c r="X31" s="78"/>
      <x:c r="Y31" s="78"/>
      <x:c r="Z31" s="78"/>
      <x:c r="AA31" s="78"/>
      <x:c r="AB31" s="78"/>
      <x:c r="AC31" s="78"/>
      <x:c r="AD31" s="78"/>
      <x:c r="AE31" s="78"/>
      <x:c r="AF31" s="78"/>
      <x:c r="AG31" s="78"/>
      <x:c r="AH31" s="78"/>
      <x:c r="AI31" s="78"/>
    </x:row>
    <x:row r="32" spans="1:35">
      <x:c r="A32" s="10"/>
      <x:c r="B32" s="77">
        <x:v>45371</x:v>
      </x:c>
      <x:c r="C32" s="31">
        <x:v>4500</x:v>
      </x:c>
      <x:c r="D32" s="16" t="s">
        <x:v>5</x:v>
      </x:c>
      <x:c r="E32" s="16" t="s">
        <x:v>26</x:v>
      </x:c>
      <x:c r="F32" s="17"/>
      <x:c r="G32" s="17"/>
      <x:c r="H32" s="17"/>
      <x:c r="I32" s="42"/>
      <x:c r="J32" s="10"/>
      <x:c r="K32" s="41"/>
      <x:c r="L32" s="77">
        <x:v>45367</x:v>
      </x:c>
      <x:c r="M32" s="84">
        <x:v>55000</x:v>
      </x:c>
      <x:c r="N32" s="83" t="s">
        <x:v>5</x:v>
      </x:c>
      <x:c r="O32" s="83" t="s">
        <x:v>26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 hidden="1">
      <x:c r="A33" s="41"/>
      <x:c r="B33" s="77">
        <x:v>45373</x:v>
      </x:c>
      <x:c r="C33" s="44">
        <x:v>4500</x:v>
      </x:c>
      <x:c r="D33" s="45" t="s">
        <x:v>5</x:v>
      </x:c>
      <x:c r="E33" s="45" t="s">
        <x:v>26</x:v>
      </x:c>
      <x:c r="F33" s="42"/>
      <x:c r="G33" s="42"/>
      <x:c r="H33" s="42"/>
      <x:c r="I33" s="42"/>
      <x:c r="J33" s="41"/>
      <x:c r="K33" s="41"/>
      <x:c r="L33" s="77">
        <x:v>45368</x:v>
      </x:c>
      <x:c r="M33" s="82">
        <x:v>4400</x:v>
      </x:c>
      <x:c r="N33" s="83" t="s">
        <x:v>27</x:v>
      </x:c>
      <x:c r="O33" s="83" t="s">
        <x:v>32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10"/>
      <x:c r="B34" s="77">
        <x:v>45374</x:v>
      </x:c>
      <x:c r="C34" s="31">
        <x:v>93000</x:v>
      </x:c>
      <x:c r="D34" s="16" t="s">
        <x:v>35</x:v>
      </x:c>
      <x:c r="E34" s="16" t="s">
        <x:v>26</x:v>
      </x:c>
      <x:c r="F34" s="17"/>
      <x:c r="G34" s="17"/>
      <x:c r="H34" s="17"/>
      <x:c r="I34" s="42"/>
      <x:c r="J34" s="10"/>
      <x:c r="K34" s="41"/>
      <x:c r="L34" s="77">
        <x:v>45368</x:v>
      </x:c>
      <x:c r="M34" s="85">
        <x:v>35000</x:v>
      </x:c>
      <x:c r="N34" s="83" t="s">
        <x:v>137</x:v>
      </x:c>
      <x:c r="O34" s="83" t="s">
        <x:v>153</x:v>
      </x:c>
      <x:c r="P34" s="17"/>
      <x:c r="Q34" s="17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  <x:c r="AH34" s="10"/>
      <x:c r="AI34" s="10"/>
    </x:row>
    <x:row r="35" spans="1:35">
      <x:c r="A35" s="41"/>
      <x:c r="B35" s="77">
        <x:v>45374</x:v>
      </x:c>
      <x:c r="C35" s="44">
        <x:v>42100</x:v>
      </x:c>
      <x:c r="D35" s="45" t="s">
        <x:v>35</x:v>
      </x:c>
      <x:c r="E35" s="45" t="s">
        <x:v>26</x:v>
      </x:c>
      <x:c r="F35" s="42"/>
      <x:c r="G35" s="42"/>
      <x:c r="H35" s="42"/>
      <x:c r="I35" s="42"/>
      <x:c r="J35" s="41"/>
      <x:c r="K35" s="41"/>
      <x:c r="L35" s="77">
        <x:v>45368</x:v>
      </x:c>
      <x:c r="M35" s="66">
        <x:v>5000</x:v>
      </x:c>
      <x:c r="N35" s="65" t="s">
        <x:v>15</x:v>
      </x:c>
      <x:c r="O35" s="65" t="s">
        <x:v>153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77">
        <x:v>45374</x:v>
      </x:c>
      <x:c r="C36" s="44">
        <x:v>3500</x:v>
      </x:c>
      <x:c r="D36" s="45" t="s">
        <x:v>17</x:v>
      </x:c>
      <x:c r="E36" s="45" t="s">
        <x:v>113</x:v>
      </x:c>
      <x:c r="F36" s="42"/>
      <x:c r="G36" s="42"/>
      <x:c r="H36" s="42"/>
      <x:c r="I36" s="42"/>
      <x:c r="J36" s="41"/>
      <x:c r="K36" s="41"/>
      <x:c r="L36" s="77">
        <x:v>45369</x:v>
      </x:c>
      <x:c r="M36" s="64">
        <x:v>1650</x:v>
      </x:c>
      <x:c r="N36" s="65" t="s">
        <x:v>15</x:v>
      </x:c>
      <x:c r="O36" s="65" t="s">
        <x:v>153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 hidden="1">
      <x:c r="A37" s="41"/>
      <x:c r="B37" s="77">
        <x:v>45376</x:v>
      </x:c>
      <x:c r="C37" s="44">
        <x:v>4500</x:v>
      </x:c>
      <x:c r="D37" s="45" t="s">
        <x:v>5</x:v>
      </x:c>
      <x:c r="E37" s="45" t="s">
        <x:v>26</x:v>
      </x:c>
      <x:c r="F37" s="42"/>
      <x:c r="G37" s="42"/>
      <x:c r="H37" s="42"/>
      <x:c r="I37" s="42"/>
      <x:c r="J37" s="41"/>
      <x:c r="K37" s="41"/>
      <x:c r="L37" s="77">
        <x:v>45370</x:v>
      </x:c>
      <x:c r="M37" s="64">
        <x:v>30000</x:v>
      </x:c>
      <x:c r="N37" s="65" t="s">
        <x:v>163</x:v>
      </x:c>
      <x:c r="O37" s="65" t="s">
        <x:v>113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78"/>
      <x:c r="B38" s="77">
        <x:v>45377</x:v>
      </x:c>
      <x:c r="C38" s="80">
        <x:v>50000</x:v>
      </x:c>
      <x:c r="D38" s="81" t="s">
        <x:v>163</x:v>
      </x:c>
      <x:c r="E38" s="81" t="s">
        <x:v>116</x:v>
      </x:c>
      <x:c r="F38" s="79"/>
      <x:c r="G38" s="79"/>
      <x:c r="H38" s="79"/>
      <x:c r="I38" s="79"/>
      <x:c r="J38" s="78"/>
      <x:c r="K38" s="78"/>
      <x:c r="L38" s="77">
        <x:v>45370</x:v>
      </x:c>
      <x:c r="M38" s="82">
        <x:v>2630</x:v>
      </x:c>
      <x:c r="N38" s="83" t="s">
        <x:v>15</x:v>
      </x:c>
      <x:c r="O38" s="83" t="s">
        <x:v>153</x:v>
      </x:c>
      <x:c r="P38" s="79"/>
      <x:c r="Q38" s="79"/>
      <x:c r="R38" s="78"/>
      <x:c r="S38" s="78"/>
      <x:c r="T38" s="78"/>
      <x:c r="U38" s="78"/>
      <x:c r="V38" s="78"/>
      <x:c r="W38" s="78"/>
      <x:c r="X38" s="78"/>
      <x:c r="Y38" s="78"/>
      <x:c r="Z38" s="78"/>
      <x:c r="AA38" s="78"/>
      <x:c r="AB38" s="78"/>
      <x:c r="AC38" s="78"/>
      <x:c r="AD38" s="78"/>
      <x:c r="AE38" s="78"/>
      <x:c r="AF38" s="78"/>
      <x:c r="AG38" s="78"/>
      <x:c r="AH38" s="78"/>
      <x:c r="AI38" s="78"/>
    </x:row>
    <x:row r="39" spans="1:35" hidden="1">
      <x:c r="A39" s="41"/>
      <x:c r="B39" s="77">
        <x:v>45377</x:v>
      </x:c>
      <x:c r="C39" s="44">
        <x:v>2800</x:v>
      </x:c>
      <x:c r="D39" s="45" t="s">
        <x:v>89</x:v>
      </x:c>
      <x:c r="E39" s="45" t="s">
        <x:v>26</x:v>
      </x:c>
      <x:c r="F39" s="42"/>
      <x:c r="G39" s="42"/>
      <x:c r="H39" s="42"/>
      <x:c r="I39" s="42"/>
      <x:c r="J39" s="41"/>
      <x:c r="K39" s="41"/>
      <x:c r="L39" s="77">
        <x:v>45370</x:v>
      </x:c>
      <x:c r="M39" s="64">
        <x:v>14890</x:v>
      </x:c>
      <x:c r="N39" s="65" t="s">
        <x:v>156</x:v>
      </x:c>
      <x:c r="O39" s="65" t="s">
        <x:v>124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77">
        <x:v>45377</x:v>
      </x:c>
      <x:c r="C40" s="44">
        <x:v>4500</x:v>
      </x:c>
      <x:c r="D40" s="45" t="s">
        <x:v>5</x:v>
      </x:c>
      <x:c r="E40" s="45" t="s">
        <x:v>26</x:v>
      </x:c>
      <x:c r="F40" s="42"/>
      <x:c r="G40" s="42"/>
      <x:c r="H40" s="42"/>
      <x:c r="I40" s="42"/>
      <x:c r="J40" s="41"/>
      <x:c r="K40" s="41"/>
      <x:c r="L40" s="77">
        <x:v>45372</x:v>
      </x:c>
      <x:c r="M40" s="75">
        <x:v>34700</x:v>
      </x:c>
      <x:c r="N40" s="65" t="s">
        <x:v>35</x:v>
      </x:c>
      <x:c r="O40" s="65" t="s">
        <x:v>26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77">
        <x:v>45377</x:v>
      </x:c>
      <x:c r="C41" s="44">
        <x:v>4000</x:v>
      </x:c>
      <x:c r="D41" s="45" t="s">
        <x:v>35</x:v>
      </x:c>
      <x:c r="E41" s="45" t="s">
        <x:v>26</x:v>
      </x:c>
      <x:c r="F41" s="42"/>
      <x:c r="G41" s="42"/>
      <x:c r="H41" s="42"/>
      <x:c r="I41" s="42"/>
      <x:c r="J41" s="41"/>
      <x:c r="K41" s="41"/>
      <x:c r="L41" s="77">
        <x:v>45374</x:v>
      </x:c>
      <x:c r="M41" s="64">
        <x:v>150000</x:v>
      </x:c>
      <x:c r="N41" s="65" t="s">
        <x:v>134</x:v>
      </x:c>
      <x:c r="O41" s="65" t="s">
        <x:v>153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77">
        <x:v>45378</x:v>
      </x:c>
      <x:c r="C42" s="44">
        <x:v>4500</x:v>
      </x:c>
      <x:c r="D42" s="45" t="s">
        <x:v>5</x:v>
      </x:c>
      <x:c r="E42" s="45" t="s">
        <x:v>26</x:v>
      </x:c>
      <x:c r="F42" s="42"/>
      <x:c r="G42" s="42"/>
      <x:c r="H42" s="42"/>
      <x:c r="I42" s="42"/>
      <x:c r="J42" s="41"/>
      <x:c r="K42" s="41"/>
      <x:c r="L42" s="77">
        <x:v>45374</x:v>
      </x:c>
      <x:c r="M42" s="75">
        <x:v>36000</x:v>
      </x:c>
      <x:c r="N42" s="65" t="s">
        <x:v>35</x:v>
      </x:c>
      <x:c r="O42" s="65" t="s">
        <x:v>26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77"/>
      <x:c r="C43" s="44"/>
      <x:c r="D43" s="45"/>
      <x:c r="E43" s="45"/>
      <x:c r="F43" s="42"/>
      <x:c r="G43" s="42"/>
      <x:c r="H43" s="42"/>
      <x:c r="I43" s="42"/>
      <x:c r="J43" s="41"/>
      <x:c r="K43" s="41"/>
      <x:c r="L43" s="77">
        <x:v>45375</x:v>
      </x:c>
      <x:c r="M43" s="75">
        <x:v>25000</x:v>
      </x:c>
      <x:c r="N43" s="65" t="s">
        <x:v>115</x:v>
      </x:c>
      <x:c r="O43" s="65" t="s">
        <x:v>26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 hidden="1">
      <x:c r="A44" s="41"/>
      <x:c r="B44" s="77"/>
      <x:c r="C44" s="44"/>
      <x:c r="D44" s="45"/>
      <x:c r="E44" s="45"/>
      <x:c r="F44" s="42"/>
      <x:c r="G44" s="42"/>
      <x:c r="H44" s="42"/>
      <x:c r="I44" s="42"/>
      <x:c r="J44" s="41"/>
      <x:c r="K44" s="41"/>
      <x:c r="L44" s="77">
        <x:v>45377</x:v>
      </x:c>
      <x:c r="M44" s="64">
        <x:v>120000</x:v>
      </x:c>
      <x:c r="N44" s="65" t="s">
        <x:v>109</x:v>
      </x:c>
      <x:c r="O44" s="65" t="s">
        <x:v>32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77">
        <x:v>45377</x:v>
      </x:c>
      <x:c r="M45" s="64">
        <x:v>9950</x:v>
      </x:c>
      <x:c r="N45" s="65" t="s">
        <x:v>56</x:v>
      </x:c>
      <x:c r="O45" s="65" t="s">
        <x:v>153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77">
        <x:v>45377</x:v>
      </x:c>
      <x:c r="M46" s="64">
        <x:v>5300</x:v>
      </x:c>
      <x:c r="N46" s="65" t="s">
        <x:v>15</x:v>
      </x:c>
      <x:c r="O46" s="65" t="s">
        <x:v>153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77">
        <x:v>45378</x:v>
      </x:c>
      <x:c r="M47" s="64">
        <x:v>3700</x:v>
      </x:c>
      <x:c r="N47" s="65" t="s">
        <x:v>89</x:v>
      </x:c>
      <x:c r="O47" s="65" t="s">
        <x:v>26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77">
        <x:v>45378</x:v>
      </x:c>
      <x:c r="M48" s="64">
        <x:v>1800</x:v>
      </x:c>
      <x:c r="N48" s="65" t="s">
        <x:v>28</x:v>
      </x:c>
      <x:c r="O48" s="65" t="s">
        <x:v>26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77">
        <x:v>45378</x:v>
      </x:c>
      <x:c r="M49" s="75">
        <x:f>29000+12360+450</x:f>
        <x:v>41810</x:v>
      </x:c>
      <x:c r="N49" s="65" t="s">
        <x:v>100</x:v>
      </x:c>
      <x:c r="O49" s="65" t="s">
        <x:v>26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77">
        <x:v>45379</x:v>
      </x:c>
      <x:c r="M50" s="75">
        <x:v>34300</x:v>
      </x:c>
      <x:c r="N50" s="65" t="s">
        <x:v>115</x:v>
      </x:c>
      <x:c r="O50" s="65" t="s">
        <x:v>26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77">
        <x:v>45380</x:v>
      </x:c>
      <x:c r="M51" s="46">
        <x:v>2900</x:v>
      </x:c>
      <x:c r="N51" s="45" t="s">
        <x:v>89</x:v>
      </x:c>
      <x:c r="O51" s="45" t="s">
        <x:v>26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 hidden="1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77">
        <x:v>45380</x:v>
      </x:c>
      <x:c r="M52" s="46">
        <x:v>27200</x:v>
      </x:c>
      <x:c r="N52" s="45" t="s">
        <x:v>136</x:v>
      </x:c>
      <x:c r="O52" s="45" t="s">
        <x:v>124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77">
        <x:v>45387</x:v>
      </x:c>
      <x:c r="M53" s="46">
        <x:v>77480</x:v>
      </x:c>
      <x:c r="N53" s="45" t="s">
        <x:v>96</x:v>
      </x:c>
      <x:c r="O53" s="45" t="s">
        <x:v>124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10"/>
      <x:c r="B57" s="14"/>
      <x:c r="C57" s="15"/>
      <x:c r="D57" s="16"/>
      <x:c r="E57" s="16"/>
      <x:c r="F57" s="17"/>
      <x:c r="G57" s="17"/>
      <x:c r="H57" s="17"/>
      <x:c r="I57" s="42"/>
      <x:c r="J57" s="10"/>
      <x:c r="K57" s="41"/>
      <x:c r="L57" s="40"/>
      <x:c r="M57" s="31"/>
      <x:c r="N57" s="16"/>
      <x:c r="O57" s="16"/>
      <x:c r="P57" s="17"/>
      <x:c r="Q57" s="17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  <x:c r="AH57" s="10"/>
      <x:c r="AI57" s="10"/>
    </x:row>
    <x:row r="58" spans="1:35">
      <x:c r="A58" s="10"/>
      <x:c r="B58" s="10"/>
      <x:c r="C58" s="10"/>
      <x:c r="D58" s="10"/>
      <x:c r="E58" s="10"/>
      <x:c r="F58" s="10"/>
      <x:c r="G58" s="10"/>
      <x:c r="H58" s="10"/>
      <x:c r="I58" s="41"/>
      <x:c r="J58" s="10"/>
      <x:c r="K58" s="41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  <x:c r="AH58" s="10"/>
      <x:c r="AI58" s="10"/>
    </x:row>
    <x:row r="59" spans="1:35">
      <x:c r="A59" s="10"/>
      <x:c r="B59" s="10"/>
      <x:c r="C59" s="10"/>
      <x:c r="D59" s="10"/>
      <x:c r="E59" s="10"/>
      <x:c r="F59" s="10"/>
      <x:c r="G59" s="10"/>
      <x:c r="H59" s="10"/>
      <x:c r="I59" s="41"/>
      <x:c r="J59" s="10"/>
      <x:c r="K59" s="41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  <x:c r="AH59" s="10"/>
      <x:c r="AI59" s="10"/>
    </x:row>
    <x:row r="60" spans="1:35">
      <x:c r="A60" s="10"/>
      <x:c r="B60" s="10"/>
      <x:c r="C60" s="10"/>
      <x:c r="D60" s="10"/>
      <x:c r="E60" s="10"/>
      <x:c r="F60" s="10"/>
      <x:c r="G60" s="10"/>
      <x:c r="H60" s="10"/>
      <x:c r="I60" s="41"/>
      <x:c r="J60" s="10"/>
      <x:c r="K60" s="41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  <x:c r="AH60" s="10"/>
      <x:c r="AI60" s="10"/>
    </x:row>
    <x:row r="61" spans="1:35">
      <x:c r="A61" s="10"/>
      <x:c r="B61" s="10"/>
      <x:c r="C61" s="10"/>
      <x:c r="D61" s="10"/>
      <x:c r="E61" s="10"/>
      <x:c r="F61" s="10"/>
      <x:c r="G61" s="10"/>
      <x:c r="H61" s="10"/>
      <x:c r="I61" s="41"/>
      <x:c r="J61" s="10"/>
      <x:c r="K61" s="41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  <x:c r="AH61" s="10"/>
      <x:c r="AI61" s="10"/>
    </x:row>
    <x:row r="62" spans="1:35">
      <x:c r="A62" s="10"/>
      <x:c r="B62" s="10"/>
      <x:c r="C62" s="10"/>
      <x:c r="D62" s="10"/>
      <x:c r="E62" s="10"/>
      <x:c r="F62" s="10"/>
      <x:c r="G62" s="10"/>
      <x:c r="H62" s="10"/>
      <x:c r="I62" s="41"/>
      <x:c r="J62" s="10"/>
      <x:c r="K62" s="41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  <x:c r="AH62" s="10"/>
      <x:c r="AI62" s="10"/>
    </x:row>
    <x:row r="63" spans="1:35">
      <x:c r="A63" s="10"/>
      <x:c r="B63" s="10"/>
      <x:c r="C63" s="10"/>
      <x:c r="D63" s="10"/>
      <x:c r="E63" s="10"/>
      <x:c r="F63" s="10"/>
      <x:c r="G63" s="10"/>
      <x:c r="H63" s="10"/>
      <x:c r="I63" s="41"/>
      <x:c r="J63" s="10"/>
      <x:c r="K63" s="41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  <x:c r="AH63" s="10"/>
      <x:c r="AI63" s="10"/>
    </x:row>
    <x:row r="64" spans="1:35">
      <x:c r="A64" s="10"/>
      <x:c r="B64" s="10"/>
      <x:c r="C64" s="10"/>
      <x:c r="D64" s="10"/>
      <x:c r="E64" s="10"/>
      <x:c r="F64" s="10"/>
      <x:c r="G64" s="10"/>
      <x:c r="H64" s="10"/>
      <x:c r="I64" s="41"/>
      <x:c r="J64" s="10"/>
      <x:c r="K64" s="41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  <x:c r="AH64" s="10"/>
      <x:c r="AI64" s="10"/>
    </x:row>
    <x:row r="65" spans="1:35">
      <x:c r="A65" s="10"/>
      <x:c r="B65" s="10"/>
      <x:c r="C65" s="10"/>
      <x:c r="D65" s="10"/>
      <x:c r="E65" s="10"/>
      <x:c r="F65" s="10"/>
      <x:c r="G65" s="10"/>
      <x:c r="H65" s="10"/>
      <x:c r="I65" s="41"/>
      <x:c r="J65" s="10"/>
      <x:c r="K65" s="41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</x:sheetData>
  <x:autoFilter ref="L15:O52">
    <x:filterColumn colId="3">
      <x:filters>
        <x:filter val="생활비"/>
        <x:filter val="식비"/>
      </x:filters>
    </x:filterColumn>
  </x:autoFilter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2" priority="5" operator="lessThan">
      <x:formula>0</x:formula>
    </x:cfRule>
  </x:conditionalFormatting>
  <x:conditionalFormatting sqref="C9:E9 M9:U9">
    <x:cfRule type="cellIs" dxfId="31" priority="6" operator="lessThan">
      <x:formula>0</x:formula>
    </x:cfRule>
  </x:conditionalFormatting>
  <x:conditionalFormatting sqref="F9:L9">
    <x:cfRule type="cellIs" dxfId="30" priority="2" operator="lessThan">
      <x:formula>0</x:formula>
    </x:cfRule>
  </x:conditionalFormatting>
  <x:conditionalFormatting sqref="M12:M12">
    <x:cfRule type="cellIs" dxfId="29" priority="1" operator="lessThan">
      <x:formula>0</x:formula>
    </x:cfRule>
  </x:conditionalFormatting>
  <x:conditionalFormatting sqref="X10:X10">
    <x:cfRule type="cellIs" dxfId="27" priority="8" operator="greaterThan">
      <x:formula>$X$14</x:formula>
    </x:cfRule>
    <x:cfRule type="cellIs" dxfId="28" priority="7" operator="lessThan">
      <x:formula>$X$14</x:formula>
    </x:cfRule>
  </x:conditionalFormatting>
  <x:conditionalFormatting sqref="X11:X11">
    <x:cfRule type="cellIs" dxfId="25" priority="4" operator="greaterThan">
      <x:formula>$X$13</x:formula>
    </x:cfRule>
    <x:cfRule type="cellIs" dxfId="26" priority="3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G20" activeCellId="0" sqref="G20:G20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14" t="s">
        <x:v>69</x:v>
      </x:c>
      <x:c r="C2" s="115"/>
      <x:c r="D2" s="115"/>
      <x:c r="E2" s="115"/>
      <x:c r="F2" s="115"/>
      <x:c r="G2" s="115"/>
      <x:c r="H2" s="115"/>
      <x:c r="I2" s="115"/>
      <x:c r="J2" s="115"/>
      <x:c r="K2" s="115"/>
      <x:c r="L2" s="116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1" t="s">
        <x:v>158</x:v>
      </x:c>
      <x:c r="C4" s="91"/>
      <x:c r="D4" s="91"/>
      <x:c r="E4" s="91"/>
      <x:c r="F4" s="91"/>
      <x:c r="G4" s="91"/>
      <x:c r="H4" s="91"/>
      <x:c r="I4" s="91"/>
      <x:c r="J4" s="91"/>
      <x:c r="K4" s="91"/>
      <x:c r="L4" s="91"/>
      <x:c r="M4" s="11"/>
      <x:c r="N4" s="92" t="s">
        <x:v>30</x:v>
      </x:c>
      <x:c r="O4" s="92"/>
      <x:c r="Q4" s="92" t="s">
        <x:v>164</x:v>
      </x:c>
      <x:c r="R4" s="92"/>
      <x:c r="S4" s="11"/>
      <x:c r="V4" s="11"/>
      <x:c r="W4" s="11"/>
      <x:c r="X4" s="11"/>
      <x:c r="Y4" s="11"/>
      <x:c r="Z4" s="11"/>
    </x:row>
    <x:row r="5" spans="1:26">
      <x:c r="A5" s="10"/>
      <x:c r="B5" s="117" t="s">
        <x:v>21</x:v>
      </x:c>
      <x:c r="C5" s="118" t="s">
        <x:v>93</x:v>
      </x:c>
      <x:c r="D5" s="119"/>
      <x:c r="E5" s="118" t="s">
        <x:v>74</x:v>
      </x:c>
      <x:c r="F5" s="119"/>
      <x:c r="G5" s="118" t="s">
        <x:v>2</x:v>
      </x:c>
      <x:c r="H5" s="119"/>
      <x:c r="I5" s="118" t="s">
        <x:v>146</x:v>
      </x:c>
      <x:c r="J5" s="119"/>
      <x:c r="K5" s="118" t="s">
        <x:v>94</x:v>
      </x:c>
      <x:c r="L5" s="120"/>
      <x:c r="M5" s="10"/>
      <x:c r="N5" s="8" t="s">
        <x:v>6</x:v>
      </x:c>
      <x:c r="O5" s="7">
        <x:f>SUM(C7:L7)+G8</x:f>
        <x:v>51900000</x:v>
      </x:c>
      <x:c r="Q5" s="8" t="s">
        <x:v>6</x:v>
      </x:c>
      <x:c r="R5" s="7"/>
      <x:c r="S5" s="10"/>
      <x:c r="V5" s="10"/>
      <x:c r="W5" s="10"/>
      <x:c r="X5" s="10"/>
      <x:c r="Y5" s="10"/>
      <x:c r="Z5" s="10"/>
    </x:row>
    <x:row r="6" spans="1:26">
      <x:c r="A6" s="10"/>
      <x:c r="B6" s="98"/>
      <x:c r="C6" s="121" t="s">
        <x:v>78</x:v>
      </x:c>
      <x:c r="D6" s="122"/>
      <x:c r="E6" s="123" t="s">
        <x:v>78</x:v>
      </x:c>
      <x:c r="F6" s="124"/>
      <x:c r="G6" s="123" t="s">
        <x:v>47</x:v>
      </x:c>
      <x:c r="H6" s="124"/>
      <x:c r="I6" s="121" t="s">
        <x:v>24</x:v>
      </x:c>
      <x:c r="J6" s="122"/>
      <x:c r="K6" s="25" t="s">
        <x:v>43</x:v>
      </x:c>
      <x:c r="L6" s="25" t="s">
        <x:v>138</x:v>
      </x:c>
      <x:c r="M6" s="10"/>
      <x:c r="N6" s="67" t="s">
        <x:v>159</x:v>
      </x:c>
      <x:c r="O6" s="69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71</x:v>
      </x:c>
      <x:c r="C7" s="91"/>
      <x:c r="D7" s="91"/>
      <x:c r="E7" s="104">
        <x:v>43000000</x:v>
      </x:c>
      <x:c r="F7" s="105"/>
      <x:c r="G7" s="104">
        <x:f>SUM('2월(자산)'!G7:H8)</x:f>
        <x:v>7000000</x:v>
      </x:c>
      <x:c r="H7" s="106"/>
      <x:c r="I7" s="112">
        <x:v>1800000</x:v>
      </x:c>
      <x:c r="J7" s="113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44</x:v>
      </x:c>
      <x:c r="C8" s="91">
        <x:v>0</x:v>
      </x:c>
      <x:c r="D8" s="91"/>
      <x:c r="E8" s="104">
        <x:v>0</x:v>
      </x:c>
      <x:c r="F8" s="105"/>
      <x:c r="G8" s="104">
        <x:v>100000</x:v>
      </x:c>
      <x:c r="H8" s="105"/>
      <x:c r="I8" s="110"/>
      <x:c r="J8" s="111"/>
      <x:c r="K8" s="7">
        <x:v>0</x:v>
      </x:c>
      <x:c r="L8" s="7">
        <x:v>0</x:v>
      </x:c>
      <x:c r="M8" s="10"/>
      <x:c r="N8" s="92" t="s">
        <x:v>48</x:v>
      </x:c>
      <x:c r="O8" s="92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77</x:v>
      </x:c>
      <x:c r="C9" s="107">
        <x:v>3.7200000000000002</x:v>
      </x:c>
      <x:c r="D9" s="108"/>
      <x:c r="E9" s="91">
        <x:f>E8*0</x:f>
        <x:v>0</x:v>
      </x:c>
      <x:c r="F9" s="91"/>
      <x:c r="G9" s="109"/>
      <x:c r="H9" s="91"/>
      <x:c r="I9" s="91">
        <x:f>I8*0</x:f>
        <x:v>0</x:v>
      </x:c>
      <x:c r="J9" s="91"/>
      <x:c r="K9" s="7">
        <x:f>K8*0</x:f>
        <x:v>0</x:v>
      </x:c>
      <x:c r="L9" s="7">
        <x:f>L8*0</x:f>
        <x:v>0</x:v>
      </x:c>
      <x:c r="M9" s="10"/>
      <x:c r="N9" s="8" t="s">
        <x:v>6</x:v>
      </x:c>
      <x:c r="O9" s="7">
        <x:f>O5-G7</x:f>
        <x:v>44900000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AI81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N43" activeCellId="0" sqref="N43:N43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2" t="s">
        <x:v>1</x:v>
      </x:c>
      <x:c r="C2" s="92"/>
      <x:c r="D2" s="92"/>
      <x:c r="E2" s="92"/>
      <x:c r="F2" s="92"/>
      <x:c r="G2" s="92"/>
      <x:c r="H2" s="92"/>
      <x:c r="I2" s="92"/>
      <x:c r="J2" s="92"/>
      <x:c r="K2" s="92"/>
      <x:c r="L2" s="92"/>
      <x:c r="M2" s="92"/>
      <x:c r="N2" s="92"/>
      <x:c r="O2" s="92"/>
      <x:c r="P2" s="92"/>
      <x:c r="Q2" s="92"/>
      <x:c r="R2" s="92"/>
      <x:c r="S2" s="92"/>
      <x:c r="T2" s="92"/>
      <x:c r="U2" s="92"/>
      <x:c r="V2" s="92"/>
      <x:c r="W2" s="92"/>
      <x:c r="X2" s="92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3" t="s">
        <x:v>158</x:v>
      </x:c>
      <x:c r="C4" s="94"/>
      <x:c r="D4" s="94"/>
      <x:c r="E4" s="95"/>
      <x:c r="F4" s="95"/>
      <x:c r="G4" s="95"/>
      <x:c r="H4" s="95"/>
      <x:c r="I4" s="96"/>
      <x:c r="J4" s="95"/>
      <x:c r="K4" s="96"/>
      <x:c r="L4" s="95"/>
      <x:c r="M4" s="94"/>
      <x:c r="N4" s="94"/>
      <x:c r="O4" s="94"/>
      <x:c r="P4" s="94"/>
      <x:c r="Q4" s="94"/>
      <x:c r="R4" s="94"/>
      <x:c r="S4" s="94"/>
      <x:c r="T4" s="94"/>
      <x:c r="U4" s="97"/>
      <x:c r="V4" s="11"/>
      <x:c r="W4" s="92" t="s">
        <x:v>30</x:v>
      </x:c>
      <x:c r="X4" s="92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8" t="s">
        <x:v>21</x:v>
      </x:c>
      <x:c r="C5" s="100" t="s">
        <x:v>123</x:v>
      </x:c>
      <x:c r="D5" s="101"/>
      <x:c r="E5" s="102" t="s">
        <x:v>126</x:v>
      </x:c>
      <x:c r="F5" s="102"/>
      <x:c r="G5" s="102"/>
      <x:c r="H5" s="102"/>
      <x:c r="I5" s="102"/>
      <x:c r="J5" s="102"/>
      <x:c r="K5" s="102"/>
      <x:c r="L5" s="102"/>
      <x:c r="M5" s="100" t="s">
        <x:v>131</x:v>
      </x:c>
      <x:c r="N5" s="103"/>
      <x:c r="O5" s="103"/>
      <x:c r="P5" s="103"/>
      <x:c r="Q5" s="101"/>
      <x:c r="R5" s="98" t="s">
        <x:v>79</x:v>
      </x:c>
      <x:c r="S5" s="100" t="s">
        <x:v>45</x:v>
      </x:c>
      <x:c r="T5" s="101"/>
      <x:c r="U5" s="98" t="s">
        <x:v>12</x:v>
      </x:c>
      <x:c r="V5" s="10"/>
      <x:c r="W5" s="8" t="s">
        <x:v>10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9"/>
      <x:c r="C6" s="8" t="s">
        <x:v>63</x:v>
      </x:c>
      <x:c r="D6" s="8" t="s">
        <x:v>13</x:v>
      </x:c>
      <x:c r="E6" s="8" t="s">
        <x:v>144</x:v>
      </x:c>
      <x:c r="F6" s="8" t="s">
        <x:v>124</x:v>
      </x:c>
      <x:c r="G6" s="8" t="s">
        <x:v>26</x:v>
      </x:c>
      <x:c r="H6" s="8" t="s">
        <x:v>153</x:v>
      </x:c>
      <x:c r="I6" s="49" t="s">
        <x:v>32</x:v>
      </x:c>
      <x:c r="J6" s="8" t="s">
        <x:v>113</x:v>
      </x:c>
      <x:c r="K6" s="49" t="s">
        <x:v>161</x:v>
      </x:c>
      <x:c r="L6" s="8" t="s">
        <x:v>143</x:v>
      </x:c>
      <x:c r="M6" s="8" t="s">
        <x:v>121</x:v>
      </x:c>
      <x:c r="N6" s="8" t="s">
        <x:v>97</x:v>
      </x:c>
      <x:c r="O6" s="20" t="s">
        <x:v>84</x:v>
      </x:c>
      <x:c r="P6" s="20" t="s">
        <x:v>0</x:v>
      </x:c>
      <x:c r="Q6" s="20" t="s">
        <x:v>40</x:v>
      </x:c>
      <x:c r="R6" s="99"/>
      <x:c r="S6" s="8" t="s">
        <x:v>146</x:v>
      </x:c>
      <x:c r="T6" s="8" t="s">
        <x:v>90</x:v>
      </x:c>
      <x:c r="U6" s="99"/>
      <x:c r="V6" s="10"/>
      <x:c r="W6" s="8" t="s">
        <x:v>155</x:v>
      </x:c>
      <x:c r="X6" s="7">
        <x:f>L10+Q10+R10</x:f>
        <x:v>2426136</x:v>
      </x:c>
      <x:c r="Y6" s="10" t="s">
        <x:v>145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95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167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104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44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56490</x:v>
      </x:c>
      <x:c r="G8" s="59">
        <x:f t="shared" ref="G8:L8" si="0">SUMIF($O$16:$O$65,G$6,$M$16:$M$65)</x:f>
        <x:v>196350</x:v>
      </x:c>
      <x:c r="H8" s="60">
        <x:f t="shared" si="0"/>
        <x:v>502313</x:v>
      </x:c>
      <x:c r="I8" s="53">
        <x:f t="shared" si="0"/>
        <x:v>131193</x:v>
      </x:c>
      <x:c r="J8" s="61">
        <x:f t="shared" si="0"/>
        <x:v>1700</x:v>
      </x:c>
      <x:c r="K8" s="53">
        <x:f t="shared" si="0"/>
        <x:v>0</x:v>
      </x:c>
      <x:c r="L8" s="53">
        <x:f t="shared" si="0"/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61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117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63510</x:v>
      </x:c>
      <x:c r="G9" s="53">
        <x:f>G7-G8</x:f>
        <x:v>203650</x:v>
      </x:c>
      <x:c r="H9" s="53">
        <x:f>H7-H8</x:f>
        <x:v>-102313</x:v>
      </x:c>
      <x:c r="I9" s="53"/>
      <x:c r="J9" s="53"/>
      <x:c r="K9" s="53">
        <x:f t="shared" ref="K9:U9" si="1">K7-K8</x:f>
        <x:v>100000</x:v>
      </x:c>
      <x:c r="L9" s="53">
        <x:f t="shared" si="1"/>
        <x:v>-89680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-200000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76</x:v>
      </x:c>
      <x:c r="X9" s="7">
        <x:f>X5-(X6+X7+X8)</x:f>
        <x:v>389078</x:v>
      </x:c>
      <x:c r="Y9" s="13" t="s">
        <x:v>135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1287915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14</x:v>
      </x:c>
      <x:c r="X10" s="23">
        <x:f>X6/X5</x:f>
        <x:v>0.51453359274891874</x:v>
      </x:c>
      <x:c r="Y10" s="10" t="s">
        <x:v>139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64</x:v>
      </x:c>
      <x:c r="X11" s="23">
        <x:f>X7/X5</x:f>
        <x:v>0.4029509583234186</x:v>
      </x:c>
      <x:c r="Y11" s="10" t="s">
        <x:v>114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103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166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1" t="s">
        <x:v>125</x:v>
      </x:c>
      <x:c r="C14" s="91"/>
      <x:c r="D14" s="91"/>
      <x:c r="E14" s="91"/>
      <x:c r="F14" s="17" t="s">
        <x:v>86</x:v>
      </x:c>
      <x:c r="G14" s="17"/>
      <x:c r="H14" s="17"/>
      <x:c r="I14" s="47"/>
      <x:c r="J14" s="11"/>
      <x:c r="K14" s="55"/>
      <x:c r="L14" s="91" t="s">
        <x:v>128</x:v>
      </x:c>
      <x:c r="M14" s="91"/>
      <x:c r="N14" s="91"/>
      <x:c r="O14" s="91"/>
      <x:c r="P14" s="11"/>
      <x:c r="Q14" s="11"/>
      <x:c r="R14" s="11"/>
      <x:c r="S14" s="11"/>
      <x:c r="T14" s="11"/>
      <x:c r="U14" s="11"/>
      <x:c r="V14" s="11"/>
      <x:c r="W14" s="8" t="s">
        <x:v>152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140</x:v>
      </x:c>
      <x:c r="C15" s="8" t="s">
        <x:v>29</x:v>
      </x:c>
      <x:c r="D15" s="8" t="s">
        <x:v>150</x:v>
      </x:c>
      <x:c r="E15" s="8" t="s">
        <x:v>21</x:v>
      </x:c>
      <x:c r="F15" s="17"/>
      <x:c r="G15" s="17"/>
      <x:c r="H15" s="17"/>
      <x:c r="I15" s="42"/>
      <x:c r="J15" s="10"/>
      <x:c r="K15" s="41"/>
      <x:c r="L15" s="8" t="s">
        <x:v>140</x:v>
      </x:c>
      <x:c r="M15" s="8" t="s">
        <x:v>29</x:v>
      </x:c>
      <x:c r="N15" s="8" t="s">
        <x:v>150</x:v>
      </x:c>
      <x:c r="O15" s="8" t="s">
        <x:v>21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163</x:v>
      </x:c>
      <x:c r="E16" s="16" t="s">
        <x:v>113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7</x:v>
      </x:c>
      <x:c r="O16" s="1" t="s">
        <x:v>143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5</x:v>
      </x:c>
      <x:c r="E17" s="16" t="s">
        <x:v>26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35</x:v>
      </x:c>
      <x:c r="O17" s="16" t="s">
        <x:v>26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5</x:v>
      </x:c>
      <x:c r="E18" s="16" t="s">
        <x:v>26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5</x:v>
      </x:c>
      <x:c r="O18" s="16" t="s">
        <x:v>26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39</x:v>
      </x:c>
      <x:c r="E19" s="16" t="s">
        <x:v>113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35</x:v>
      </x:c>
      <x:c r="O19" s="16" t="s">
        <x:v>153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5</x:v>
      </x:c>
      <x:c r="E20" s="16" t="s">
        <x:v>26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15</x:v>
      </x:c>
      <x:c r="O20" s="16" t="s">
        <x:v>26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35</x:v>
      </x:c>
      <x:c r="E21" s="16" t="s">
        <x:v>26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35</x:v>
      </x:c>
      <x:c r="O21" s="16" t="s">
        <x:v>26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15">
        <x:f>28500+1800</x:f>
        <x:v>30300</x:v>
      </x:c>
      <x:c r="D22" s="16" t="s">
        <x:v>120</x:v>
      </x:c>
      <x:c r="E22" s="16" t="s">
        <x:v>32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15</x:v>
      </x:c>
      <x:c r="O22" s="16" t="s">
        <x:v>153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15</x:v>
      </x:c>
      <x:c r="O23" s="16" t="s">
        <x:v>153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89</x:v>
      </x:c>
      <x:c r="O24" s="16" t="s">
        <x:v>26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35</x:v>
      </x:c>
      <x:c r="O25" s="16" t="s">
        <x:v>26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105</x:v>
      </x:c>
      <x:c r="O26" s="16" t="s">
        <x:v>153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8</x:v>
      </x:c>
      <x:c r="O27" s="16" t="s">
        <x:v>32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35</x:v>
      </x:c>
      <x:c r="O28" s="16" t="s">
        <x:v>26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98</x:v>
      </x:c>
      <x:c r="O29" s="16" t="s">
        <x:v>153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35</x:v>
      </x:c>
      <x:c r="O30" s="16" t="s">
        <x:v>26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142</x:v>
      </x:c>
      <x:c r="O31" s="45" t="s">
        <x:v>153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98</x:v>
      </x:c>
      <x:c r="O32" s="16" t="s">
        <x:v>153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73</x:v>
      </x:c>
      <x:c r="O33" s="45" t="s">
        <x:v>26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160</x:v>
      </x:c>
      <x:c r="O34" s="45" t="s">
        <x:v>153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15</x:v>
      </x:c>
      <x:c r="O35" s="45" t="s">
        <x:v>26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133</x:v>
      </x:c>
      <x:c r="O36" s="45" t="s">
        <x:v>124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91</x:v>
      </x:c>
      <x:c r="O37" s="45" t="s">
        <x:v>26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127</x:v>
      </x:c>
      <x:c r="O38" s="45" t="s">
        <x:v>26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122</x:v>
      </x:c>
      <x:c r="O39" s="45" t="s">
        <x:v>32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105</x:v>
      </x:c>
      <x:c r="O40" s="45" t="s">
        <x:v>153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81</x:v>
      </x:c>
      <x:c r="O41" s="45" t="s">
        <x:v>153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68</x:v>
      </x:c>
      <x:c r="O42" s="45" t="s">
        <x:v>153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98</x:v>
      </x:c>
      <x:c r="O43" s="45" t="s">
        <x:v>153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20</x:v>
      </x:c>
      <x:c r="O44" s="45" t="s">
        <x:v>32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>
        <x:v>45346</x:v>
      </x:c>
      <x:c r="M45" s="46">
        <x:f>4630+18000+3000</x:f>
        <x:v>25630</x:v>
      </x:c>
      <x:c r="N45" s="45" t="s">
        <x:v>115</x:v>
      </x:c>
      <x:c r="O45" s="45" t="s">
        <x:v>153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>
        <x:v>45347</x:v>
      </x:c>
      <x:c r="M46" s="46">
        <x:v>10000</x:v>
      </x:c>
      <x:c r="N46" s="45" t="s">
        <x:v>154</x:v>
      </x:c>
      <x:c r="O46" s="45" t="s">
        <x:v>153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68">
        <x:v>45347</x:v>
      </x:c>
      <x:c r="M47" s="46">
        <x:f>12250+6480</x:f>
        <x:v>18730</x:v>
      </x:c>
      <x:c r="N47" s="45" t="s">
        <x:v>15</x:v>
      </x:c>
      <x:c r="O47" s="45" t="s">
        <x:v>153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68">
        <x:v>45348</x:v>
      </x:c>
      <x:c r="M48" s="46">
        <x:v>1700</x:v>
      </x:c>
      <x:c r="N48" s="45" t="s">
        <x:v>88</x:v>
      </x:c>
      <x:c r="O48" s="45" t="s">
        <x:v>113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68">
        <x:v>45349</x:v>
      </x:c>
      <x:c r="M49" s="46">
        <x:v>38400</x:v>
      </x:c>
      <x:c r="N49" s="45" t="s">
        <x:v>124</x:v>
      </x:c>
      <x:c r="O49" s="45" t="s">
        <x:v>124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68">
        <x:v>45350</x:v>
      </x:c>
      <x:c r="M50" s="46">
        <x:v>5700</x:v>
      </x:c>
      <x:c r="N50" s="45" t="s">
        <x:v>89</x:v>
      </x:c>
      <x:c r="O50" s="45" t="s">
        <x:v>26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68">
        <x:v>45350</x:v>
      </x:c>
      <x:c r="M51" s="46">
        <x:f>9700+2650</x:f>
        <x:v>12350</x:v>
      </x:c>
      <x:c r="N51" s="45" t="s">
        <x:v>35</x:v>
      </x:c>
      <x:c r="O51" s="45" t="s">
        <x:v>26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68">
        <x:v>45351</x:v>
      </x:c>
      <x:c r="M52" s="46">
        <x:v>2900</x:v>
      </x:c>
      <x:c r="N52" s="45" t="s">
        <x:v>89</x:v>
      </x:c>
      <x:c r="O52" s="45" t="s">
        <x:v>26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68">
        <x:v>45351</x:v>
      </x:c>
      <x:c r="M53" s="46">
        <x:v>73973</x:v>
      </x:c>
      <x:c r="N53" s="45" t="s">
        <x:v>18</x:v>
      </x:c>
      <x:c r="O53" s="45" t="s">
        <x:v>153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68">
        <x:v>45356</x:v>
      </x:c>
      <x:c r="M54" s="46">
        <x:v>3900</x:v>
      </x:c>
      <x:c r="N54" s="45" t="s">
        <x:v>15</x:v>
      </x:c>
      <x:c r="O54" s="45" t="s">
        <x:v>153</x:v>
      </x:c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68">
        <x:v>45358</x:v>
      </x:c>
      <x:c r="M55" s="46">
        <x:v>6100</x:v>
      </x:c>
      <x:c r="N55" s="45" t="s">
        <x:v>89</x:v>
      </x:c>
      <x:c r="O55" s="45" t="s">
        <x:v>26</x:v>
      </x:c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68">
        <x:v>45358</x:v>
      </x:c>
      <x:c r="M56" s="46">
        <x:v>19620</x:v>
      </x:c>
      <x:c r="N56" s="45" t="s">
        <x:v>37</x:v>
      </x:c>
      <x:c r="O56" s="45" t="s">
        <x:v>153</x:v>
      </x:c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68">
        <x:v>45358</x:v>
      </x:c>
      <x:c r="M57" s="46">
        <x:v>4400</x:v>
      </x:c>
      <x:c r="N57" s="45" t="s">
        <x:v>165</x:v>
      </x:c>
      <x:c r="O57" s="45" t="s">
        <x:v>32</x:v>
      </x:c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68">
        <x:v>45358</x:v>
      </x:c>
      <x:c r="M58" s="46">
        <x:v>8500</x:v>
      </x:c>
      <x:c r="N58" s="45" t="s">
        <x:v>35</x:v>
      </x:c>
      <x:c r="O58" s="45" t="s">
        <x:v>26</x:v>
      </x:c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4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 t="s">
        <x:v>86</x:v>
      </x:c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14" t="s">
        <x:v>106</x:v>
      </x:c>
      <x:c r="C2" s="115"/>
      <x:c r="D2" s="115"/>
      <x:c r="E2" s="115"/>
      <x:c r="F2" s="115"/>
      <x:c r="G2" s="115"/>
      <x:c r="H2" s="115"/>
      <x:c r="I2" s="115"/>
      <x:c r="J2" s="115"/>
      <x:c r="K2" s="115"/>
      <x:c r="L2" s="116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1" t="s">
        <x:v>158</x:v>
      </x:c>
      <x:c r="C4" s="91"/>
      <x:c r="D4" s="91"/>
      <x:c r="E4" s="91"/>
      <x:c r="F4" s="91"/>
      <x:c r="G4" s="91"/>
      <x:c r="H4" s="91"/>
      <x:c r="I4" s="91"/>
      <x:c r="J4" s="91"/>
      <x:c r="K4" s="91"/>
      <x:c r="L4" s="91"/>
      <x:c r="M4" s="11"/>
      <x:c r="N4" s="92" t="s">
        <x:v>30</x:v>
      </x:c>
      <x:c r="O4" s="92"/>
      <x:c r="Q4" s="92" t="s">
        <x:v>164</x:v>
      </x:c>
      <x:c r="R4" s="92"/>
      <x:c r="S4" s="11"/>
      <x:c r="V4" s="11"/>
      <x:c r="W4" s="11"/>
      <x:c r="X4" s="11"/>
      <x:c r="Y4" s="11"/>
      <x:c r="Z4" s="11"/>
    </x:row>
    <x:row r="5" spans="1:26">
      <x:c r="A5" s="10"/>
      <x:c r="B5" s="117" t="s">
        <x:v>21</x:v>
      </x:c>
      <x:c r="C5" s="118" t="s">
        <x:v>93</x:v>
      </x:c>
      <x:c r="D5" s="119"/>
      <x:c r="E5" s="118" t="s">
        <x:v>74</x:v>
      </x:c>
      <x:c r="F5" s="119"/>
      <x:c r="G5" s="118" t="s">
        <x:v>2</x:v>
      </x:c>
      <x:c r="H5" s="119"/>
      <x:c r="I5" s="118" t="s">
        <x:v>146</x:v>
      </x:c>
      <x:c r="J5" s="119"/>
      <x:c r="K5" s="118" t="s">
        <x:v>94</x:v>
      </x:c>
      <x:c r="L5" s="120"/>
      <x:c r="M5" s="10"/>
      <x:c r="N5" s="8" t="s">
        <x:v>6</x:v>
      </x:c>
      <x:c r="O5" s="7">
        <x:f>R5+SUM(C8:L8)</x:f>
        <x:v>48800000</x:v>
      </x:c>
      <x:c r="Q5" s="8" t="s">
        <x:v>6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8"/>
      <x:c r="C6" s="121" t="s">
        <x:v>78</x:v>
      </x:c>
      <x:c r="D6" s="122"/>
      <x:c r="E6" s="123" t="s">
        <x:v>78</x:v>
      </x:c>
      <x:c r="F6" s="124"/>
      <x:c r="G6" s="123" t="s">
        <x:v>47</x:v>
      </x:c>
      <x:c r="H6" s="124"/>
      <x:c r="I6" s="121" t="s">
        <x:v>24</x:v>
      </x:c>
      <x:c r="J6" s="122"/>
      <x:c r="K6" s="25" t="s">
        <x:v>43</x:v>
      </x:c>
      <x:c r="L6" s="25" t="s">
        <x:v>138</x:v>
      </x:c>
      <x:c r="M6" s="10"/>
      <x:c r="N6" s="8" t="s">
        <x:v>159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29</x:v>
      </x:c>
      <x:c r="C7" s="91">
        <x:v>0</x:v>
      </x:c>
      <x:c r="D7" s="91"/>
      <x:c r="E7" s="104">
        <x:f>SUM('1월(자산)'!E7:F8)</x:f>
        <x:v>39000000</x:v>
      </x:c>
      <x:c r="F7" s="105"/>
      <x:c r="G7" s="104">
        <x:f>SUM('1월(자산)'!G7:H8)</x:f>
        <x:v>6900000</x:v>
      </x:c>
      <x:c r="H7" s="105"/>
      <x:c r="I7" s="91"/>
      <x:c r="J7" s="91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44</x:v>
      </x:c>
      <x:c r="C8" s="91">
        <x:v>0</x:v>
      </x:c>
      <x:c r="D8" s="91"/>
      <x:c r="E8" s="104">
        <x:v>0</x:v>
      </x:c>
      <x:c r="F8" s="105"/>
      <x:c r="G8" s="104">
        <x:v>100000</x:v>
      </x:c>
      <x:c r="H8" s="105"/>
      <x:c r="I8" s="91">
        <x:v>1800000</x:v>
      </x:c>
      <x:c r="J8" s="91"/>
      <x:c r="K8" s="7">
        <x:v>0</x:v>
      </x:c>
      <x:c r="L8" s="7">
        <x:v>0</x:v>
      </x:c>
      <x:c r="M8" s="10"/>
      <x:c r="N8" s="92" t="s">
        <x:v>48</x:v>
      </x:c>
      <x:c r="O8" s="92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77</x:v>
      </x:c>
      <x:c r="C9" s="91">
        <x:f>C8*0</x:f>
        <x:v>0</x:v>
      </x:c>
      <x:c r="D9" s="91"/>
      <x:c r="E9" s="91">
        <x:f>E8*0</x:f>
        <x:v>0</x:v>
      </x:c>
      <x:c r="F9" s="91"/>
      <x:c r="G9" s="91">
        <x:f>G8*0</x:f>
        <x:v>0</x:v>
      </x:c>
      <x:c r="H9" s="91"/>
      <x:c r="I9" s="91">
        <x:f>I8*0</x:f>
        <x:v>0</x:v>
      </x:c>
      <x:c r="J9" s="91"/>
      <x:c r="K9" s="7">
        <x:f>K8*0</x:f>
        <x:v>0</x:v>
      </x:c>
      <x:c r="L9" s="7">
        <x:f>L8*0</x:f>
        <x:v>0</x:v>
      </x:c>
      <x:c r="M9" s="10"/>
      <x:c r="N9" s="8" t="s">
        <x:v>6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Q4:R4"/>
    <x:mergeCell ref="B5:B6"/>
    <x:mergeCell ref="C5:D5"/>
    <x:mergeCell ref="I5:J5"/>
    <x:mergeCell ref="K5:L5"/>
    <x:mergeCell ref="C6:D6"/>
    <x:mergeCell ref="I6:J6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114" t="s">
        <x:v>31</x:v>
      </x:c>
      <x:c r="C2" s="115"/>
      <x:c r="D2" s="115"/>
      <x:c r="E2" s="115"/>
      <x:c r="F2" s="115"/>
      <x:c r="G2" s="115"/>
      <x:c r="H2" s="115"/>
      <x:c r="I2" s="115"/>
      <x:c r="J2" s="115"/>
      <x:c r="K2" s="115"/>
      <x:c r="L2" s="115"/>
      <x:c r="M2" s="115"/>
      <x:c r="N2" s="115"/>
      <x:c r="O2" s="115"/>
      <x:c r="P2" s="115"/>
      <x:c r="Q2" s="115"/>
      <x:c r="R2" s="115"/>
      <x:c r="S2" s="115"/>
      <x:c r="T2" s="115"/>
      <x:c r="U2" s="115"/>
      <x:c r="V2" s="116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91" t="s">
        <x:v>158</x:v>
      </x:c>
      <x:c r="C4" s="91"/>
      <x:c r="D4" s="91"/>
      <x:c r="E4" s="91"/>
      <x:c r="F4" s="91"/>
      <x:c r="G4" s="91"/>
      <x:c r="H4" s="91"/>
      <x:c r="I4" s="91"/>
      <x:c r="J4" s="91"/>
      <x:c r="K4" s="91"/>
      <x:c r="L4" s="91"/>
      <x:c r="M4" s="91"/>
      <x:c r="N4" s="91"/>
      <x:c r="O4" s="91"/>
      <x:c r="P4" s="91"/>
      <x:c r="Q4" s="91"/>
      <x:c r="R4" s="91"/>
      <x:c r="S4" s="91"/>
      <x:c r="T4" s="11"/>
      <x:c r="U4" s="92" t="s">
        <x:v>30</x:v>
      </x:c>
      <x:c r="V4" s="92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17" t="s">
        <x:v>21</x:v>
      </x:c>
      <x:c r="C5" s="118" t="s">
        <x:v>123</x:v>
      </x:c>
      <x:c r="D5" s="119"/>
      <x:c r="E5" s="118" t="s">
        <x:v>126</x:v>
      </x:c>
      <x:c r="F5" s="120"/>
      <x:c r="G5" s="120"/>
      <x:c r="H5" s="120"/>
      <x:c r="I5" s="120"/>
      <x:c r="J5" s="119"/>
      <x:c r="K5" s="118" t="s">
        <x:v>131</x:v>
      </x:c>
      <x:c r="L5" s="120"/>
      <x:c r="M5" s="120"/>
      <x:c r="N5" s="120"/>
      <x:c r="O5" s="119"/>
      <x:c r="P5" s="117" t="s">
        <x:v>79</x:v>
      </x:c>
      <x:c r="Q5" s="118" t="s">
        <x:v>45</x:v>
      </x:c>
      <x:c r="R5" s="119"/>
      <x:c r="S5" s="117" t="s">
        <x:v>12</x:v>
      </x:c>
      <x:c r="T5" s="10"/>
      <x:c r="U5" s="8" t="s">
        <x:v>10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99"/>
      <x:c r="C6" s="8" t="s">
        <x:v>63</x:v>
      </x:c>
      <x:c r="D6" s="8" t="s">
        <x:v>13</x:v>
      </x:c>
      <x:c r="E6" s="8" t="s">
        <x:v>144</x:v>
      </x:c>
      <x:c r="F6" s="8" t="s">
        <x:v>124</x:v>
      </x:c>
      <x:c r="G6" s="8" t="s">
        <x:v>51</x:v>
      </x:c>
      <x:c r="H6" s="8" t="s">
        <x:v>153</x:v>
      </x:c>
      <x:c r="I6" s="8" t="s">
        <x:v>113</x:v>
      </x:c>
      <x:c r="J6" s="8" t="s">
        <x:v>161</x:v>
      </x:c>
      <x:c r="K6" s="8" t="s">
        <x:v>121</x:v>
      </x:c>
      <x:c r="L6" s="8" t="s">
        <x:v>97</x:v>
      </x:c>
      <x:c r="M6" s="20" t="s">
        <x:v>84</x:v>
      </x:c>
      <x:c r="N6" s="20" t="s">
        <x:v>0</x:v>
      </x:c>
      <x:c r="O6" s="20" t="s">
        <x:v>40</x:v>
      </x:c>
      <x:c r="P6" s="99"/>
      <x:c r="Q6" s="8" t="s">
        <x:v>146</x:v>
      </x:c>
      <x:c r="R6" s="8" t="s">
        <x:v>90</x:v>
      </x:c>
      <x:c r="S6" s="99"/>
      <x:c r="T6" s="10"/>
      <x:c r="U6" s="8" t="s">
        <x:v>155</x:v>
      </x:c>
      <x:c r="V6" s="7">
        <x:f>J10+O10+P10</x:f>
        <x:v>2861506</x:v>
      </x:c>
      <x:c r="W6" s="10" t="s">
        <x:v>145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95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167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104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44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61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117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76</x:v>
      </x:c>
      <x:c r="V9" s="7">
        <x:f>V5-(V6+V7+V8)</x:f>
        <x:v>-59159</x:v>
      </x:c>
      <x:c r="W9" s="13" t="s">
        <x:v>135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14</x:v>
      </x:c>
      <x:c r="V10" s="23">
        <x:f>V6/V5</x:f>
        <x:v>0.62720042995414427</x:v>
      </x:c>
      <x:c r="W10" s="10" t="s">
        <x:v>139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64</x:v>
      </x:c>
      <x:c r="V11" s="23">
        <x:f>V7/V5</x:f>
        <x:v>0.24110397565112868</x:v>
      </x:c>
      <x:c r="W11" s="10" t="s">
        <x:v>114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103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166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91" t="s">
        <x:v>125</x:v>
      </x:c>
      <x:c r="C14" s="91"/>
      <x:c r="D14" s="91"/>
      <x:c r="E14" s="91"/>
      <x:c r="F14" s="17" t="s">
        <x:v>86</x:v>
      </x:c>
      <x:c r="G14" s="17"/>
      <x:c r="H14" s="17"/>
      <x:c r="I14" s="11"/>
      <x:c r="J14" s="91" t="s">
        <x:v>128</x:v>
      </x:c>
      <x:c r="K14" s="91"/>
      <x:c r="L14" s="91"/>
      <x:c r="M14" s="91"/>
      <x:c r="N14" s="11"/>
      <x:c r="O14" s="11"/>
      <x:c r="P14" s="11"/>
      <x:c r="Q14" s="11"/>
      <x:c r="R14" s="11"/>
      <x:c r="S14" s="11"/>
      <x:c r="T14" s="11"/>
      <x:c r="U14" s="8" t="s">
        <x:v>152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140</x:v>
      </x:c>
      <x:c r="C15" s="8" t="s">
        <x:v>29</x:v>
      </x:c>
      <x:c r="D15" s="8" t="s">
        <x:v>150</x:v>
      </x:c>
      <x:c r="E15" s="8" t="s">
        <x:v>21</x:v>
      </x:c>
      <x:c r="F15" s="17"/>
      <x:c r="G15" s="17"/>
      <x:c r="H15" s="17"/>
      <x:c r="I15" s="10"/>
      <x:c r="J15" s="8" t="s">
        <x:v>140</x:v>
      </x:c>
      <x:c r="K15" s="8" t="s">
        <x:v>29</x:v>
      </x:c>
      <x:c r="L15" s="8" t="s">
        <x:v>150</x:v>
      </x:c>
      <x:c r="M15" s="8" t="s">
        <x:v>21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5</x:v>
      </x:c>
      <x:c r="E16" s="16" t="s">
        <x:v>26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149</x:v>
      </x:c>
      <x:c r="M16" s="1" t="s">
        <x:v>153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5</x:v>
      </x:c>
      <x:c r="E17" s="16" t="s">
        <x:v>26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57</x:v>
      </x:c>
      <x:c r="M17" s="16" t="s">
        <x:v>51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46</x:v>
      </x:c>
      <x:c r="E18" s="16" t="s">
        <x:v>26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15</x:v>
      </x:c>
      <x:c r="M18" s="16" t="s">
        <x:v>51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5</x:v>
      </x:c>
      <x:c r="E19" s="16" t="s">
        <x:v>26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151</x:v>
      </x:c>
      <x:c r="M19" s="16" t="s">
        <x:v>51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116</x:v>
      </x:c>
      <x:c r="E20" s="16" t="s">
        <x:v>113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49</x:v>
      </x:c>
      <x:c r="M20" s="16" t="s">
        <x:v>51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60</x:v>
      </x:c>
      <x:c r="E21" s="16" t="s">
        <x:v>143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36</x:v>
      </x:c>
      <x:c r="M21" s="16" t="s">
        <x:v>153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50</x:v>
      </x:c>
      <x:c r="E22" s="16" t="s">
        <x:v>26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4</x:v>
      </x:c>
      <x:c r="M22" s="16" t="s">
        <x:v>124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5</x:v>
      </x:c>
      <x:c r="E23" s="16" t="s">
        <x:v>26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118</x:v>
      </x:c>
      <x:c r="M23" s="16" t="s">
        <x:v>153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5</x:v>
      </x:c>
      <x:c r="E24" s="16" t="s">
        <x:v>26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56</x:v>
      </x:c>
      <x:c r="M24" s="16" t="s">
        <x:v>153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5</x:v>
      </x:c>
      <x:c r="E25" s="16" t="s">
        <x:v>26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168</x:v>
      </x:c>
      <x:c r="M25" s="16" t="s">
        <x:v>51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5</x:v>
      </x:c>
      <x:c r="E26" s="16" t="s">
        <x:v>26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42</x:v>
      </x:c>
      <x:c r="M26" s="16" t="s">
        <x:v>51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5</x:v>
      </x:c>
      <x:c r="E27" s="16" t="s">
        <x:v>26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50</x:v>
      </x:c>
      <x:c r="M27" s="16" t="s">
        <x:v>51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5</x:v>
      </x:c>
      <x:c r="E28" s="16" t="s">
        <x:v>26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25</x:v>
      </x:c>
      <x:c r="M28" s="16" t="s">
        <x:v>153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5</x:v>
      </x:c>
      <x:c r="E29" s="16" t="s">
        <x:v>26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85</x:v>
      </x:c>
      <x:c r="M29" s="16" t="s">
        <x:v>51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167</x:v>
      </x:c>
      <x:c r="E30" s="16" t="s">
        <x:v>132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83</x:v>
      </x:c>
      <x:c r="M30" s="16" t="s">
        <x:v>51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116</x:v>
      </x:c>
      <x:c r="E31" s="16" t="s">
        <x:v>113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112</x:v>
      </x:c>
      <x:c r="M31" s="16" t="s">
        <x:v>161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5</x:v>
      </x:c>
      <x:c r="E32" s="16" t="s">
        <x:v>26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22</x:v>
      </x:c>
      <x:c r="M32" s="16" t="s">
        <x:v>161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5</x:v>
      </x:c>
      <x:c r="E33" s="16" t="s">
        <x:v>26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36</x:v>
      </x:c>
      <x:c r="M33" s="16" t="s">
        <x:v>153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35</x:v>
      </x:c>
      <x:c r="E34" s="16" t="s">
        <x:v>26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5</x:v>
      </x:c>
      <x:c r="M34" s="16" t="s">
        <x:v>51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5</x:v>
      </x:c>
      <x:c r="E35" s="16" t="s">
        <x:v>26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19</x:v>
      </x:c>
      <x:c r="M35" s="16" t="s">
        <x:v>51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49</x:v>
      </x:c>
      <x:c r="E36" s="16" t="s">
        <x:v>26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5</x:v>
      </x:c>
      <x:c r="M36" s="16" t="s">
        <x:v>51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5</x:v>
      </x:c>
      <x:c r="E37" s="16" t="s">
        <x:v>26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119</x:v>
      </x:c>
      <x:c r="M37" s="16" t="s">
        <x:v>153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5</x:v>
      </x:c>
      <x:c r="E38" s="16" t="s">
        <x:v>26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141</x:v>
      </x:c>
      <x:c r="M38" s="16" t="s">
        <x:v>113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15</x:v>
      </x:c>
      <x:c r="M39" s="16" t="s">
        <x:v>51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50</x:v>
      </x:c>
      <x:c r="M40" s="16" t="s">
        <x:v>51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11</x:v>
      </x:c>
      <x:c r="M41" s="16" t="s">
        <x:v>153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5</x:v>
      </x:c>
      <x:c r="M42" s="16" t="s">
        <x:v>51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35</x:v>
      </x:c>
      <x:c r="M43" s="16" t="s">
        <x:v>51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15</x:v>
      </x:c>
      <x:c r="M44" s="16" t="s">
        <x:v>51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5</x:v>
      </x:c>
      <x:c r="M45" s="16" t="s">
        <x:v>51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107</x:v>
      </x:c>
      <x:c r="M46" s="16" t="s">
        <x:v>153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62</x:v>
      </x:c>
      <x:c r="M47" s="16" t="s">
        <x:v>153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98</x:v>
      </x:c>
      <x:c r="M48" s="16" t="s">
        <x:v>51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115</x:v>
      </x:c>
      <x:c r="M49" s="16" t="s">
        <x:v>51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72</x:v>
      </x:c>
      <x:c r="M50" s="16" t="s">
        <x:v>124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15</x:v>
      </x:c>
      <x:c r="M51" s="16" t="s">
        <x:v>51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15</x:v>
      </x:c>
      <x:c r="M52" s="16" t="s">
        <x:v>51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122</x:v>
      </x:c>
      <x:c r="M53" s="16" t="s">
        <x:v>153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55</x:v>
      </x:c>
      <x:c r="M54" s="16" t="s">
        <x:v>153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15</x:v>
      </x:c>
      <x:c r="M55" s="16" t="s">
        <x:v>51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15</x:v>
      </x:c>
      <x:c r="M56" s="16" t="s">
        <x:v>51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92</x:v>
      </x:c>
      <x:c r="M57" s="16" t="s">
        <x:v>153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110</x:v>
      </x:c>
      <x:c r="M58" s="16" t="s">
        <x:v>162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15</x:v>
      </x:c>
      <x:c r="M59" s="16" t="s">
        <x:v>162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59</x:v>
      </x:c>
      <x:c r="M60" s="16" t="s">
        <x:v>51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53</x:v>
      </x:c>
      <x:c r="M61" s="16" t="s">
        <x:v>51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3</x:v>
      </x:c>
      <x:c r="M62" s="16" t="s">
        <x:v>153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15</x:v>
      </x:c>
      <x:c r="M63" s="16" t="s">
        <x:v>51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136</x:v>
      </x:c>
      <x:c r="M64" s="16" t="s">
        <x:v>124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35</x:v>
      </x:c>
      <x:c r="M65" s="16" t="s">
        <x:v>51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56</x:v>
      </x:c>
      <x:c r="M66" s="16" t="s">
        <x:v>153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66</x:v>
      </x:c>
      <x:c r="M67" s="16" t="s">
        <x:v>153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58</x:v>
      </x:c>
      <x:c r="M68" s="16" t="s">
        <x:v>153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5</x:v>
      </x:c>
      <x:c r="M69" s="16" t="s">
        <x:v>51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148</x:v>
      </x:c>
      <x:c r="M70" s="16" t="s">
        <x:v>51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35</x:v>
      </x:c>
      <x:c r="M71" s="33" t="s">
        <x:v>51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15</x:v>
      </x:c>
      <x:c r="M72" s="16" t="s">
        <x:v>153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4</x:v>
      </x:c>
      <x:c r="M73" s="33" t="s">
        <x:v>167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54</x:v>
      </x:c>
      <x:c r="M74" s="33" t="s">
        <x:v>153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168</x:v>
      </x:c>
      <x:c r="M75" s="33" t="s">
        <x:v>51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23</x:v>
      </x:c>
      <x:c r="M76" s="33" t="s">
        <x:v>153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35</x:v>
      </x:c>
      <x:c r="M77" s="33" t="s">
        <x:v>51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15</x:v>
      </x:c>
      <x:c r="M78" s="33" t="s">
        <x:v>153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114" t="s">
        <x:v>129</x:v>
      </x:c>
      <x:c r="C2" s="115"/>
      <x:c r="D2" s="115"/>
      <x:c r="E2" s="115"/>
      <x:c r="F2" s="115"/>
      <x:c r="G2" s="115"/>
      <x:c r="H2" s="115"/>
      <x:c r="I2" s="115"/>
      <x:c r="J2" s="115"/>
      <x:c r="K2" s="115"/>
      <x:c r="L2" s="116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91" t="s">
        <x:v>158</x:v>
      </x:c>
      <x:c r="C4" s="91"/>
      <x:c r="D4" s="91"/>
      <x:c r="E4" s="91"/>
      <x:c r="F4" s="91"/>
      <x:c r="G4" s="91"/>
      <x:c r="H4" s="91"/>
      <x:c r="I4" s="91"/>
      <x:c r="J4" s="91"/>
      <x:c r="K4" s="91"/>
      <x:c r="L4" s="91"/>
      <x:c r="N4" s="92" t="s">
        <x:v>30</x:v>
      </x:c>
      <x:c r="O4" s="92"/>
      <x:c r="P4" s="11"/>
      <x:c r="Q4" s="11"/>
      <x:c r="R4" s="92" t="s">
        <x:v>164</x:v>
      </x:c>
      <x:c r="S4" s="92"/>
      <x:c r="T4" s="11"/>
      <x:c r="U4" s="11"/>
      <x:c r="V4" s="11"/>
    </x:row>
    <x:row r="5" spans="1:22">
      <x:c r="A5" s="10"/>
      <x:c r="B5" s="117" t="s">
        <x:v>21</x:v>
      </x:c>
      <x:c r="C5" s="118" t="s">
        <x:v>93</x:v>
      </x:c>
      <x:c r="D5" s="119"/>
      <x:c r="E5" s="118" t="s">
        <x:v>74</x:v>
      </x:c>
      <x:c r="F5" s="119"/>
      <x:c r="G5" s="118" t="s">
        <x:v>2</x:v>
      </x:c>
      <x:c r="H5" s="119"/>
      <x:c r="I5" s="118" t="s">
        <x:v>146</x:v>
      </x:c>
      <x:c r="J5" s="119"/>
      <x:c r="K5" s="118" t="s">
        <x:v>94</x:v>
      </x:c>
      <x:c r="L5" s="120"/>
      <x:c r="N5" s="8" t="s">
        <x:v>6</x:v>
      </x:c>
      <x:c r="O5" s="7">
        <x:f>SUM(C7:L7)</x:f>
        <x:v>46900000</x:v>
      </x:c>
      <x:c r="P5" s="10"/>
      <x:c r="Q5" s="10"/>
      <x:c r="R5" s="8" t="s">
        <x:v>6</x:v>
      </x:c>
      <x:c r="S5" s="7">
        <x:v>0</x:v>
      </x:c>
      <x:c r="T5" s="10"/>
      <x:c r="U5" s="10"/>
      <x:c r="V5" s="10"/>
    </x:row>
    <x:row r="6" spans="1:22">
      <x:c r="A6" s="10"/>
      <x:c r="B6" s="98"/>
      <x:c r="C6" s="121" t="s">
        <x:v>78</x:v>
      </x:c>
      <x:c r="D6" s="122"/>
      <x:c r="E6" s="123" t="s">
        <x:v>78</x:v>
      </x:c>
      <x:c r="F6" s="124"/>
      <x:c r="G6" s="123" t="s">
        <x:v>47</x:v>
      </x:c>
      <x:c r="H6" s="124"/>
      <x:c r="I6" s="121" t="s">
        <x:v>24</x:v>
      </x:c>
      <x:c r="J6" s="122"/>
      <x:c r="K6" s="25" t="s">
        <x:v>43</x:v>
      </x:c>
      <x:c r="L6" s="25" t="s">
        <x:v>138</x:v>
      </x:c>
      <x:c r="N6" s="8" t="s">
        <x:v>77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29</x:v>
      </x:c>
      <x:c r="C7" s="91"/>
      <x:c r="D7" s="91"/>
      <x:c r="E7" s="91">
        <x:v>39000000</x:v>
      </x:c>
      <x:c r="F7" s="91"/>
      <x:c r="G7" s="104">
        <x:v>6900000</x:v>
      </x:c>
      <x:c r="H7" s="105"/>
      <x:c r="I7" s="91">
        <x:v>1000000</x:v>
      </x:c>
      <x:c r="J7" s="91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44</x:v>
      </x:c>
      <x:c r="C8" s="91"/>
      <x:c r="D8" s="91"/>
      <x:c r="E8" s="91"/>
      <x:c r="F8" s="91"/>
      <x:c r="G8" s="104">
        <x:v>0</x:v>
      </x:c>
      <x:c r="H8" s="105"/>
      <x:c r="I8" s="91">
        <x:v>0</x:v>
      </x:c>
      <x:c r="J8" s="91"/>
      <x:c r="K8" s="7">
        <x:v>0</x:v>
      </x:c>
      <x:c r="L8" s="7">
        <x:v>0</x:v>
      </x:c>
      <x:c r="M8" s="10"/>
      <x:c r="N8" s="92" t="s">
        <x:v>48</x:v>
      </x:c>
      <x:c r="O8" s="92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77</x:v>
      </x:c>
      <x:c r="C9" s="91">
        <x:f>C8*0</x:f>
        <x:v>0</x:v>
      </x:c>
      <x:c r="D9" s="91"/>
      <x:c r="E9" s="91">
        <x:f>E8*0</x:f>
        <x:v>0</x:v>
      </x:c>
      <x:c r="F9" s="91"/>
      <x:c r="G9" s="91">
        <x:f>G8*0</x:f>
        <x:v>0</x:v>
      </x:c>
      <x:c r="H9" s="91"/>
      <x:c r="I9" s="91">
        <x:f>I8*0</x:f>
        <x:v>0</x:v>
      </x:c>
      <x:c r="J9" s="91"/>
      <x:c r="K9" s="7">
        <x:f>K8*0</x:f>
        <x:v>0</x:v>
      </x:c>
      <x:c r="L9" s="7">
        <x:f>L8*0</x:f>
        <x:v>0</x:v>
      </x:c>
      <x:c r="M9" s="10"/>
      <x:c r="N9" s="8" t="s">
        <x:v>6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4월</vt:lpstr>
      <vt:lpstr>4월(자산)</vt:lpstr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17</cp:revision>
  <dcterms:created xsi:type="dcterms:W3CDTF">2020-09-01T07:58:34.000</dcterms:created>
  <dcterms:modified xsi:type="dcterms:W3CDTF">2024-04-14T11:44:41.026</dcterms:modified>
  <cp:version>1200.0100.06</cp:version>
</cp:coreProperties>
</file>