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/>
  </x:bookViews>
  <x:sheets>
    <x:sheet name="8월(자산)" sheetId="1" r:id="rId4"/>
    <x:sheet name="7월" sheetId="2" r:id="rId5"/>
    <x:sheet name="7월(자산)" sheetId="3" r:id="rId6"/>
    <x:sheet name="6월" sheetId="4" r:id="rId7"/>
    <x:sheet name="6월(자산)" sheetId="5" r:id="rId8"/>
    <x:sheet name="5월" sheetId="6" r:id="rId9"/>
    <x:sheet name="5월(자산)" sheetId="7" r:id="rId10"/>
    <x:sheet name="4월" sheetId="8" r:id="rId11"/>
    <x:sheet name="4월(자산)" sheetId="9" r:id="rId12"/>
    <x:sheet name="3월" sheetId="10" r:id="rId13"/>
    <x:sheet name="3월(자산)" sheetId="11" r:id="rId14"/>
    <x:sheet name="2월" sheetId="12" r:id="rId15"/>
    <x:sheet name="2월(자산)" sheetId="13" r:id="rId16"/>
    <x:sheet name="1월" sheetId="14" r:id="rId17"/>
    <x:sheet name="1월(자산)" sheetId="15" r:id="rId18"/>
  </x:sheets>
  <x:definedNames>
    <x:definedName name="_xlnm._FilterDatabase" localSheetId="13" hidden="1">'1월'!$B$15:$E$15</x:definedName>
    <x:definedName name="_xlnm._FilterDatabase" localSheetId="14" hidden="1">'1월(자산)'!#REF!</x:definedName>
    <x:definedName name="_xlnm._FilterDatabase" localSheetId="11" hidden="1">'2월'!$L$15:$O$15</x:definedName>
    <x:definedName name="_xlnm._FilterDatabase" localSheetId="12" hidden="1">'2월(자산)'!#REF!</x:definedName>
    <x:definedName name="_xlnm._FilterDatabase" localSheetId="9" hidden="1">'3월'!$L$15:$O$15</x:definedName>
    <x:definedName name="_xlnm._FilterDatabase" localSheetId="10" hidden="1">'3월(자산)'!#REF!</x:definedName>
    <x:definedName name="_xlnm._FilterDatabase" localSheetId="7" hidden="1">'4월'!$L$15:$O$15</x:definedName>
    <x:definedName name="_xlnm._FilterDatabase" localSheetId="5" hidden="1">'5월'!$L$15:$O$15</x:definedName>
    <x:definedName name="_xlnm._FilterDatabase" localSheetId="3" hidden="1">'6월'!$L$15:$O$15</x:definedName>
    <x:definedName name="_xlnm._FilterDatabase" localSheetId="1" hidden="1">'7월'!$L$15:$O$15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<x:sst xmlns:r="http://schemas.openxmlformats.org/officeDocument/2006/relationships" xmlns:c="http://schemas.openxmlformats.org/drawingml/2006/chart" xmlns:x="http://schemas.openxmlformats.org/spreadsheetml/2006/main" count="1473" uniqueCount="235">
  <x:si>
    <x:t>요가 강습</x:t>
  </x:si>
  <x:si>
    <x:t>본죽</x:t>
  </x:si>
  <x:si>
    <x:t>빵(점심)</x:t>
  </x:si>
  <x:si>
    <x:t>수익률</x:t>
  </x:si>
  <x:si>
    <x:t>지하철비</x:t>
  </x:si>
  <x:si>
    <x:t>뽀미약</x:t>
  </x:si>
  <x:si>
    <x:t>저축</x:t>
  </x:si>
  <x:si>
    <x:t>도시가스</x:t>
  </x:si>
  <x:si>
    <x:t>저축목표</x:t>
  </x:si>
  <x:si>
    <x:t>의류구입비</x:t>
  </x:si>
  <x:si>
    <x:t>자운대마트</x:t>
  </x:si>
  <x:si>
    <x:t>칫솔세트</x:t>
  </x:si>
  <x:si>
    <x:t>수영</x:t>
  </x:si>
  <x:si>
    <x:t>돈까스</x:t>
  </x:si>
  <x:si>
    <x:t>주식</x:t>
  </x:si>
  <x:si>
    <x:t>휴게소</x:t>
  </x:si>
  <x:si>
    <x:t>아침</x:t>
  </x:si>
  <x:si>
    <x:t>가슴패치</x:t>
  </x:si>
  <x:si>
    <x:t>출장비</x:t>
  </x:si>
  <x:si>
    <x:t>컴포즈커피</x:t>
  </x:si>
  <x:si>
    <x:t>한전</x:t>
  </x:si>
  <x:si>
    <x:t>통신비</x:t>
  </x:si>
  <x:si>
    <x:t>지출목표</x:t>
  </x:si>
  <x:si>
    <x:t>금액조정</x:t>
  </x:si>
  <x:si>
    <x:t>조의금(5만원)</x:t>
  </x:si>
  <x:si>
    <x:t>의류점</x:t>
  </x:si>
  <x:si>
    <x:t>2024년 2월 송민영의 가계부</x:t>
  </x:si>
  <x:si>
    <x:t>축의금</x:t>
  </x:si>
  <x:si>
    <x:t>변동지출</x:t>
  </x:si>
  <x:si>
    <x:t>센텀병원</x:t>
  </x:si>
  <x:si>
    <x:t>요가매트</x:t>
  </x:si>
  <x:si>
    <x:t>저녁</x:t>
  </x:si>
  <x:si>
    <x:t>카드사용실적</x:t>
  </x:si>
  <x:si>
    <x:t>차이</x:t>
  </x:si>
  <x:si>
    <x:t>요가</x:t>
  </x:si>
  <x:si>
    <x:t>점심(데이트)</x:t>
  </x:si>
  <x:si>
    <x:t>세븐일레븐</x:t>
  </x:si>
  <x:si>
    <x:t>건강검진</x:t>
  </x:si>
  <x:si>
    <x:t>보험금</x:t>
  </x:si>
  <x:si>
    <x:t>해든마트</x:t>
  </x:si>
  <x:si>
    <x:t>주유소(렌트)</x:t>
  </x:si>
  <x:si>
    <x:t>편의점</x:t>
  </x:si>
  <x:si>
    <x:t>이마트</x:t>
  </x:si>
  <x:si>
    <x:t>사용처</x:t>
  </x:si>
  <x:si>
    <x:t>스킨 구입</x:t>
  </x:si>
  <x:si>
    <x:t>ktx</x:t>
  </x:si>
  <x:si>
    <x:t>소득</x:t>
  </x:si>
  <x:si>
    <x:t>커피</x:t>
  </x:si>
  <x:si>
    <x:t>운동기구구입</x:t>
  </x:si>
  <x:si>
    <x:t>의류비</x:t>
  </x:si>
  <x:si>
    <x:t>적금</x:t>
  </x:si>
  <x:si>
    <x:t>수익</x:t>
  </x:si>
  <x:si>
    <x:t>도시가스비</x:t>
  </x:si>
  <x:si>
    <x:t>선결제</x:t>
  </x:si>
  <x:si>
    <x:t>전기요금</x:t>
  </x:si>
  <x:si>
    <x:t>월 결산</x:t>
  </x:si>
  <x:si>
    <x:t>수영장</x:t>
  </x:si>
  <x:si>
    <x:t>재생크림</x:t>
  </x:si>
  <x:si>
    <x:t>지출계</x:t>
  </x:si>
  <x:si>
    <x:t>가스비</x:t>
  </x:si>
  <x:si>
    <x:t>마트</x:t>
  </x:si>
  <x:si>
    <x:t>생활비</x:t>
  </x:si>
  <x:si>
    <x:t>피자</x:t>
  </x:si>
  <x:si>
    <x:t>점심(미도인)</x:t>
  </x:si>
  <x:si>
    <x:t>저녁(감자탕)</x:t>
  </x:si>
  <x:si>
    <x:t>현금 흐름</x:t>
  </x:si>
  <x:si>
    <x:t>2024년 5월 송민영의 가계부</x:t>
  </x:si>
  <x:si>
    <x:t>날짜</x:t>
  </x:si>
  <x:si>
    <x:t>샴푸구매(8만원)</x:t>
  </x:si>
  <x:si>
    <x:t>빨래</x:t>
  </x:si>
  <x:si>
    <x:t>데이트(카페)</x:t>
  </x:si>
  <x:si>
    <x:t>폼클랜저 구입</x:t>
  </x:si>
  <x:si>
    <x:t>취미</x:t>
  </x:si>
  <x:si>
    <x:t>약국</x:t>
  </x:si>
  <x:si>
    <x:t>-</x:t>
  </x:si>
  <x:si>
    <x:t>2024년 4월 송민영의 가계부</x:t>
  </x:si>
  <x:si>
    <x:t>국민은행</x:t>
  </x:si>
  <x:si>
    <x:t>고정수입</x:t>
  </x:si>
  <x:si>
    <x:t>수영강습</x:t>
  </x:si>
  <x:si>
    <x:t>점심 데이트</x:t>
  </x:si>
  <x:si>
    <x:t>커트</x:t>
  </x:si>
  <x:si>
    <x:t>성심당</x:t>
  </x:si>
  <x:si>
    <x:t>쥬유소</x:t>
  </x:si>
  <x:si>
    <x:t>도서구매</x:t>
  </x:si>
  <x:si>
    <x:t>관리비(주택)</x:t>
  </x:si>
  <x:si>
    <x:t>올리브영</x:t>
  </x:si>
  <x:si>
    <x:t>구분</x:t>
  </x:si>
  <x:si>
    <x:t>씨유자운대</x:t>
  </x:si>
  <x:si>
    <x:t>주유비</x:t>
  </x:si>
  <x:si>
    <x:t>올리브영(치실)</x:t>
  </x:si>
  <x:si>
    <x:t>`</x:t>
  </x:si>
  <x:si>
    <x:t>하나은행</x:t>
  </x:si>
  <x:si>
    <x:t>ABC마트</x:t>
  </x:si>
  <x:si>
    <x:t>전월</x:t>
  </x:si>
  <x:si>
    <x:t>스타501</x:t>
  </x:si>
  <x:si>
    <x:t>저녁 모임</x:t>
  </x:si>
  <x:si>
    <x:t>저축률 = 저축계/소득계*100</x:t>
  </x:si>
  <x:si>
    <x:t>사우나</x:t>
  </x:si>
  <x:si>
    <x:t>주거비</x:t>
  </x:si>
  <x:si>
    <x:t>비상금</x:t>
  </x:si>
  <x:si>
    <x:t>선크림 구입</x:t>
  </x:si>
  <x:si>
    <x:t>청주숙박</x:t>
  </x:si>
  <x:si>
    <x:t>현금사용실적</x:t>
  </x:si>
  <x:si>
    <x:t>계획</x:t>
  </x:si>
  <x:si>
    <x:t>추목수영장</x:t>
  </x:si>
  <x:si>
    <x:t>홈플러스</x:t>
  </x:si>
  <x:si>
    <x:t>주택전기비</x:t>
  </x:si>
  <x:si>
    <x:t>다이소</x:t>
  </x:si>
  <x:si>
    <x:t>익스프레스</x:t>
  </x:si>
  <x:si>
    <x:t>천년마트</x:t>
  </x:si>
  <x:si>
    <x:t>금액</x:t>
  </x:si>
  <x:si>
    <x:t>카드값(금월)</x:t>
  </x:si>
  <x:si>
    <x:t>자산</x:t>
  </x:si>
  <x:si>
    <x:t>닭가슴살</x:t>
  </x:si>
  <x:si>
    <x:t>수영장 입장</x:t>
  </x:si>
  <x:si>
    <x:t>양말가게</x:t>
  </x:si>
  <x:si>
    <x:t>미용실</x:t>
  </x:si>
  <x:si>
    <x:t>시외버스</x:t>
  </x:si>
  <x:si>
    <x:t>주유</x:t>
  </x:si>
  <x:si>
    <x:t>2024년 4월 송민영의 자본</x:t>
  </x:si>
  <x:si>
    <x:t>투자계</x:t>
  </x:si>
  <x:si>
    <x:t>우리은행</x:t>
  </x:si>
  <x:si>
    <x:t>2024년 3월 송민영의 자본</x:t>
  </x:si>
  <x:si>
    <x:t>아이스크림점</x:t>
  </x:si>
  <x:si>
    <x:t>주택관리비</x:t>
  </x:si>
  <x:si>
    <x:t>2024년 6월 송민영의 가계부</x:t>
  </x:si>
  <x:si>
    <x:t>데이트(저녁)</x:t>
  </x:si>
  <x:si>
    <x:t>저녁(친구)</x:t>
  </x:si>
  <x:si>
    <x:t>수영 이어폰</x:t>
  </x:si>
  <x:si>
    <x:t>수영/요가</x:t>
  </x:si>
  <x:si>
    <x:t>다이소 및 마트</x:t>
  </x:si>
  <x:si>
    <x:t>채권</x:t>
  </x:si>
  <x:si>
    <x:t>청약통장</x:t>
  </x:si>
  <x:si>
    <x:t>피트니스</x:t>
  </x:si>
  <x:si>
    <x:t>기부</x:t>
  </x:si>
  <x:si>
    <x:t>교통후불</x:t>
  </x:si>
  <x:si>
    <x:t>피자(저녁)</x:t>
  </x:si>
  <x:si>
    <x:t>귀성비</x:t>
  </x:si>
  <x:si>
    <x:t>고정지출</x:t>
  </x:si>
  <x:si>
    <x:t>동행복권</x:t>
  </x:si>
  <x:si>
    <x:t>저녁(치킨)</x:t>
  </x:si>
  <x:si>
    <x:t>이화수육개장</x:t>
  </x:si>
  <x:si>
    <x:t>2024년 1월 송민영의 가계부</x:t>
  </x:si>
  <x:si>
    <x:t>가용자산</x:t>
  </x:si>
  <x:si>
    <x:t>2024년 7월 송민영의 자본</x:t>
  </x:si>
  <x:si>
    <x:t>지출계 = 변동지출 + 고정지출 + 비상금</x:t>
  </x:si>
  <x:si>
    <x:t>수영복</x:t>
  </x:si>
  <x:si>
    <x:t>오리발</x:t>
  </x:si>
  <x:si>
    <x:t>2024년 2월 송민영의 자본</x:t>
  </x:si>
  <x:si>
    <x:t>연구실 회비</x:t>
  </x:si>
  <x:si>
    <x:t>주차비</x:t>
  </x:si>
  <x:si>
    <x:t>마트(쌀구매)</x:t>
  </x:si>
  <x:si>
    <x:t>식비</x:t>
  </x:si>
  <x:si>
    <x:t>기타(데이트통장+유투브 구독)</x:t>
  </x:si>
  <x:si>
    <x:t>관리비(전기)</x:t>
  </x:si>
  <x:si>
    <x:t>저축계</x:t>
  </x:si>
  <x:si>
    <x:t>저축률</x:t>
  </x:si>
  <x:si>
    <x:t>세탁비</x:t>
  </x:si>
  <x:si>
    <x:t>노래방</x:t>
  </x:si>
  <x:si>
    <x:t>잔고</x:t>
  </x:si>
  <x:si>
    <x:t>미용(커트)</x:t>
  </x:si>
  <x:si>
    <x:t>데이트</x:t>
  </x:si>
  <x:si>
    <x:t>정기예금</x:t>
  </x:si>
  <x:si>
    <x:t>대중교통</x:t>
  </x:si>
  <x:si>
    <x:t>2024년 1월 송민영의 자본</x:t>
  </x:si>
  <x:si>
    <x:t>축의금(제덕)</x:t>
  </x:si>
  <x:si>
    <x:t>지출률 = 지출계/소득계*100</x:t>
  </x:si>
  <x:si>
    <x:t>편의점(25000)
복권, 유흥</x:t>
  </x:si>
  <x:si>
    <x:t>전기세</x:t>
  </x:si>
  <x:si>
    <x:t>카드값(전월)</x:t>
  </x:si>
  <x:si>
    <x:t>관리비</x:t>
  </x:si>
  <x:si>
    <x:t>스케일링</x:t>
  </x:si>
  <x:si>
    <x:t>저녁(회식)</x:t>
  </x:si>
  <x:si>
    <x:t>지출률</x:t>
  </x:si>
  <x:si>
    <x:t>생활비(식비)</x:t>
  </x:si>
  <x:si>
    <x:t>노브랜드</x:t>
  </x:si>
  <x:si>
    <x:t>코레일</x:t>
  </x:si>
  <x:si>
    <x:t>아침(편의점)</x:t>
  </x:si>
  <x:si>
    <x:t>2024년 5월 송민영의 자본</x:t>
  </x:si>
  <x:si>
    <x:t>2024년 3월 송민영의 가계부</x:t>
  </x:si>
  <x:si>
    <x:t>저녁(데이트)</x:t>
  </x:si>
  <x:si>
    <x:t>김밥천국</x:t>
  </x:si>
  <x:si>
    <x:t>투자</x:t>
  </x:si>
  <x:si>
    <x:t>2024년 8월 송민영의 자본(예금 제외 월: 1월, 7월, 11월, 12월)</x:t>
  </x:si>
  <x:si>
    <x:t>병원</x:t>
  </x:si>
  <x:si>
    <x:t>점심/샐러드</x:t>
  </x:si>
  <x:si>
    <x:t>투자금</x:t>
  </x:si>
  <x:si>
    <x:t>설 명절 선물</x:t>
  </x:si>
  <x:si>
    <x:t>셍활비(식비)</x:t>
  </x:si>
  <x:si>
    <x:t>2024년 6월 송민영의 자본</x:t>
  </x:si>
  <x:si>
    <x:t>삼성축산</x:t>
  </x:si>
  <x:si>
    <x:t>명절선물비</x:t>
  </x:si>
  <x:si>
    <x:t>수경 구매</x:t>
  </x:si>
  <x:si>
    <x:t>택시비</x:t>
  </x:si>
  <x:si>
    <x:t>데이트(캠핑)</x:t>
  </x:si>
  <x:si>
    <x:t>동사무소 증빙</x:t>
  </x:si>
  <x:si>
    <x:t>소득계</x:t>
  </x:si>
  <x:si>
    <x:t>피부과</x:t>
  </x:si>
  <x:si>
    <x:t>예금</x:t>
  </x:si>
  <x:si>
    <x:t>잔액</x:t>
  </x:si>
  <x:si>
    <x:t>수영강습비</x:t>
  </x:si>
  <x:si>
    <x:t>변동수입</x:t>
  </x:si>
  <x:si>
    <x:t>정보체계 회식</x:t>
  </x:si>
  <x:si>
    <x:t>다이소(파스)</x:t>
  </x:si>
  <x:si>
    <x:t>주유소</x:t>
  </x:si>
  <x:si>
    <x:t>2024년 7월 송민영의 가계부</x:t>
  </x:si>
  <x:si>
    <x:t>샴푸</x:t>
  </x:si>
  <x:si>
    <x:t>점심</x:t>
  </x:si>
  <x:si>
    <x:t>탈모약</x:t>
  </x:si>
  <x:si>
    <x:t>NC백화점</x:t>
  </x:si>
  <x:si>
    <x:t>카페</x:t>
  </x:si>
  <x:si>
    <x:t>청약</x:t>
  </x:si>
  <x:si>
    <x:t>기타</x:t>
  </x:si>
  <x:si>
    <x:t>점심/저녁</x:t>
  </x:si>
  <x:si>
    <x:t>교통비</x:t>
  </x:si>
  <x:si>
    <x:t>현금사용량</x:t>
  </x:si>
  <x:si>
    <x:t>커피숍</x:t>
  </x:si>
  <x:si>
    <x:t>잔액 = 소득계 - (지출계+저축계+투자계)</x:t>
  </x:si>
  <x:si>
    <x:t>석식(31600)</x:t>
  </x:si>
  <x:si>
    <x:t>메가커피</x:t>
  </x:si>
  <x:si>
    <x:t>제주시장</x:t>
  </x:si>
  <x:si>
    <x:t>오뚜기밥</x:t>
  </x:si>
  <x:si>
    <x:t>바디워시</x:t>
  </x:si>
  <x:si>
    <x:t>안과</x:t>
  </x:si>
  <x:si>
    <x:t>하나카드 체크</x:t>
  </x:si>
  <x:si>
    <x:t>용돈</x:t>
  </x:si>
  <x:si>
    <x:t>카드결제료</x:t>
  </x:si>
  <x:si>
    <x:t>물</x:t>
  </x:si>
  <x:si>
    <x:t>정육점</x:t>
  </x:si>
  <x:si>
    <x:t>저녁(모임)</x:t>
  </x:si>
  <x:si>
    <x:t>숙박비</x:t>
  </x:si>
  <x:si>
    <x:t>실적</x:t>
  </x:si>
  <x:si>
    <x:t>회식</x:t>
  </x:si>
  <x:si>
    <x:t>섬유유연제</x:t>
  </x:si>
  <x:si>
    <x:t>단백질바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</x:si>
</x:sst>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0000"/>
        <x:bgColor indexed="64"/>
      </x:patternFill>
    </x:fill>
  </x:fills>
  <x:borders count="5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000000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</x:borders>
  <x:cellStyleXfs count="8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applyFont="1" applyBorder="1" applyAlignment="1">
          <x:alignment horizontal="center" vertical="center"/>
        </x:xf>
      </mc:Fallback>
    </mc:AlternateContent>
  </x:cellStyleXfs>
  <x:cellXfs count="219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41" fontId="0" fillId="0" borderId="2" xfId="2" applyNumberFormat="1" applyBorder="1">
      <x:alignment horizontal="general" vertical="center"/>
    </x:xf>
    <x:xf numFmtId="41" fontId="0" fillId="0" borderId="3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3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7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7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8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7" applyNumberFormat="1" applyFont="1" applyFill="1" applyBorder="1">
          <x:alignment horizontal="center" vertical="center"/>
        </x:xf>
      </mc:Fallback>
    </mc:AlternateContent>
    <x:xf numFmtId="0" fontId="0" fillId="6" borderId="0" xfId="7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7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7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7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7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6" applyNumberFormat="1" applyFont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6" applyNumberFormat="1" applyFont="1" applyFill="1" applyBorder="1">
          <x:alignment horizontal="center" vertical="center"/>
        </x:xf>
      </mc:Fallback>
    </mc:AlternateContent>
    <x:xf numFmtId="41" fontId="0" fillId="0" borderId="9" xfId="2" applyNumberFormat="1" applyBorder="1">
      <x:alignment horizontal="general" vertical="center"/>
    </x:xf>
    <x:xf numFmtId="41" fontId="0" fillId="0" borderId="7" xfId="6" applyNumberFormat="1" applyFont="1" applyBorder="1" applyAlignment="1">
      <x:alignment horizontal="general" vertical="center"/>
    </x:xf>
    <x:xf numFmtId="41" fontId="0" fillId="0" borderId="11" xfId="2" applyNumberFormat="1" applyBorder="1">
      <x:alignment horizontal="general" vertical="center"/>
    </x:xf>
    <x:xf numFmtId="41" fontId="0" fillId="0" borderId="12" xfId="6" applyNumberFormat="1" applyFont="1" applyBorder="1" applyAlignment="1">
      <x:alignment horizontal="general" vertical="center"/>
    </x:xf>
    <x:xf numFmtId="41" fontId="0" fillId="0" borderId="13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Border="1" applyAlignment="1">
          <x:alignment horizontal="right" vertical="center"/>
        </x:xf>
      </mc:Fallback>
    </mc:AlternateContent>
    <x:xf numFmtId="41" fontId="0" fillId="0" borderId="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x:xf numFmtId="41" fontId="0" fillId="0" borderId="1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5" applyNumberForma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5" applyNumberFormat="1" applyBorder="1">
          <x:alignment horizontal="center" vertical="center"/>
        </x:xf>
      </mc:Fallback>
    </mc:AlternateContent>
    <x:xf numFmtId="167" fontId="0" fillId="0" borderId="3" xfId="2" applyNumberFormat="1" applyBorder="1">
      <x:alignment horizontal="general" vertical="center"/>
    </x:xf>
    <x:xf numFmtId="41" fontId="0" fillId="0" borderId="12" xfId="5" applyNumberFormat="1" applyBorder="1" applyAlignment="1">
      <x:alignment horizontal="general" vertical="center"/>
    </x:xf>
    <x:xf numFmtId="41" fontId="0" fillId="0" borderId="19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10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5" applyNumberForma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5" applyNumberForma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8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8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2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2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4" applyNumberFormat="1" applyBorder="1" applyAlignment="1">
          <x:alignment horizontal="center" vertical="center"/>
        </x:xf>
      </mc:Fallback>
    </mc:AlternateContent>
    <x:xf numFmtId="0" fontId="0" fillId="6" borderId="0" xfId="4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4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4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10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10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4" applyNumberFormat="1" applyBorder="1" applyAlignment="1">
          <x:alignment horizontal="center" vertical="center"/>
        </x:xf>
      </mc:Fallback>
    </mc:AlternateContent>
    <x:xf numFmtId="41" fontId="0" fillId="0" borderId="12" xfId="4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7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x:xf numFmtId="41" fontId="0" fillId="0" borderId="12" xfId="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2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2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3" applyNumberFormat="1" applyFont="1" applyBorder="1" applyAlignment="1">
          <x:alignment horizontal="center" vertical="center"/>
        </x:xf>
      </mc:Fallback>
    </mc:AlternateContent>
    <x:xf numFmtId="41" fontId="0" fillId="0" borderId="20" xfId="2" applyNumberFormat="1" applyBorder="1">
      <x:alignment horizontal="general" vertical="center"/>
    </x:xf>
    <x:xf numFmtId="41" fontId="0" fillId="0" borderId="21" xfId="2" applyNumberFormat="1" applyBorder="1">
      <x:alignment horizontal="general" vertical="center"/>
    </x:xf>
    <x:xf numFmtId="41" fontId="0" fillId="0" borderId="2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1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1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5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5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8" borderId="7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8" borderId="7" xfId="6" applyNumberFormat="1" applyFont="1" applyFill="1" applyBorder="1">
          <x:alignment horizontal="center" vertical="center"/>
        </x:xf>
      </mc:Fallback>
    </mc:AlternateContent>
    <x:xf numFmtId="41" fontId="0" fillId="0" borderId="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4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4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5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5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2" xfId="2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3" xfId="2" applyNumberFormat="1" applyBorder="1" applyAlignment="1">
          <x:alignment horizontal="center" vertical="center"/>
        </x:xf>
      </mc:Fallback>
    </mc:AlternateContent>
    <x:xf numFmtId="41" fontId="0" fillId="0" borderId="9" xfId="2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2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2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8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2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2" xfId="3" applyNumberFormat="1" applyFont="1" applyFill="1" applyBorder="1" applyAlignment="1" applyProtection="1">
          <x:alignment horizontal="center" vertical="center"/>
        </x:xf>
      </mc:Fallback>
    </mc:AlternateContent>
    <x:xf numFmtId="41" fontId="0" fillId="0" borderId="42" xfId="3" applyNumberFormat="1" applyFont="1" applyFill="1" applyBorder="1" applyAlignment="1" applyProtection="1">
      <x:alignment horizontal="general" vertical="center"/>
    </x:xf>
    <x:xf numFmtId="41" fontId="0" fillId="0" borderId="1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3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5" xfId="0" applyNumberFormat="1" applyFont="1" applyBorder="1" applyAlignment="1">
          <x:alignment horizontal="center" vertical="center"/>
        </x:xf>
      </mc:Fallback>
    </mc:AlternateContent>
    <x:xf numFmtId="0" fontId="11" fillId="7" borderId="5" xfId="0" applyNumberFormat="1" applyFont="1" applyFill="1" applyBorder="1" applyAlignment="1" applyProtection="1">
      <x:alignment horizontal="center" vertical="center"/>
    </x:xf>
    <x:xf numFmtId="41" fontId="0" fillId="6" borderId="0" xfId="3" applyNumberFormat="1" applyFont="1" applyFill="1" applyAlignment="1">
      <x:alignment horizontal="center" vertical="center"/>
    </x:xf>
    <x:xf numFmtId="41" fontId="8" fillId="0" borderId="0" xfId="0" applyNumberFormat="1" applyFont="1">
      <x:alignment horizontal="general" vertical="center"/>
    </x:xf>
    <x:xf numFmtId="0" fontId="0" fillId="6" borderId="0" xfId="3" applyNumberFormat="1" applyFont="1" applyFill="1" applyAlignment="1">
      <x:alignment horizontal="center" vertical="center"/>
    </x:xf>
    <x:xf numFmtId="0" fontId="0" fillId="0" borderId="0" xfId="3" applyNumberFormat="1" applyFont="1" applyAlignment="1">
      <x:alignment horizontal="center" vertical="center"/>
    </x:xf>
    <x:xf numFmtId="0" fontId="6" fillId="0" borderId="46" xfId="0" applyNumberFormat="1" applyFont="1" applyFill="1" applyBorder="1" applyAlignment="1" applyProtection="1">
      <x:alignment horizontal="center" vertical="center"/>
    </x:xf>
    <x:xf numFmtId="0" fontId="6" fillId="0" borderId="47" xfId="0" applyNumberFormat="1" applyFont="1" applyFill="1" applyBorder="1" applyAlignment="1" applyProtection="1">
      <x:alignment horizontal="center" vertical="center"/>
    </x:xf>
    <x:xf numFmtId="0" fontId="6" fillId="0" borderId="48" xfId="0" applyNumberFormat="1" applyFont="1" applyFill="1" applyBorder="1" applyAlignment="1" applyProtection="1">
      <x:alignment horizontal="center" vertical="center"/>
    </x:xf>
    <x:xf numFmtId="41" fontId="6" fillId="0" borderId="49" xfId="0" applyNumberFormat="1" applyFont="1" applyFill="1" applyBorder="1" applyAlignment="1" applyProtection="1">
      <x:alignment horizontal="center" vertical="center"/>
    </x:xf>
    <x:xf numFmtId="41" fontId="0" fillId="0" borderId="1" xfId="2" applyNumberFormat="1" applyFont="1" applyFill="1" applyBorder="1" applyAlignment="1" applyProtection="1">
      <x:alignment horizontal="center" vertical="center"/>
    </x:xf>
    <x:xf numFmtId="41" fontId="0" fillId="0" borderId="49" xfId="2" applyNumberFormat="1" applyFont="1" applyFill="1" applyBorder="1" applyAlignment="1" applyProtection="1">
      <x:alignment horizontal="center" vertical="center"/>
    </x:xf>
    <x:xf numFmtId="41" fontId="6" fillId="0" borderId="1" xfId="0" applyNumberFormat="1" applyFont="1" applyFill="1" applyBorder="1" applyAlignment="1" applyProtection="1">
      <x:alignment horizontal="center" vertical="center"/>
    </x:xf>
    <x:xf numFmtId="41" fontId="0" fillId="0" borderId="25" xfId="2" applyNumberFormat="1" applyFont="1" applyFill="1" applyBorder="1" applyAlignment="1" applyProtection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>
          <x:alignment horizontal="center" vertical="center"/>
        </x:xf>
      </mc:Fallback>
    </mc:AlternateContent>
    <x:xf numFmtId="0" fontId="11" fillId="7" borderId="5" xfId="3" applyNumberFormat="1" applyFont="1" applyFill="1" applyBorder="1" applyAlignment="1">
      <x:alignment horizontal="center" vertical="center"/>
    </x:xf>
    <x:xf numFmtId="41" fontId="0" fillId="0" borderId="7" xfId="3" applyNumberFormat="1" applyFont="1" applyBorder="1">
      <x:alignment horizontal="general" vertical="center"/>
    </x:xf>
    <x:xf numFmtId="41" fontId="0" fillId="0" borderId="12" xfId="3" applyNumberFormat="1" applyFont="1" applyBorder="1">
      <x:alignment horizontal="general" vertical="center"/>
    </x:xf>
    <x:xf numFmtId="41" fontId="0" fillId="0" borderId="0" xfId="3" applyNumberFormat="1" applyFont="1" applyAlignment="1">
      <x:alignment horizontal="general" vertical="center"/>
    </x:xf>
  </x:cellXfs>
  <x:cellStyles count="8">
    <x:cellStyle name="표준" xfId="0" builtinId="0"/>
    <x:cellStyle name="백분율" xfId="1" builtinId="5"/>
    <x:cellStyle name="쉼표 [0]" xfId="2" builtinId="6"/>
  </x:cellStyles>
  <x:dxfs count="4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AB11"/>
  <x:sheetViews>
    <x:sheetView tabSelected="1" topLeftCell="A1" zoomScale="80" zoomScaleNormal="80" zoomScaleSheetLayoutView="80" workbookViewId="0">
      <x:selection activeCell="B2" activeCellId="0" sqref="B2:N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6" width="10.8984375" customWidth="1"/>
    <x:col min="7" max="8" width="10.875" customWidth="1"/>
    <x:col min="9" max="10" width="10.8984375" customWidth="1"/>
    <x:col min="11" max="11" width="12.59765625" bestFit="1" customWidth="1"/>
    <x:col min="12" max="12" width="3.59765625" customWidth="1"/>
    <x:col min="13" max="14" width="5.3984375" bestFit="1" customWidth="1"/>
    <x:col min="16" max="16" width="5.3984375" bestFit="1" customWidth="1"/>
    <x:col min="17" max="17" width="12.8984375" bestFit="1" customWidth="1"/>
    <x:col min="18" max="18" width="13.296875" customWidth="1"/>
    <x:col min="19" max="20" width="12.8984375" bestFit="1" customWidth="1"/>
    <x:col min="23" max="23" width="12.8984375" bestFit="1" customWidth="1"/>
  </x:cols>
  <x:sheetData>
    <x:row r="1" spans="1:28">
      <x:c r="A1" s="10"/>
      <x:c r="B1" s="10"/>
      <x:c r="C1" s="10"/>
      <x:c r="D1" s="10"/>
      <x:c r="E1" s="10"/>
      <x:c r="F1" s="10"/>
      <x:c r="G1" s="109"/>
      <x:c r="H1" s="109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 ht="34.5" customHeight="1">
      <x:c r="A2" s="10"/>
      <x:c r="B2" s="180" t="s">
        <x:v>183</x:v>
      </x:c>
      <x:c r="C2" s="180"/>
      <x:c r="D2" s="180"/>
      <x:c r="E2" s="180"/>
      <x:c r="F2" s="180"/>
      <x:c r="G2" s="180"/>
      <x:c r="H2" s="180"/>
      <x:c r="I2" s="180"/>
      <x:c r="J2" s="180"/>
      <x:c r="K2" s="180"/>
      <x:c r="L2" s="180"/>
      <x:c r="M2" s="180"/>
      <x:c r="N2" s="18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/>
      <x:c r="B3" s="10"/>
      <x:c r="C3" s="10"/>
      <x:c r="D3" s="10"/>
      <x:c r="E3" s="10"/>
      <x:c r="F3" s="10"/>
      <x:c r="G3" s="109"/>
      <x:c r="H3" s="109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28" s="9" customFormat="1" ht="17.80000000000000071054" customHeight="1">
      <x:c r="A4" s="11"/>
      <x:c r="B4" s="156"/>
      <x:c r="C4" s="156"/>
      <x:c r="D4" s="156"/>
      <x:c r="E4" s="156"/>
      <x:c r="F4" s="156"/>
      <x:c r="G4" s="156"/>
      <x:c r="H4" s="156"/>
      <x:c r="I4" s="156"/>
      <x:c r="J4" s="156"/>
      <x:c r="K4" s="156"/>
      <x:c r="L4" s="156"/>
      <x:c r="M4" s="156"/>
      <x:c r="N4" s="156"/>
      <x:c r="O4" s="11"/>
      <x:c r="P4" s="157" t="s">
        <x:v>55</x:v>
      </x:c>
      <x:c r="Q4" s="157"/>
      <x:c r="S4" s="157" t="s">
        <x:v>93</x:v>
      </x:c>
      <x:c r="T4" s="157"/>
      <x:c r="U4" s="11"/>
      <x:c r="X4" s="11"/>
      <x:c r="Y4" s="11"/>
      <x:c r="Z4" s="11"/>
      <x:c r="AA4" s="11"/>
      <x:c r="AB4" s="11"/>
    </x:row>
    <x:row r="5" spans="1:28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9" t="s">
        <x:v>198</x:v>
      </x:c>
      <x:c r="H5" s="190"/>
      <x:c r="I5" s="182" t="s">
        <x:v>132</x:v>
      </x:c>
      <x:c r="J5" s="183"/>
      <x:c r="K5" s="182" t="s">
        <x:v>50</x:v>
      </x:c>
      <x:c r="L5" s="183"/>
      <x:c r="M5" s="182" t="s">
        <x:v>186</x:v>
      </x:c>
      <x:c r="N5" s="184"/>
      <x:c r="O5" s="10"/>
      <x:c r="P5" s="8" t="s">
        <x:v>112</x:v>
      </x:c>
      <x:c r="Q5" s="7">
        <x:f>SUM(C7:L7)+SUM(C8:L8)</x:f>
        <x:v>55100000</x:v>
      </x:c>
      <x:c r="S5" s="8" t="s">
        <x:v>112</x:v>
      </x:c>
      <x:c r="T5" s="7">
        <x:f>SUM(C7:L7)</x:f>
        <x:v>53200000</x:v>
      </x:c>
      <x:c r="U5" s="10"/>
      <x:c r="X5" s="10"/>
      <x:c r="Y5" s="10"/>
      <x:c r="Z5" s="10"/>
      <x:c r="AA5" s="10"/>
      <x:c r="AB5" s="10"/>
    </x:row>
    <x:row r="6" spans="1:28">
      <x:c r="A6" s="10"/>
      <x:c r="B6" s="163"/>
      <x:c r="C6" s="185" t="s">
        <x:v>121</x:v>
      </x:c>
      <x:c r="D6" s="186"/>
      <x:c r="E6" s="187" t="s">
        <x:v>121</x:v>
      </x:c>
      <x:c r="F6" s="188"/>
      <x:c r="G6" s="191" t="s">
        <x:v>76</x:v>
      </x:c>
      <x:c r="H6" s="192"/>
      <x:c r="I6" s="187" t="s">
        <x:v>76</x:v>
      </x:c>
      <x:c r="J6" s="188"/>
      <x:c r="K6" s="185" t="s">
        <x:v>91</x:v>
      </x:c>
      <x:c r="L6" s="186"/>
      <x:c r="M6" s="25" t="s">
        <x:v>14</x:v>
      </x:c>
      <x:c r="N6" s="25" t="s">
        <x:v>131</x:v>
      </x:c>
      <x:c r="O6" s="10"/>
      <x:c r="P6" s="67" t="s">
        <x:v>51</x:v>
      </x:c>
      <x:c r="Q6" s="69">
        <x:f>SUM(C9:N9)</x:f>
        <x:v>3.5</x:v>
      </x:c>
      <x:c r="T6" s="10"/>
      <x:c r="U6" s="10"/>
      <x:c r="V6" s="10"/>
      <x:c r="W6" s="10"/>
      <x:c r="X6" s="10"/>
      <x:c r="Y6" s="10"/>
      <x:c r="Z6" s="10"/>
      <x:c r="AA6" s="10"/>
      <x:c r="AB6" s="10"/>
    </x:row>
    <x:row r="7" spans="1:28">
      <x:c r="A7" s="10"/>
      <x:c r="B7" s="5" t="s">
        <x:v>159</x:v>
      </x:c>
      <x:c r="C7" s="169">
        <x:v>42000000</x:v>
      </x:c>
      <x:c r="D7" s="169"/>
      <x:c r="E7" s="170" t="s">
        <x:v>74</x:v>
      </x:c>
      <x:c r="F7" s="171"/>
      <x:c r="G7" s="193">
        <x:v>0</x:v>
      </x:c>
      <x:c r="H7" s="194"/>
      <x:c r="I7" s="171">
        <x:v>2200000</x:v>
      </x:c>
      <x:c r="J7" s="171"/>
      <x:c r="K7" s="178">
        <x:v>9000000</x:v>
      </x:c>
      <x:c r="L7" s="179"/>
      <x:c r="M7" s="54">
        <x:v>0</x:v>
      </x:c>
      <x:c r="N7" s="7">
        <x:v>0</x:v>
      </x:c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</x:row>
    <x:row r="8" spans="1:28">
      <x:c r="A8" s="10"/>
      <x:c r="B8" s="5" t="s">
        <x:v>231</x:v>
      </x:c>
      <x:c r="C8" s="169"/>
      <x:c r="D8" s="169"/>
      <x:c r="E8" s="170">
        <x:v>0</x:v>
      </x:c>
      <x:c r="F8" s="171"/>
      <x:c r="G8" s="193"/>
      <x:c r="H8" s="194"/>
      <x:c r="I8" s="171">
        <x:v>100000</x:v>
      </x:c>
      <x:c r="J8" s="175"/>
      <x:c r="K8" s="176">
        <x:v>1800000</x:v>
      </x:c>
      <x:c r="L8" s="177"/>
      <x:c r="M8" s="7">
        <x:v>0</x:v>
      </x:c>
      <x:c r="N8" s="7">
        <x:v>0</x:v>
      </x:c>
      <x:c r="O8" s="10"/>
      <x:c r="P8" s="157" t="s">
        <x:v>143</x:v>
      </x:c>
      <x:c r="Q8" s="157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0"/>
      <x:c r="B9" s="5" t="s">
        <x:v>3</x:v>
      </x:c>
      <x:c r="C9" s="172">
        <x:v>3.5</x:v>
      </x:c>
      <x:c r="D9" s="173"/>
      <x:c r="E9" s="169">
        <x:f>E8*0</x:f>
        <x:v>0</x:v>
      </x:c>
      <x:c r="F9" s="174"/>
      <x:c r="G9" s="195"/>
      <x:c r="H9" s="196"/>
      <x:c r="I9" s="175"/>
      <x:c r="J9" s="169"/>
      <x:c r="K9" s="169">
        <x:f>K8*0</x:f>
        <x:v>0</x:v>
      </x:c>
      <x:c r="L9" s="169"/>
      <x:c r="M9" s="7">
        <x:f>M8*0</x:f>
        <x:v>0</x:v>
      </x:c>
      <x:c r="N9" s="7">
        <x:f>N8*0</x:f>
        <x:v>0</x:v>
      </x:c>
      <x:c r="O9" s="10"/>
      <x:c r="P9" s="8" t="s">
        <x:v>112</x:v>
      </x:c>
      <x:c r="Q9" s="7">
        <x:f>Q5-I7</x:f>
        <x:v>52900000</x:v>
      </x:c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0"/>
      <x:c r="B10" s="10"/>
      <x:c r="C10" s="17"/>
      <x:c r="D10" s="18"/>
      <x:c r="E10" s="18"/>
      <x:c r="F10" s="18"/>
      <x:c r="G10" s="119"/>
      <x:c r="H10" s="119"/>
      <x:c r="I10" s="18"/>
      <x:c r="J10" s="18"/>
      <x:c r="K10" s="10"/>
      <x:c r="L10" s="10"/>
      <x:c r="M10" s="17"/>
      <x:c r="N10" s="17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</x:row>
    <x:row r="11" spans="21:21">
      <x:c r="U11" s="13"/>
    </x:row>
  </x:sheetData>
  <x:mergeCells count="32">
    <x:mergeCell ref="C7:D7"/>
    <x:mergeCell ref="E7:F7"/>
    <x:mergeCell ref="I7:J7"/>
    <x:mergeCell ref="P8:Q8"/>
    <x:mergeCell ref="C9:D9"/>
    <x:mergeCell ref="E9:F9"/>
    <x:mergeCell ref="I9:J9"/>
    <x:mergeCell ref="K9:L9"/>
    <x:mergeCell ref="C8:D8"/>
    <x:mergeCell ref="E8:F8"/>
    <x:mergeCell ref="I8:J8"/>
    <x:mergeCell ref="K8:L8"/>
    <x:mergeCell ref="K7:L7"/>
    <x:mergeCell ref="B2:N2"/>
    <x:mergeCell ref="B4:N4"/>
    <x:mergeCell ref="P4:Q4"/>
    <x:mergeCell ref="S4:T4"/>
    <x:mergeCell ref="B5:B6"/>
    <x:mergeCell ref="C5:D5"/>
    <x:mergeCell ref="E5:F5"/>
    <x:mergeCell ref="I5:J5"/>
    <x:mergeCell ref="K5:L5"/>
    <x:mergeCell ref="M5:N5"/>
    <x:mergeCell ref="C6:D6"/>
    <x:mergeCell ref="E6:F6"/>
    <x:mergeCell ref="I6:J6"/>
    <x:mergeCell ref="K6:L6"/>
    <x:mergeCell ref="G5:H5"/>
    <x:mergeCell ref="G6:H6"/>
    <x:mergeCell ref="G7:H7"/>
    <x:mergeCell ref="G8:H8"/>
    <x:mergeCell ref="G9:H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J80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3" activeCellId="0" sqref="B3:B3"/>
    </x:sheetView>
  </x:sheetViews>
  <x:sheetFormatPr defaultColWidth="9" defaultRowHeight="16.39999999999999857891"/>
  <x:cols>
    <x:col min="2" max="2" width="25.94921875" bestFit="1" customWidth="1"/>
    <x:col min="3" max="4" width="10.8984375" customWidth="1"/>
    <x:col min="5" max="5" width="12.59765625" bestFit="1" customWidth="1"/>
    <x:col min="6" max="11" width="10.8984375" customWidth="1"/>
    <x:col min="12" max="12" width="23.10546875" bestFit="1" customWidth="1"/>
    <x:col min="13" max="13" width="10.8984375" customWidth="1"/>
    <x:col min="14" max="14" width="13.19921875" bestFit="1" customWidth="1"/>
    <x:col min="15" max="15" width="10.8984375" customWidth="1"/>
    <x:col min="16" max="16" width="10.875" customWidth="1"/>
    <x:col min="17" max="17" width="10.8984375" customWidth="1"/>
    <x:col min="18" max="18" width="27.5" bestFit="1" customWidth="1"/>
    <x:col min="19" max="19" width="29.296875" bestFit="1" customWidth="1"/>
    <x:col min="20" max="21" width="10.8984375" customWidth="1"/>
    <x:col min="22" max="22" width="9.3984375" bestFit="1" customWidth="1"/>
    <x:col min="25" max="25" width="10.8984375" bestFit="1" customWidth="1"/>
    <x:col min="26" max="26" width="13.296875" bestFit="1" customWidth="1"/>
  </x:cols>
  <x:sheetData>
    <x:row r="1" spans="1:36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9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  <x:c r="AJ1" s="10"/>
    </x:row>
    <x:row r="2" spans="1:36" ht="34.5" customHeight="1">
      <x:c r="A2" s="10"/>
      <x:c r="B2" s="206" t="s">
        <x:v>205</x:v>
      </x:c>
      <x:c r="C2" s="207"/>
      <x:c r="D2" s="207"/>
      <x:c r="E2" s="207"/>
      <x:c r="F2" s="207"/>
      <x:c r="G2" s="207"/>
      <x:c r="H2" s="207"/>
      <x:c r="I2" s="207"/>
      <x:c r="J2" s="207"/>
      <x:c r="K2" s="207"/>
      <x:c r="L2" s="207"/>
      <x:c r="M2" s="207"/>
      <x:c r="N2" s="207"/>
      <x:c r="O2" s="207"/>
      <x:c r="P2" s="207"/>
      <x:c r="Q2" s="207"/>
      <x:c r="R2" s="207"/>
      <x:c r="S2" s="207"/>
      <x:c r="T2" s="207"/>
      <x:c r="U2" s="207"/>
      <x:c r="V2" s="207"/>
      <x:c r="W2" s="207"/>
      <x:c r="X2" s="207"/>
      <x:c r="Y2" s="208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  <x:c r="AJ2" s="10"/>
    </x:row>
    <x:row r="3" spans="1:36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9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  <x:c r="AJ3" s="10"/>
    </x:row>
    <x:row r="4" spans="1:36" s="9" customFormat="1" ht="17.85000000000000142109" customHeight="1">
      <x:c r="A4" s="11"/>
      <x:c r="B4" s="209" t="s">
        <x:v>65</x:v>
      </x:c>
      <x:c r="C4" s="210"/>
      <x:c r="D4" s="210"/>
      <x:c r="E4" s="210"/>
      <x:c r="F4" s="210"/>
      <x:c r="G4" s="210"/>
      <x:c r="H4" s="210"/>
      <x:c r="I4" s="211"/>
      <x:c r="J4" s="210"/>
      <x:c r="K4" s="211"/>
      <x:c r="L4" s="210"/>
      <x:c r="M4" s="210"/>
      <x:c r="N4" s="210"/>
      <x:c r="O4" s="210"/>
      <x:c r="P4" s="212"/>
      <x:c r="Q4" s="210"/>
      <x:c r="R4" s="210"/>
      <x:c r="S4" s="210"/>
      <x:c r="T4" s="210"/>
      <x:c r="U4" s="210"/>
      <x:c r="V4" s="213"/>
      <x:c r="W4" s="11"/>
      <x:c r="X4" s="157" t="s">
        <x:v>55</x:v>
      </x:c>
      <x:c r="Y4" s="157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  <x:c r="AJ4" s="11"/>
    </x:row>
    <x:row r="5" spans="1:36">
      <x:c r="A5" s="10"/>
      <x:c r="B5" s="163" t="s">
        <x:v>86</x:v>
      </x:c>
      <x:c r="C5" s="165" t="s">
        <x:v>46</x:v>
      </x:c>
      <x:c r="D5" s="166"/>
      <x:c r="E5" s="214" t="s">
        <x:v>28</x:v>
      </x:c>
      <x:c r="F5" s="214"/>
      <x:c r="G5" s="214"/>
      <x:c r="H5" s="214"/>
      <x:c r="I5" s="214"/>
      <x:c r="J5" s="214"/>
      <x:c r="K5" s="214"/>
      <x:c r="L5" s="214"/>
      <x:c r="M5" s="201" t="s">
        <x:v>138</x:v>
      </x:c>
      <x:c r="N5" s="201"/>
      <x:c r="O5" s="201"/>
      <x:c r="P5" s="201"/>
      <x:c r="Q5" s="201"/>
      <x:c r="R5" s="201"/>
      <x:c r="S5" s="163" t="s">
        <x:v>99</x:v>
      </x:c>
      <x:c r="T5" s="165" t="s">
        <x:v>6</x:v>
      </x:c>
      <x:c r="U5" s="166"/>
      <x:c r="V5" s="163" t="s">
        <x:v>182</x:v>
      </x:c>
      <x:c r="W5" s="10"/>
      <x:c r="X5" s="8" t="s">
        <x:v>196</x:v>
      </x:c>
      <x:c r="Y5" s="7">
        <x:f>D10</x:f>
        <x:v>3981394</x:v>
      </x:c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  <x:c r="AJ5" s="10"/>
    </x:row>
    <x:row r="6" spans="1:36">
      <x:c r="A6" s="10"/>
      <x:c r="B6" s="164"/>
      <x:c r="C6" s="8" t="s">
        <x:v>77</x:v>
      </x:c>
      <x:c r="D6" s="8" t="s">
        <x:v>201</x:v>
      </x:c>
      <x:c r="E6" s="25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15" t="s">
        <x:v>134</x:v>
      </x:c>
      <x:c r="Q6" s="20" t="s">
        <x:v>225</x:v>
      </x:c>
      <x:c r="R6" s="20" t="s">
        <x:v>153</x:v>
      </x:c>
      <x:c r="S6" s="164"/>
      <x:c r="T6" s="8" t="s">
        <x:v>50</x:v>
      </x:c>
      <x:c r="U6" s="8" t="s">
        <x:v>211</x:v>
      </x:c>
      <x:c r="V6" s="164"/>
      <x:c r="W6" s="10"/>
      <x:c r="X6" s="8" t="s">
        <x:v>58</x:v>
      </x:c>
      <x:c r="Y6" s="7">
        <x:f>SUM(E8:K8)+R10+S10</x:f>
        <x:v>1777165</x:v>
      </x:c>
      <x:c r="Z6" s="10" t="s">
        <x:v>145</x:v>
      </x:c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</x:row>
    <x:row r="7" spans="1:36">
      <x:c r="A7" s="10"/>
      <x:c r="B7" s="4" t="s">
        <x:v>103</x:v>
      </x:c>
      <x:c r="C7" s="6"/>
      <x:c r="D7" s="50">
        <x:v>0</x:v>
      </x:c>
      <x:c r="E7" s="86">
        <x:v>300000</x:v>
      </x:c>
      <x:c r="F7" s="128">
        <x:v>120000</x:v>
      </x:c>
      <x:c r="G7" s="127">
        <x:v>300000</x:v>
      </x:c>
      <x:c r="H7" s="126">
        <x:v>300000</x:v>
      </x:c>
      <x:c r="I7" s="51">
        <x:v>130000</x:v>
      </x:c>
      <x:c r="J7" s="116">
        <x:v>100000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50">
        <x:v>150361</x:v>
      </x:c>
      <x:c r="P7" s="216">
        <x:v>50000</x:v>
      </x:c>
      <x:c r="Q7" s="57">
        <x:v>300000</x:v>
      </x:c>
      <x:c r="R7" s="6">
        <x:f>35000+14900</x:f>
        <x:v>49900</x:v>
      </x:c>
      <x:c r="S7" s="6">
        <x:v>100000</x:v>
      </x:c>
      <x:c r="T7" s="6">
        <x:v>1800000</x:v>
      </x:c>
      <x:c r="U7" s="6">
        <x:v>100000</x:v>
      </x:c>
      <x:c r="V7" s="6"/>
      <x:c r="W7" s="10"/>
      <x:c r="X7" s="8" t="s">
        <x:v>155</x:v>
      </x:c>
      <x:c r="Y7" s="7">
        <x:f>U10</x:f>
        <x:v>1900000</x:v>
      </x:c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</x:row>
    <x:row r="8" spans="1:36">
      <x:c r="A8" s="10"/>
      <x:c r="B8" s="5" t="s">
        <x:v>231</x:v>
      </x:c>
      <x:c r="C8" s="7">
        <x:v>3981394</x:v>
      </x:c>
      <x:c r="D8" s="52">
        <x:f>-(C12-300000)</x:f>
        <x:v>0</x:v>
      </x:c>
      <x:c r="E8" s="90">
        <x:v>384152</x:v>
      </x:c>
      <x:c r="F8" s="90">
        <x:f>SUMIF($O$16:$O$67,F$6,$M$16:$M$67)</x:f>
        <x:v>0</x:v>
      </x:c>
      <x:c r="G8" s="90">
        <x:f>SUMIF($O$16:$O$67,G$6,$M$16:$M$67)</x:f>
        <x:v>0</x:v>
      </x:c>
      <x:c r="H8" s="90">
        <x:f>SUMIF($O$16:$O$67,H$6,$M$16:$M$67)</x:f>
        <x:v>0</x:v>
      </x:c>
      <x:c r="I8" s="90">
        <x:f>SUMIF($O$16:$O$67,I$6,$M$16:$M$67)</x:f>
        <x:v>0</x:v>
      </x:c>
      <x:c r="J8" s="90">
        <x:f>SUMIF($O$16:$O$67,J$6,$M$16:$M$67)</x:f>
        <x:v>0</x:v>
      </x:c>
      <x:c r="K8" s="90">
        <x:f>SUMIF($O$16:$O$67,K$6,$M$16:$M$67)</x:f>
        <x:v>0</x:v>
      </x:c>
      <x:c r="L8" s="53">
        <x:f>SUMIF($O$16:$O$64,L$6,$M$16:$M$64)</x:f>
        <x:v>0</x:v>
      </x:c>
      <x:c r="M8" s="57">
        <x:v>300000</x:v>
      </x:c>
      <x:c r="N8" s="6">
        <x:f>34100+24500</x:f>
        <x:v>58600</x:v>
      </x:c>
      <x:c r="O8" s="50">
        <x:v>150361</x:v>
      </x:c>
      <x:c r="P8" s="216">
        <x:v>50000</x:v>
      </x:c>
      <x:c r="Q8" s="57">
        <x:v>300000</x:v>
      </x:c>
      <x:c r="R8" s="6">
        <x:f>35000+14900</x:f>
        <x:v>49900</x:v>
      </x:c>
      <x:c r="S8" s="7">
        <x:v>0</x:v>
      </x:c>
      <x:c r="T8" s="7">
        <x:v>1800000</x:v>
      </x:c>
      <x:c r="U8" s="7">
        <x:v>100000</x:v>
      </x:c>
      <x:c r="V8" s="7">
        <x:f>SUMIF($E$16:$E$64,V$5,$C$16:$C$64)+SUMIF($O$16:$O$64,V$5,$M$16:$M$64)</x:f>
        <x:v>0</x:v>
      </x:c>
      <x:c r="W8" s="10"/>
      <x:c r="X8" s="8" t="s">
        <x:v>120</x:v>
      </x:c>
      <x:c r="Y8" s="7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  <x:c r="AJ8" s="10"/>
    </x:row>
    <x:row r="9" spans="1:36">
      <x:c r="A9" s="10"/>
      <x:c r="B9" s="5" t="s">
        <x:v>33</x:v>
      </x:c>
      <x:c r="C9" s="7"/>
      <x:c r="D9" s="7"/>
      <x:c r="E9" s="50">
        <x:f>E7-E8</x:f>
        <x:v>-84152</x:v>
      </x:c>
      <x:c r="F9" s="53">
        <x:f>F7-F8</x:f>
        <x:v>120000</x:v>
      </x:c>
      <x:c r="G9" s="53">
        <x:f>G7-G8</x:f>
        <x:v>300000</x:v>
      </x:c>
      <x:c r="H9" s="53">
        <x:f>H7-H8</x:f>
        <x:v>300000</x:v>
      </x:c>
      <x:c r="I9" s="53"/>
      <x:c r="J9" s="53">
        <x:f t="shared" ref="J9:V9" si="0">J7-J8</x:f>
        <x:v>100000</x:v>
      </x:c>
      <x:c r="K9" s="53">
        <x:f t="shared" si="0"/>
        <x:v>100000</x:v>
      </x:c>
      <x:c r="L9" s="53">
        <x:f>L7-L8</x:f>
        <x:v>0</x:v>
      </x:c>
      <x:c r="M9" s="54">
        <x:f t="shared" si="0"/>
        <x:v>0</x:v>
      </x:c>
      <x:c r="N9" s="7">
        <x:f t="shared" si="0"/>
        <x:v>0</x:v>
      </x:c>
      <x:c r="O9" s="52">
        <x:f t="shared" si="0"/>
        <x:v>0</x:v>
      </x:c>
      <x:c r="P9" s="217"/>
      <x:c r="Q9" s="54">
        <x:f>Q7-Q8</x:f>
        <x:v>0</x:v>
      </x:c>
      <x:c r="R9" s="7">
        <x:f>R7-R8</x:f>
        <x:v>0</x:v>
      </x:c>
      <x:c r="S9" s="7">
        <x:f>S7-S8</x:f>
        <x:v>100000</x:v>
      </x:c>
      <x:c r="T9" s="7">
        <x:f>T7-T8</x:f>
        <x:v>0</x:v>
      </x:c>
      <x:c r="U9" s="7">
        <x:f>U7-U8</x:f>
        <x:v>0</x:v>
      </x:c>
      <x:c r="V9" s="7">
        <x:f>V7-V8</x:f>
        <x:v>0</x:v>
      </x:c>
      <x:c r="W9" s="10"/>
      <x:c r="X9" s="8" t="s">
        <x:v>199</x:v>
      </x:c>
      <x:c r="Y9" s="7">
        <x:f>Y5-(Y6+Y7+Y8)</x:f>
        <x:v>304229</x:v>
      </x:c>
      <x:c r="Z9" s="13" t="s">
        <x:v>217</x:v>
      </x:c>
      <x:c r="AA9" s="10"/>
      <x:c r="AB9" s="10"/>
      <x:c r="AC9" s="10"/>
      <x:c r="AD9" s="10"/>
      <x:c r="AE9" s="10"/>
      <x:c r="AF9" s="10"/>
      <x:c r="AG9" s="10"/>
      <x:c r="AH9" s="10"/>
      <x:c r="AI9" s="10"/>
      <x:c r="AJ9" s="10"/>
    </x:row>
    <x:row r="10" spans="1:36">
      <x:c r="A10" s="10"/>
      <x:c r="B10" s="10"/>
      <x:c r="C10" s="17"/>
      <x:c r="D10" s="18">
        <x:f>C8+D8</x:f>
        <x:v>3981394</x:v>
      </x:c>
      <x:c r="E10" s="10"/>
      <x:c r="F10" s="10"/>
      <x:c r="G10" s="10"/>
      <x:c r="H10" s="10"/>
      <x:c r="I10" s="41"/>
      <x:c r="J10" s="10"/>
      <x:c r="K10" s="58"/>
      <x:c r="L10" s="58">
        <x:f>SUM(F7:L7)</x:f>
        <x:v>1050000</x:v>
      </x:c>
      <x:c r="M10" s="17"/>
      <x:c r="N10" s="17"/>
      <x:c r="O10" s="18"/>
      <x:c r="P10" s="202"/>
      <x:c r="Q10" s="18"/>
      <x:c r="R10" s="18">
        <x:f>SUM(M8:R8)+R15+U8+E8</x:f>
        <x:v>1393013</x:v>
      </x:c>
      <x:c r="S10" s="18">
        <x:f>S8</x:f>
        <x:v>0</x:v>
      </x:c>
      <x:c r="T10" s="17"/>
      <x:c r="U10" s="18">
        <x:f>T8+U8</x:f>
        <x:v>1900000</x:v>
      </x:c>
      <x:c r="V10" s="12">
        <x:f>V8</x:f>
        <x:v>0</x:v>
      </x:c>
      <x:c r="W10" s="10"/>
      <x:c r="X10" s="8" t="s">
        <x:v>173</x:v>
      </x:c>
      <x:c r="Y10" s="23">
        <x:f>Y6/Y5</x:f>
        <x:v>0.44636752855909262</x:v>
      </x:c>
      <x:c r="Z10" s="10" t="s">
        <x:v>166</x:v>
      </x:c>
      <x:c r="AA10" s="10"/>
      <x:c r="AB10" s="10"/>
      <x:c r="AC10" s="10"/>
      <x:c r="AD10" s="10"/>
      <x:c r="AE10" s="10"/>
      <x:c r="AF10" s="10"/>
      <x:c r="AG10" s="10"/>
      <x:c r="AH10" s="10"/>
      <x:c r="AI10" s="10"/>
      <x:c r="AJ10" s="10"/>
    </x:row>
    <x:row r="11" spans="1:36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202"/>
      <x:c r="Q11" s="18"/>
      <x:c r="R11" s="18"/>
      <x:c r="S11" s="18"/>
      <x:c r="T11" s="17"/>
      <x:c r="U11" s="18"/>
      <x:c r="V11" s="12"/>
      <x:c r="W11" s="10"/>
      <x:c r="X11" s="21" t="s">
        <x:v>156</x:v>
      </x:c>
      <x:c r="Y11" s="23">
        <x:f>Y7/Y5</x:f>
        <x:v>0.47721978784315244</x:v>
      </x:c>
      <x:c r="Z11" s="10" t="s">
        <x:v>96</x:v>
      </x:c>
      <x:c r="AA11" s="10"/>
      <x:c r="AB11" s="10"/>
      <x:c r="AC11" s="10"/>
      <x:c r="AD11" s="10"/>
      <x:c r="AE11" s="10"/>
      <x:c r="AF11" s="10"/>
      <x:c r="AG11" s="10"/>
      <x:c r="AH11" s="10"/>
      <x:c r="AI11" s="10"/>
      <x:c r="AJ11" s="10"/>
    </x:row>
    <x:row r="12" spans="1:36">
      <x:c r="A12" s="10"/>
      <x:c r="B12" s="67" t="s">
        <x:v>111</x:v>
      </x:c>
      <x:c r="C12" s="70">
        <x:f>SUM(C16:C64)</x:f>
        <x:v>300000</x:v>
      </x:c>
      <x:c r="D12" s="18"/>
      <x:c r="E12" s="10"/>
      <x:c r="F12" s="10"/>
      <x:c r="G12" s="10"/>
      <x:c r="H12" s="10"/>
      <x:c r="I12" s="41"/>
      <x:c r="J12" s="10"/>
      <x:c r="K12" s="41"/>
      <x:c r="L12" s="144" t="s">
        <x:v>215</x:v>
      </x:c>
      <x:c r="M12" s="90">
        <x:f>SUM(M20:M57)</x:f>
        <x:v>0</x:v>
      </x:c>
      <x:c r="N12" s="17"/>
      <x:c r="O12" s="18"/>
      <x:c r="P12" s="202"/>
      <x:c r="Q12" s="18"/>
      <x:c r="R12" s="18"/>
      <x:c r="S12" s="18"/>
      <x:c r="T12" s="17"/>
      <x:c r="U12" s="18"/>
      <x:c r="V12" s="12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  <x:c r="AJ12" s="10"/>
    </x:row>
    <x:row r="13" spans="1:36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9"/>
      <x:c r="Q13" s="10"/>
      <x:c r="R13" s="10"/>
      <x:c r="S13" s="10"/>
      <x:c r="T13" s="10"/>
      <x:c r="U13" s="10"/>
      <x:c r="V13" s="10"/>
      <x:c r="W13" s="10"/>
      <x:c r="X13" s="8" t="s">
        <x:v>8</x:v>
      </x:c>
      <x:c r="Y13" s="19">
        <x:v>0.5</x:v>
      </x:c>
      <x:c r="Z13" s="7">
        <x:f>Y5*Y13</x:f>
        <x:v>1990697</x:v>
      </x:c>
      <x:c r="AA13" s="10"/>
      <x:c r="AB13" s="10"/>
      <x:c r="AC13" s="10"/>
      <x:c r="AD13" s="10"/>
      <x:c r="AE13" s="10"/>
      <x:c r="AF13" s="10"/>
      <x:c r="AG13" s="10"/>
      <x:c r="AH13" s="10"/>
      <x:c r="AI13" s="10"/>
      <x:c r="AJ13" s="10"/>
    </x:row>
    <x:row r="14" spans="1:36" s="9" customFormat="1" ht="19.19999999999999928946" customHeight="1">
      <x:c r="A14" s="11"/>
      <x:c r="B14" s="156" t="s">
        <x:v>32</x:v>
      </x:c>
      <x:c r="C14" s="156"/>
      <x:c r="D14" s="156"/>
      <x:c r="E14" s="156"/>
      <x:c r="F14" s="17" t="s">
        <x:v>90</x:v>
      </x:c>
      <x:c r="G14" s="17"/>
      <x:c r="H14" s="17"/>
      <x:c r="I14" s="47"/>
      <x:c r="J14" s="11"/>
      <x:c r="K14" s="55"/>
      <x:c r="L14" s="156" t="s">
        <x:v>102</x:v>
      </x:c>
      <x:c r="M14" s="156"/>
      <x:c r="N14" s="156"/>
      <x:c r="O14" s="156"/>
      <x:c r="P14" s="203"/>
      <x:c r="Q14" s="11"/>
      <x:c r="R14" s="11"/>
      <x:c r="S14" s="11"/>
      <x:c r="T14" s="11"/>
      <x:c r="U14" s="11"/>
      <x:c r="V14" s="11"/>
      <x:c r="W14" s="11"/>
      <x:c r="X14" s="8" t="s">
        <x:v>22</x:v>
      </x:c>
      <x:c r="Y14" s="19">
        <x:v>0.5</x:v>
      </x:c>
      <x:c r="Z14" s="7">
        <x:f>Y5*Y14</x:f>
        <x:v>1990697</x:v>
      </x:c>
      <x:c r="AA14" s="11"/>
      <x:c r="AB14" s="11"/>
      <x:c r="AC14" s="11"/>
      <x:c r="AD14" s="11"/>
      <x:c r="AE14" s="11"/>
      <x:c r="AF14" s="11"/>
      <x:c r="AG14" s="11"/>
      <x:c r="AH14" s="11"/>
      <x:c r="AI14" s="11"/>
      <x:c r="AJ14" s="11"/>
    </x:row>
    <x:row r="15" spans="1:36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218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  <x:c r="AJ15" s="10"/>
    </x:row>
    <x:row r="16" spans="1:36">
      <x:c r="A16" s="10"/>
      <x:c r="B16" s="89">
        <x:v>45471</x:v>
      </x:c>
      <x:c r="C16" s="101">
        <x:v>4500</x:v>
      </x:c>
      <x:c r="D16" s="102" t="s">
        <x:v>207</x:v>
      </x:c>
      <x:c r="E16" s="102" t="s">
        <x:v>152</x:v>
      </x:c>
      <x:c r="F16" s="17"/>
      <x:c r="G16" s="17"/>
      <x:c r="H16" s="17"/>
      <x:c r="I16" s="42"/>
      <x:c r="J16" s="10"/>
      <x:c r="K16" s="41"/>
      <x:c r="L16" s="137">
        <x:v>45483</x:v>
      </x:c>
      <x:c r="M16" s="31" t="s">
        <x:v>74</x:v>
      </x:c>
      <x:c r="N16" s="16"/>
      <x:c r="O16" s="16"/>
      <x:c r="P16" s="204"/>
      <x:c r="Q16" s="17"/>
      <x:c r="R16" s="17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  <x:c r="AJ16" s="10"/>
    </x:row>
    <x:row r="17" spans="1:36">
      <x:c r="A17" s="10"/>
      <x:c r="B17" s="145">
        <x:v>45471</x:v>
      </x:c>
      <x:c r="C17" s="101">
        <x:v>50000</x:v>
      </x:c>
      <x:c r="D17" s="102" t="s">
        <x:v>31</x:v>
      </x:c>
      <x:c r="E17" s="102" t="s">
        <x:v>152</x:v>
      </x:c>
      <x:c r="F17" s="17"/>
      <x:c r="G17" s="17"/>
      <x:c r="H17" s="17"/>
      <x:c r="I17" s="42"/>
      <x:c r="J17" s="10"/>
      <x:c r="K17" s="41"/>
      <x:c r="L17" s="137"/>
      <x:c r="M17" s="31"/>
      <x:c r="N17" s="16"/>
      <x:c r="O17" s="16"/>
      <x:c r="P17" s="204"/>
      <x:c r="Q17" s="17"/>
      <x:c r="R17" s="17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  <x:c r="AJ17" s="10"/>
    </x:row>
    <x:row r="18" spans="1:36">
      <x:c r="A18" s="10"/>
      <x:c r="B18" s="145">
        <x:v>45472</x:v>
      </x:c>
      <x:c r="C18" s="101">
        <x:v>27000</x:v>
      </x:c>
      <x:c r="D18" s="102" t="s">
        <x:v>207</x:v>
      </x:c>
      <x:c r="E18" s="102" t="s">
        <x:v>152</x:v>
      </x:c>
      <x:c r="F18" s="17"/>
      <x:c r="G18" s="17"/>
      <x:c r="H18" s="17"/>
      <x:c r="I18" s="42"/>
      <x:c r="J18" s="10"/>
      <x:c r="K18" s="41"/>
      <x:c r="L18" s="137"/>
      <x:c r="M18" s="131"/>
      <x:c r="N18" s="139"/>
      <x:c r="O18" s="16"/>
      <x:c r="P18" s="204"/>
      <x:c r="Q18" s="17"/>
      <x:c r="R18" s="17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  <x:c r="AJ18" s="10"/>
    </x:row>
    <x:row r="19" spans="1:36">
      <x:c r="A19" s="10"/>
      <x:c r="B19" s="145">
        <x:v>45473</x:v>
      </x:c>
      <x:c r="C19" s="101">
        <x:f>10900+17200</x:f>
        <x:v>28100</x:v>
      </x:c>
      <x:c r="D19" s="102" t="s">
        <x:v>85</x:v>
      </x:c>
      <x:c r="E19" s="102" t="s">
        <x:v>61</x:v>
      </x:c>
      <x:c r="F19" s="17"/>
      <x:c r="G19" s="17"/>
      <x:c r="H19" s="17"/>
      <x:c r="I19" s="42"/>
      <x:c r="J19" s="10"/>
      <x:c r="K19" s="41"/>
      <x:c r="L19" s="89"/>
      <x:c r="M19" s="114"/>
      <x:c r="N19" s="138"/>
      <x:c r="O19" s="105"/>
      <x:c r="P19" s="204"/>
      <x:c r="Q19" s="17"/>
      <x:c r="R19" s="17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  <x:c r="AJ19" s="10"/>
    </x:row>
    <x:row r="20" spans="1:36">
      <x:c r="A20" s="10"/>
      <x:c r="B20" s="145">
        <x:v>45473</x:v>
      </x:c>
      <x:c r="C20" s="31">
        <x:f>33000+8730</x:f>
        <x:v>41730</x:v>
      </x:c>
      <x:c r="D20" s="16" t="s">
        <x:v>31</x:v>
      </x:c>
      <x:c r="E20" s="16" t="s">
        <x:v>152</x:v>
      </x:c>
      <x:c r="F20" s="17"/>
      <x:c r="G20" s="17"/>
      <x:c r="H20" s="17"/>
      <x:c r="I20" s="42"/>
      <x:c r="J20" s="10"/>
      <x:c r="K20" s="41"/>
      <x:c r="L20" s="140"/>
      <x:c r="M20" s="31"/>
      <x:c r="N20" s="16"/>
      <x:c r="O20" s="16"/>
      <x:c r="P20" s="204"/>
      <x:c r="Q20" s="17"/>
      <x:c r="R20" s="17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  <x:c r="AJ20" s="10"/>
    </x:row>
    <x:row r="21" spans="1:36">
      <x:c r="A21" s="10"/>
      <x:c r="B21" s="89">
        <x:v>45473</x:v>
      </x:c>
      <x:c r="C21" s="31">
        <x:v>35000</x:v>
      </x:c>
      <x:c r="D21" s="16" t="s">
        <x:v>116</x:v>
      </x:c>
      <x:c r="E21" s="16" t="s">
        <x:v>61</x:v>
      </x:c>
      <x:c r="F21" s="17"/>
      <x:c r="G21" s="17"/>
      <x:c r="H21" s="17"/>
      <x:c r="I21" s="42"/>
      <x:c r="J21" s="10"/>
      <x:c r="K21" s="41"/>
      <x:c r="L21" s="140"/>
      <x:c r="M21" s="31"/>
      <x:c r="N21" s="16"/>
      <x:c r="O21" s="16"/>
      <x:c r="P21" s="204"/>
      <x:c r="Q21" s="17"/>
      <x:c r="R21" s="17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  <x:c r="AJ21" s="10"/>
    </x:row>
    <x:row r="22" spans="1:36">
      <x:c r="A22" s="10"/>
      <x:c r="B22" s="151">
        <x:v>45473</x:v>
      </x:c>
      <x:c r="C22" s="92">
        <x:v>62900</x:v>
      </x:c>
      <x:c r="D22" s="93" t="s">
        <x:v>113</x:v>
      </x:c>
      <x:c r="E22" s="93" t="s">
        <x:v>152</x:v>
      </x:c>
      <x:c r="F22" s="17"/>
      <x:c r="G22" s="17"/>
      <x:c r="H22" s="17"/>
      <x:c r="I22" s="42"/>
      <x:c r="J22" s="10"/>
      <x:c r="K22" s="41"/>
      <x:c r="L22" s="140"/>
      <x:c r="M22" s="31"/>
      <x:c r="N22" s="16"/>
      <x:c r="O22" s="16"/>
      <x:c r="P22" s="204"/>
      <x:c r="Q22" s="17"/>
      <x:c r="R22" s="17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  <x:c r="AJ22" s="10"/>
    </x:row>
    <x:row r="23" spans="1:36">
      <x:c r="A23" s="10"/>
      <x:c r="B23" s="151">
        <x:v>45473</x:v>
      </x:c>
      <x:c r="C23" s="92">
        <x:v>25540</x:v>
      </x:c>
      <x:c r="D23" s="93" t="s">
        <x:v>175</x:v>
      </x:c>
      <x:c r="E23" s="93" t="s">
        <x:v>152</x:v>
      </x:c>
      <x:c r="F23" s="17"/>
      <x:c r="G23" s="17"/>
      <x:c r="H23" s="17"/>
      <x:c r="I23" s="42"/>
      <x:c r="J23" s="10"/>
      <x:c r="K23" s="41"/>
      <x:c r="L23" s="140"/>
      <x:c r="M23" s="31"/>
      <x:c r="N23" s="16"/>
      <x:c r="O23" s="16"/>
      <x:c r="P23" s="204"/>
      <x:c r="Q23" s="17"/>
      <x:c r="R23" s="17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  <x:c r="AJ23" s="10"/>
    </x:row>
    <x:row r="24" spans="1:36">
      <x:c r="A24" s="10"/>
      <x:c r="B24" s="151">
        <x:v>45473</x:v>
      </x:c>
      <x:c r="C24" s="31">
        <x:v>15550</x:v>
      </x:c>
      <x:c r="D24" s="16" t="s">
        <x:v>105</x:v>
      </x:c>
      <x:c r="E24" s="16" t="s">
        <x:v>152</x:v>
      </x:c>
      <x:c r="F24" s="17"/>
      <x:c r="G24" s="17"/>
      <x:c r="H24" s="17"/>
      <x:c r="I24" s="42"/>
      <x:c r="J24" s="10"/>
      <x:c r="K24" s="41"/>
      <x:c r="L24" s="140"/>
      <x:c r="M24" s="31"/>
      <x:c r="N24" s="16"/>
      <x:c r="O24" s="16"/>
      <x:c r="P24" s="204"/>
      <x:c r="Q24" s="17"/>
      <x:c r="R24" s="17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  <x:c r="AJ24" s="10"/>
    </x:row>
    <x:row r="25" spans="1:36">
      <x:c r="A25" s="10"/>
      <x:c r="B25" s="89">
        <x:v>45474</x:v>
      </x:c>
      <x:c r="C25" s="31">
        <x:v>4500</x:v>
      </x:c>
      <x:c r="D25" s="16" t="s">
        <x:v>207</x:v>
      </x:c>
      <x:c r="E25" s="16" t="s">
        <x:v>152</x:v>
      </x:c>
      <x:c r="F25" s="17"/>
      <x:c r="G25" s="17"/>
      <x:c r="H25" s="17"/>
      <x:c r="I25" s="42"/>
      <x:c r="J25" s="10"/>
      <x:c r="K25" s="41"/>
      <x:c r="L25" s="140"/>
      <x:c r="M25" s="141"/>
      <x:c r="N25" s="142"/>
      <x:c r="O25" s="142"/>
      <x:c r="P25" s="204"/>
      <x:c r="Q25" s="17"/>
      <x:c r="R25" s="17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  <x:c r="AJ25" s="10"/>
    </x:row>
    <x:row r="26" spans="1:36">
      <x:c r="A26" s="10"/>
      <x:c r="B26" s="152">
        <x:v>45474</x:v>
      </x:c>
      <x:c r="C26" s="31">
        <x:f>4980+5400</x:f>
        <x:v>10380</x:v>
      </x:c>
      <x:c r="D26" s="16" t="s">
        <x:v>39</x:v>
      </x:c>
      <x:c r="E26" s="16" t="s">
        <x:v>152</x:v>
      </x:c>
      <x:c r="F26" s="17"/>
      <x:c r="G26" s="17"/>
      <x:c r="H26" s="17"/>
      <x:c r="I26" s="42"/>
      <x:c r="J26" s="10"/>
      <x:c r="K26" s="41"/>
      <x:c r="L26" s="140"/>
      <x:c r="M26" s="31"/>
      <x:c r="N26" s="16"/>
      <x:c r="O26" s="16"/>
      <x:c r="P26" s="204"/>
      <x:c r="Q26" s="17"/>
      <x:c r="R26" s="17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  <x:c r="AJ26" s="10"/>
    </x:row>
    <x:row r="27" spans="1:36">
      <x:c r="A27" s="10"/>
      <x:c r="B27" s="152">
        <x:v>45475</x:v>
      </x:c>
      <x:c r="C27" s="31">
        <x:v>4500</x:v>
      </x:c>
      <x:c r="D27" s="16" t="s">
        <x:v>207</x:v>
      </x:c>
      <x:c r="E27" s="16" t="s">
        <x:v>152</x:v>
      </x:c>
      <x:c r="F27" s="17"/>
      <x:c r="G27" s="17"/>
      <x:c r="H27" s="17"/>
      <x:c r="I27" s="42"/>
      <x:c r="J27" s="10"/>
      <x:c r="K27" s="41"/>
      <x:c r="L27" s="140"/>
      <x:c r="M27" s="31"/>
      <x:c r="N27" s="16"/>
      <x:c r="O27" s="16"/>
      <x:c r="P27" s="204"/>
      <x:c r="Q27" s="17"/>
      <x:c r="R27" s="17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  <x:c r="AJ27" s="10"/>
    </x:row>
    <x:row r="28" spans="1:36">
      <x:c r="A28" s="41"/>
      <x:c r="B28" s="152">
        <x:v>45475</x:v>
      </x:c>
      <x:c r="C28" s="44">
        <x:v>4000</x:v>
      </x:c>
      <x:c r="D28" s="45" t="s">
        <x:v>31</x:v>
      </x:c>
      <x:c r="E28" s="45" t="s">
        <x:v>152</x:v>
      </x:c>
      <x:c r="F28" s="42"/>
      <x:c r="G28" s="42"/>
      <x:c r="H28" s="42"/>
      <x:c r="I28" s="42"/>
      <x:c r="J28" s="41"/>
      <x:c r="K28" s="41"/>
      <x:c r="L28" s="140"/>
      <x:c r="M28" s="107"/>
      <x:c r="N28" s="106"/>
      <x:c r="O28" s="106"/>
      <x:c r="P28" s="204"/>
      <x:c r="Q28" s="42"/>
      <x:c r="R28" s="42"/>
      <x:c r="S28" s="41"/>
      <x:c r="T28" s="41"/>
      <x:c r="U28" s="41"/>
      <x:c r="V28" s="41"/>
      <x:c r="W28" s="41"/>
      <x:c r="X28" s="41"/>
      <x:c r="Y28" s="41"/>
      <x:c r="Z28" s="41"/>
      <x:c r="AA28" s="41"/>
      <x:c r="AB28" s="41"/>
      <x:c r="AC28" s="41"/>
      <x:c r="AD28" s="41"/>
      <x:c r="AE28" s="41"/>
      <x:c r="AF28" s="41"/>
      <x:c r="AG28" s="41"/>
      <x:c r="AH28" s="41"/>
      <x:c r="AI28" s="41"/>
      <x:c r="AJ28" s="41"/>
    </x:row>
    <x:row r="29" spans="1:36">
      <x:c r="A29" s="10"/>
      <x:c r="B29" s="152">
        <x:v>45475</x:v>
      </x:c>
      <x:c r="C29" s="114">
        <x:v>62500</x:v>
      </x:c>
      <x:c r="D29" s="122" t="s">
        <x:v>147</x:v>
      </x:c>
      <x:c r="E29" s="122" t="s">
        <x:v>72</x:v>
      </x:c>
      <x:c r="F29" s="17"/>
      <x:c r="G29" s="17"/>
      <x:c r="H29" s="17"/>
      <x:c r="I29" s="42"/>
      <x:c r="J29" s="10"/>
      <x:c r="K29" s="41"/>
      <x:c r="L29" s="140"/>
      <x:c r="M29" s="31"/>
      <x:c r="N29" s="16"/>
      <x:c r="O29" s="16"/>
      <x:c r="P29" s="204"/>
      <x:c r="Q29" s="17"/>
      <x:c r="R29" s="17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  <x:c r="AJ29" s="10"/>
    </x:row>
    <x:row r="30" spans="1:36">
      <x:c r="A30" s="41"/>
      <x:c r="B30" s="152">
        <x:v>45475</x:v>
      </x:c>
      <x:c r="C30" s="101">
        <x:v>50000</x:v>
      </x:c>
      <x:c r="D30" s="122" t="s">
        <x:v>204</x:v>
      </x:c>
      <x:c r="E30" s="122" t="s">
        <x:v>214</x:v>
      </x:c>
      <x:c r="F30" s="42"/>
      <x:c r="G30" s="42"/>
      <x:c r="H30" s="42"/>
      <x:c r="I30" s="42"/>
      <x:c r="J30" s="41"/>
      <x:c r="K30" s="41"/>
      <x:c r="L30" s="140"/>
      <x:c r="M30" s="133"/>
      <x:c r="N30" s="106"/>
      <x:c r="O30" s="106"/>
      <x:c r="P30" s="204"/>
      <x:c r="Q30" s="42"/>
      <x:c r="R30" s="42"/>
      <x:c r="S30" s="41"/>
      <x:c r="T30" s="41"/>
      <x:c r="U30" s="41"/>
      <x:c r="V30" s="41"/>
      <x:c r="W30" s="41"/>
      <x:c r="X30" s="41"/>
      <x:c r="Y30" s="41"/>
      <x:c r="Z30" s="41"/>
      <x:c r="AA30" s="41"/>
      <x:c r="AB30" s="41"/>
      <x:c r="AC30" s="41"/>
      <x:c r="AD30" s="41"/>
      <x:c r="AE30" s="41"/>
      <x:c r="AF30" s="41"/>
      <x:c r="AG30" s="41"/>
      <x:c r="AH30" s="41"/>
      <x:c r="AI30" s="41"/>
      <x:c r="AJ30" s="41"/>
    </x:row>
    <x:row r="31" spans="1:36">
      <x:c r="A31" s="41"/>
      <x:c r="B31" s="89">
        <x:v>45476</x:v>
      </x:c>
      <x:c r="C31" s="101">
        <x:v>12180</x:v>
      </x:c>
      <x:c r="D31" s="102" t="s">
        <x:v>105</x:v>
      </x:c>
      <x:c r="E31" s="122" t="s">
        <x:v>152</x:v>
      </x:c>
      <x:c r="F31" s="42"/>
      <x:c r="G31" s="42"/>
      <x:c r="H31" s="42"/>
      <x:c r="I31" s="42"/>
      <x:c r="J31" s="41"/>
      <x:c r="K31" s="41"/>
      <x:c r="L31" s="140"/>
      <x:c r="M31" s="107"/>
      <x:c r="N31" s="96"/>
      <x:c r="O31" s="106"/>
      <x:c r="P31" s="204"/>
      <x:c r="Q31" s="42"/>
      <x:c r="R31" s="42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  <x:c r="AJ31" s="41"/>
    </x:row>
    <x:row r="32" spans="1:36">
      <x:c r="A32" s="41"/>
      <x:c r="B32" s="153">
        <x:v>45477</x:v>
      </x:c>
      <x:c r="C32" s="101">
        <x:v>4500</x:v>
      </x:c>
      <x:c r="D32" s="122" t="s">
        <x:v>31</x:v>
      </x:c>
      <x:c r="E32" s="122" t="s">
        <x:v>152</x:v>
      </x:c>
      <x:c r="F32" s="42"/>
      <x:c r="G32" s="42"/>
      <x:c r="H32" s="42"/>
      <x:c r="I32" s="42"/>
      <x:c r="J32" s="41"/>
      <x:c r="K32" s="41"/>
      <x:c r="L32" s="140"/>
      <x:c r="M32" s="107"/>
      <x:c r="N32" s="106"/>
      <x:c r="O32" s="106"/>
      <x:c r="P32" s="204"/>
      <x:c r="Q32" s="42"/>
      <x:c r="R32" s="42"/>
      <x:c r="S32" s="41"/>
      <x:c r="T32" s="41"/>
      <x:c r="U32" s="41"/>
      <x:c r="V32" s="41"/>
      <x:c r="W32" s="41"/>
      <x:c r="X32" s="41"/>
      <x:c r="Y32" s="41"/>
      <x:c r="Z32" s="41"/>
      <x:c r="AA32" s="41"/>
      <x:c r="AB32" s="41"/>
      <x:c r="AC32" s="41"/>
      <x:c r="AD32" s="41"/>
      <x:c r="AE32" s="41"/>
      <x:c r="AF32" s="41"/>
      <x:c r="AG32" s="41"/>
      <x:c r="AH32" s="41"/>
      <x:c r="AI32" s="41"/>
      <x:c r="AJ32" s="41"/>
    </x:row>
    <x:row r="33" spans="1:36">
      <x:c r="A33" s="109"/>
      <x:c r="B33" s="153">
        <x:v>45477</x:v>
      </x:c>
      <x:c r="C33" s="101">
        <x:v>12980</x:v>
      </x:c>
      <x:c r="D33" s="122" t="s">
        <x:v>105</x:v>
      </x:c>
      <x:c r="E33" s="122" t="s">
        <x:v>152</x:v>
      </x:c>
      <x:c r="F33" s="120"/>
      <x:c r="G33" s="120"/>
      <x:c r="H33" s="120"/>
      <x:c r="I33" s="120"/>
      <x:c r="J33" s="109"/>
      <x:c r="K33" s="109"/>
      <x:c r="L33" s="130"/>
      <x:c r="M33" s="114"/>
      <x:c r="N33" s="102"/>
      <x:c r="O33" s="132"/>
      <x:c r="P33" s="204"/>
      <x:c r="Q33" s="120"/>
      <x:c r="R33" s="120"/>
      <x:c r="S33" s="109"/>
      <x:c r="T33" s="109"/>
      <x:c r="U33" s="109"/>
      <x:c r="V33" s="109"/>
      <x:c r="W33" s="109"/>
      <x:c r="X33" s="109"/>
      <x:c r="Y33" s="109"/>
      <x:c r="Z33" s="109"/>
      <x:c r="AA33" s="109"/>
      <x:c r="AB33" s="109"/>
      <x:c r="AC33" s="109"/>
      <x:c r="AD33" s="109"/>
      <x:c r="AE33" s="109"/>
      <x:c r="AF33" s="109"/>
      <x:c r="AG33" s="109"/>
      <x:c r="AH33" s="109"/>
      <x:c r="AI33" s="109"/>
      <x:c r="AJ33" s="109"/>
    </x:row>
    <x:row r="34" spans="1:36">
      <x:c r="A34" s="41"/>
      <x:c r="B34" s="153">
        <x:v>45477</x:v>
      </x:c>
      <x:c r="C34" s="44">
        <x:v>54000</x:v>
      </x:c>
      <x:c r="D34" s="45" t="s">
        <x:v>101</x:v>
      </x:c>
      <x:c r="E34" s="45" t="s">
        <x:v>61</x:v>
      </x:c>
      <x:c r="F34" s="42"/>
      <x:c r="G34" s="42"/>
      <x:c r="H34" s="42"/>
      <x:c r="I34" s="42"/>
      <x:c r="J34" s="41"/>
      <x:c r="K34" s="41"/>
      <x:c r="L34" s="130"/>
      <x:c r="M34" s="107"/>
      <x:c r="N34" s="106"/>
      <x:c r="O34" s="106"/>
      <x:c r="P34" s="204"/>
      <x:c r="Q34" s="42"/>
      <x:c r="R34" s="42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  <x:c r="AJ34" s="41"/>
    </x:row>
    <x:row r="35" spans="1:36">
      <x:c r="A35" s="41"/>
      <x:c r="B35" s="153">
        <x:v>45478</x:v>
      </x:c>
      <x:c r="C35" s="44">
        <x:v>4300</x:v>
      </x:c>
      <x:c r="D35" s="45" t="s">
        <x:v>12</x:v>
      </x:c>
      <x:c r="E35" s="45" t="s">
        <x:v>72</x:v>
      </x:c>
      <x:c r="F35" s="42"/>
      <x:c r="G35" s="42"/>
      <x:c r="H35" s="42"/>
      <x:c r="I35" s="42"/>
      <x:c r="J35" s="41"/>
      <x:c r="K35" s="41"/>
      <x:c r="L35" s="130"/>
      <x:c r="M35" s="107"/>
      <x:c r="N35" s="106"/>
      <x:c r="O35" s="106"/>
      <x:c r="P35" s="204"/>
      <x:c r="Q35" s="42"/>
      <x:c r="R35" s="42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  <x:c r="AJ35" s="41"/>
    </x:row>
    <x:row r="36" spans="1:36">
      <x:c r="A36" s="41"/>
      <x:c r="B36" s="153">
        <x:v>45479</x:v>
      </x:c>
      <x:c r="C36" s="44">
        <x:v>11320</x:v>
      </x:c>
      <x:c r="D36" s="45" t="s">
        <x:v>193</x:v>
      </x:c>
      <x:c r="E36" s="45" t="s">
        <x:v>214</x:v>
      </x:c>
      <x:c r="F36" s="42"/>
      <x:c r="G36" s="42"/>
      <x:c r="H36" s="42"/>
      <x:c r="I36" s="42"/>
      <x:c r="J36" s="41"/>
      <x:c r="K36" s="41"/>
      <x:c r="L36" s="130"/>
      <x:c r="M36" s="107"/>
      <x:c r="N36" s="106"/>
      <x:c r="O36" s="106"/>
      <x:c r="P36" s="204"/>
      <x:c r="Q36" s="42"/>
      <x:c r="R36" s="42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  <x:c r="AJ36" s="41"/>
    </x:row>
    <x:row r="37" spans="1:36">
      <x:c r="A37" s="41"/>
      <x:c r="B37" s="153">
        <x:v>45479</x:v>
      </x:c>
      <x:c r="C37" s="44">
        <x:v>21600</x:v>
      </x:c>
      <x:c r="D37" s="45" t="s">
        <x:v>190</x:v>
      </x:c>
      <x:c r="E37" s="45" t="s">
        <x:v>152</x:v>
      </x:c>
      <x:c r="F37" s="42"/>
      <x:c r="G37" s="42"/>
      <x:c r="H37" s="42"/>
      <x:c r="I37" s="42"/>
      <x:c r="J37" s="41"/>
      <x:c r="K37" s="41"/>
      <x:c r="L37" s="134"/>
      <x:c r="M37" s="107"/>
      <x:c r="N37" s="106"/>
      <x:c r="O37" s="106"/>
      <x:c r="P37" s="204"/>
      <x:c r="Q37" s="42"/>
      <x:c r="R37" s="42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  <x:c r="AJ37" s="41"/>
    </x:row>
    <x:row r="38" spans="1:36">
      <x:c r="A38" s="41"/>
      <x:c r="B38" s="153">
        <x:v>45479</x:v>
      </x:c>
      <x:c r="C38" s="101">
        <x:v>17200</x:v>
      </x:c>
      <x:c r="D38" s="102" t="s">
        <x:v>105</x:v>
      </x:c>
      <x:c r="E38" s="102" t="s">
        <x:v>152</x:v>
      </x:c>
      <x:c r="F38" s="42"/>
      <x:c r="G38" s="42"/>
      <x:c r="H38" s="42"/>
      <x:c r="I38" s="42"/>
      <x:c r="J38" s="41"/>
      <x:c r="K38" s="41"/>
      <x:c r="L38" s="134"/>
      <x:c r="M38" s="107"/>
      <x:c r="N38" s="106"/>
      <x:c r="O38" s="106"/>
      <x:c r="P38" s="204"/>
      <x:c r="Q38" s="42"/>
      <x:c r="R38" s="42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  <x:c r="AJ38" s="41"/>
    </x:row>
    <x:row r="39" spans="1:36">
      <x:c r="A39" s="41"/>
      <x:c r="B39" s="153">
        <x:v>45480</x:v>
      </x:c>
      <x:c r="C39" s="44">
        <x:f>61800+7990+3990</x:f>
        <x:v>73780</x:v>
      </x:c>
      <x:c r="D39" s="45" t="s">
        <x:v>209</x:v>
      </x:c>
      <x:c r="E39" s="45" t="s">
        <x:v>9</x:v>
      </x:c>
      <x:c r="F39" s="42"/>
      <x:c r="G39" s="42"/>
      <x:c r="H39" s="42"/>
      <x:c r="I39" s="42"/>
      <x:c r="J39" s="41"/>
      <x:c r="K39" s="41"/>
      <x:c r="L39" s="134"/>
      <x:c r="M39" s="107"/>
      <x:c r="N39" s="106"/>
      <x:c r="O39" s="106"/>
      <x:c r="P39" s="204"/>
      <x:c r="Q39" s="42"/>
      <x:c r="R39" s="42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  <x:c r="AJ39" s="41"/>
    </x:row>
    <x:row r="40" spans="1:36">
      <x:c r="A40" s="41"/>
      <x:c r="B40" s="153">
        <x:v>45481</x:v>
      </x:c>
      <x:c r="C40" s="44">
        <x:v>4300</x:v>
      </x:c>
      <x:c r="D40" s="45" t="s">
        <x:v>12</x:v>
      </x:c>
      <x:c r="E40" s="45" t="s">
        <x:v>72</x:v>
      </x:c>
      <x:c r="F40" s="42"/>
      <x:c r="G40" s="42"/>
      <x:c r="H40" s="42"/>
      <x:c r="I40" s="42"/>
      <x:c r="J40" s="41"/>
      <x:c r="K40" s="41"/>
      <x:c r="L40" s="129"/>
      <x:c r="M40" s="64"/>
      <x:c r="N40" s="65"/>
      <x:c r="O40" s="65"/>
      <x:c r="P40" s="205"/>
      <x:c r="Q40" s="42"/>
      <x:c r="R40" s="42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  <x:c r="AJ40" s="41"/>
    </x:row>
    <x:row r="41" spans="1:36">
      <x:c r="A41" s="41"/>
      <x:c r="B41" s="153">
        <x:v>45481</x:v>
      </x:c>
      <x:c r="C41" s="44">
        <x:f>18500*2</x:f>
        <x:v>37000</x:v>
      </x:c>
      <x:c r="D41" s="45" t="s">
        <x:v>45</x:v>
      </x:c>
      <x:c r="E41" s="45" t="s">
        <x:v>214</x:v>
      </x:c>
      <x:c r="F41" s="42"/>
      <x:c r="G41" s="42"/>
      <x:c r="H41" s="42"/>
      <x:c r="I41" s="42"/>
      <x:c r="J41" s="41"/>
      <x:c r="K41" s="41"/>
      <x:c r="L41" s="89"/>
      <x:c r="M41" s="107"/>
      <x:c r="N41" s="65"/>
      <x:c r="O41" s="65"/>
      <x:c r="P41" s="205"/>
      <x:c r="Q41" s="42"/>
      <x:c r="R41" s="42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  <x:c r="AJ41" s="41"/>
    </x:row>
    <x:row r="42" spans="1:36">
      <x:c r="A42" s="41"/>
      <x:c r="B42" s="153">
        <x:v>45481</x:v>
      </x:c>
      <x:c r="C42" s="44">
        <x:f>19200+6100+6440</x:f>
        <x:v>31740</x:v>
      </x:c>
      <x:c r="D42" s="45" t="s">
        <x:v>31</x:v>
      </x:c>
      <x:c r="E42" s="45" t="s">
        <x:v>152</x:v>
      </x:c>
      <x:c r="F42" s="42"/>
      <x:c r="G42" s="42"/>
      <x:c r="H42" s="42"/>
      <x:c r="I42" s="42"/>
      <x:c r="J42" s="41"/>
      <x:c r="K42" s="41"/>
      <x:c r="L42" s="98"/>
      <x:c r="M42" s="107"/>
      <x:c r="N42" s="65"/>
      <x:c r="O42" s="65"/>
      <x:c r="P42" s="205"/>
      <x:c r="Q42" s="42"/>
      <x:c r="R42" s="42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  <x:c r="AJ42" s="41"/>
    </x:row>
    <x:row r="43" spans="1:36">
      <x:c r="A43" s="41"/>
      <x:c r="B43" s="153">
        <x:v>45481</x:v>
      </x:c>
      <x:c r="C43" s="44">
        <x:v>4500</x:v>
      </x:c>
      <x:c r="D43" s="45" t="s">
        <x:v>207</x:v>
      </x:c>
      <x:c r="E43" s="45" t="s">
        <x:v>152</x:v>
      </x:c>
      <x:c r="F43" s="42"/>
      <x:c r="G43" s="42"/>
      <x:c r="H43" s="42"/>
      <x:c r="I43" s="42"/>
      <x:c r="J43" s="41"/>
      <x:c r="K43" s="41"/>
      <x:c r="L43" s="98"/>
      <x:c r="M43" s="107"/>
      <x:c r="N43" s="65"/>
      <x:c r="O43" s="65"/>
      <x:c r="P43" s="205"/>
      <x:c r="Q43" s="42"/>
      <x:c r="R43" s="42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  <x:c r="AJ43" s="41"/>
    </x:row>
    <x:row r="44" spans="1:36">
      <x:c r="A44" s="41"/>
      <x:c r="B44" s="153">
        <x:v>45482</x:v>
      </x:c>
      <x:c r="C44" s="44">
        <x:v>8700</x:v>
      </x:c>
      <x:c r="D44" s="45" t="s">
        <x:v>207</x:v>
      </x:c>
      <x:c r="E44" s="45" t="s">
        <x:v>152</x:v>
      </x:c>
      <x:c r="F44" s="42"/>
      <x:c r="G44" s="42"/>
      <x:c r="H44" s="42"/>
      <x:c r="I44" s="42"/>
      <x:c r="J44" s="41"/>
      <x:c r="K44" s="41"/>
      <x:c r="L44" s="98"/>
      <x:c r="M44" s="107"/>
      <x:c r="N44" s="65"/>
      <x:c r="O44" s="65"/>
      <x:c r="P44" s="205"/>
      <x:c r="Q44" s="42"/>
      <x:c r="R44" s="42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  <x:c r="AJ44" s="41"/>
    </x:row>
    <x:row r="45" spans="1:36">
      <x:c r="A45" s="41"/>
      <x:c r="B45" s="153">
        <x:v>45482</x:v>
      </x:c>
      <x:c r="C45" s="44">
        <x:v>9000</x:v>
      </x:c>
      <x:c r="D45" s="45" t="s">
        <x:v>31</x:v>
      </x:c>
      <x:c r="E45" s="45" t="s">
        <x:v>152</x:v>
      </x:c>
      <x:c r="F45" s="42"/>
      <x:c r="G45" s="42"/>
      <x:c r="H45" s="42"/>
      <x:c r="I45" s="42"/>
      <x:c r="J45" s="41"/>
      <x:c r="K45" s="41"/>
      <x:c r="L45" s="98"/>
      <x:c r="M45" s="107"/>
      <x:c r="N45" s="65"/>
      <x:c r="O45" s="65"/>
      <x:c r="P45" s="205"/>
      <x:c r="Q45" s="42"/>
      <x:c r="R45" s="42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  <x:c r="AJ45" s="41"/>
    </x:row>
    <x:row r="46" spans="1:36">
      <x:c r="A46" s="41"/>
      <x:c r="B46" s="153">
        <x:v>45483</x:v>
      </x:c>
      <x:c r="C46" s="44">
        <x:v>4500</x:v>
      </x:c>
      <x:c r="D46" s="45" t="s">
        <x:v>207</x:v>
      </x:c>
      <x:c r="E46" s="45" t="s">
        <x:v>152</x:v>
      </x:c>
      <x:c r="F46" s="42"/>
      <x:c r="G46" s="42"/>
      <x:c r="H46" s="42"/>
      <x:c r="I46" s="42"/>
      <x:c r="J46" s="41"/>
      <x:c r="K46" s="41"/>
      <x:c r="L46" s="98"/>
      <x:c r="M46" s="46"/>
      <x:c r="N46" s="45"/>
      <x:c r="O46" s="45"/>
      <x:c r="P46" s="204"/>
      <x:c r="Q46" s="42"/>
      <x:c r="R46" s="42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  <x:c r="AJ46" s="41"/>
    </x:row>
    <x:row r="47" spans="1:36">
      <x:c r="A47" s="41"/>
      <x:c r="B47" s="153">
        <x:v>45483</x:v>
      </x:c>
      <x:c r="C47" s="44">
        <x:f>5760-221</x:f>
        <x:v>5539</x:v>
      </x:c>
      <x:c r="D47" s="45" t="s">
        <x:v>193</x:v>
      </x:c>
      <x:c r="E47" s="45" t="s">
        <x:v>214</x:v>
      </x:c>
      <x:c r="F47" s="42"/>
      <x:c r="G47" s="42"/>
      <x:c r="H47" s="42"/>
      <x:c r="I47" s="42"/>
      <x:c r="J47" s="41"/>
      <x:c r="K47" s="41"/>
      <x:c r="L47" s="98"/>
      <x:c r="M47" s="46"/>
      <x:c r="N47" s="45"/>
      <x:c r="O47" s="45"/>
      <x:c r="P47" s="204"/>
      <x:c r="Q47" s="42"/>
      <x:c r="R47" s="42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  <x:c r="AJ47" s="41"/>
    </x:row>
    <x:row r="48" spans="1:36">
      <x:c r="A48" s="41"/>
      <x:c r="B48" s="154">
        <x:v>45483</x:v>
      </x:c>
      <x:c r="C48" s="155">
        <x:v>-443339</x:v>
      </x:c>
      <x:c r="D48" s="62" t="s">
        <x:v>53</x:v>
      </x:c>
      <x:c r="E48" s="62" t="s">
        <x:v>74</x:v>
      </x:c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204"/>
      <x:c r="Q48" s="42"/>
      <x:c r="R48" s="42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  <x:c r="AJ48" s="41"/>
    </x:row>
    <x:row r="49" spans="1:36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204"/>
      <x:c r="Q49" s="42"/>
      <x:c r="R49" s="42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  <x:c r="AJ49" s="41"/>
    </x:row>
    <x:row r="50" spans="1:36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204"/>
      <x:c r="Q50" s="42"/>
      <x:c r="R50" s="42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  <x:c r="AJ50" s="41"/>
    </x:row>
    <x:row r="51" spans="1:36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204"/>
      <x:c r="Q51" s="42"/>
      <x:c r="R51" s="42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  <x:c r="AJ51" s="41"/>
    </x:row>
    <x:row r="52" spans="1:36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204"/>
      <x:c r="Q52" s="42"/>
      <x:c r="R52" s="42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  <x:c r="AJ52" s="41"/>
    </x:row>
    <x:row r="53" spans="1:36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204"/>
      <x:c r="Q53" s="42"/>
      <x:c r="R53" s="42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  <x:c r="AJ53" s="41"/>
    </x:row>
    <x:row r="54" spans="1:36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204"/>
      <x:c r="Q54" s="42"/>
      <x:c r="R54" s="42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  <x:c r="AJ54" s="41"/>
    </x:row>
    <x:row r="55" spans="1:36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204"/>
      <x:c r="Q55" s="42"/>
      <x:c r="R55" s="42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  <x:c r="AJ55" s="41"/>
    </x:row>
    <x:row r="56" spans="1:36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204"/>
      <x:c r="Q56" s="42"/>
      <x:c r="R56" s="42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  <x:c r="AJ56" s="41"/>
    </x:row>
    <x:row r="57" spans="1:36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204"/>
      <x:c r="Q57" s="42"/>
      <x:c r="R57" s="42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  <x:c r="AJ57" s="41"/>
    </x:row>
    <x:row r="58" spans="1:36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204"/>
      <x:c r="Q58" s="42"/>
      <x:c r="R58" s="42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  <x:c r="AJ58" s="41"/>
    </x:row>
    <x:row r="59" spans="1:36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204"/>
      <x:c r="Q59" s="42"/>
      <x:c r="R59" s="42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  <x:c r="AJ59" s="41"/>
    </x:row>
    <x:row r="60" spans="1:36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204"/>
      <x:c r="Q60" s="42"/>
      <x:c r="R60" s="42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  <x:c r="AJ60" s="41"/>
    </x:row>
    <x:row r="61" spans="1:36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204"/>
      <x:c r="Q61" s="42"/>
      <x:c r="R61" s="42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  <x:c r="AJ61" s="41"/>
    </x:row>
    <x:row r="62" spans="1:36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204"/>
      <x:c r="Q62" s="42"/>
      <x:c r="R62" s="42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  <x:c r="AJ62" s="41"/>
    </x:row>
    <x:row r="63" spans="1:36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204"/>
      <x:c r="Q63" s="42"/>
      <x:c r="R63" s="42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  <x:c r="AJ63" s="41"/>
    </x:row>
    <x:row r="64" spans="1:36">
      <x:c r="A64" s="10"/>
      <x:c r="B64" s="14"/>
      <x:c r="C64" s="15"/>
      <x:c r="D64" s="16"/>
      <x:c r="E64" s="16"/>
      <x:c r="F64" s="17"/>
      <x:c r="G64" s="17"/>
      <x:c r="H64" s="17"/>
      <x:c r="I64" s="42"/>
      <x:c r="J64" s="10"/>
      <x:c r="K64" s="41"/>
      <x:c r="L64" s="40"/>
      <x:c r="M64" s="31"/>
      <x:c r="N64" s="16"/>
      <x:c r="O64" s="16"/>
      <x:c r="P64" s="204"/>
      <x:c r="Q64" s="17"/>
      <x:c r="R64" s="17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  <x:c r="AH64" s="10"/>
      <x:c r="AI64" s="10"/>
      <x:c r="AJ64" s="10"/>
    </x:row>
    <x:row r="65" spans="1:36">
      <x:c r="A65" s="10"/>
      <x:c r="B65" s="10"/>
      <x:c r="C65" s="10"/>
      <x:c r="D65" s="10"/>
      <x:c r="E65" s="10"/>
      <x:c r="F65" s="10"/>
      <x:c r="G65" s="10"/>
      <x:c r="H65" s="10"/>
      <x:c r="I65" s="41"/>
      <x:c r="J65" s="10"/>
      <x:c r="K65" s="41"/>
      <x:c r="L65" s="10"/>
      <x:c r="M65" s="10"/>
      <x:c r="N65" s="10"/>
      <x:c r="O65" s="10"/>
      <x:c r="P65" s="109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  <x:c r="AJ65" s="10"/>
    </x:row>
    <x:row r="66" spans="1:36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9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  <x:c r="AJ66" s="10"/>
    </x:row>
    <x:row r="67" spans="1:36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9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  <x:c r="AJ67" s="10"/>
    </x:row>
    <x:row r="68" spans="1:36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9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  <x:c r="AJ68" s="10"/>
    </x:row>
    <x:row r="69" spans="1:36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9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  <x:c r="AJ69" s="10"/>
    </x:row>
    <x:row r="70" spans="1:36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9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  <x:c r="AJ70" s="10"/>
    </x:row>
    <x:row r="71" spans="1:36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9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  <x:c r="AJ71" s="10"/>
    </x:row>
    <x:row r="72" spans="1:36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9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  <x:c r="AJ72" s="10"/>
    </x:row>
    <x:row r="73" spans="1:36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9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  <x:c r="AJ73" s="10"/>
    </x:row>
    <x:row r="74" spans="1:36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9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  <x:c r="AJ74" s="10"/>
    </x:row>
    <x:row r="75" spans="1:36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9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  <x:c r="AJ75" s="10"/>
    </x:row>
    <x:row r="76" spans="1:36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9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  <x:c r="AJ76" s="10"/>
    </x:row>
    <x:row r="77" spans="1:36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9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  <x:c r="AJ77" s="10"/>
    </x:row>
    <x:row r="78" spans="1:36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9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  <x:c r="AJ78" s="10"/>
    </x:row>
    <x:row r="79" spans="1:36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9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  <x:c r="AJ79" s="10"/>
    </x:row>
    <x:row r="80" spans="1:36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9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  <x:c r="AJ80" s="10"/>
    </x:row>
  </x:sheetData>
  <x:autoFilter ref="L15:O15"/>
  <x:mergeCells count="12">
    <x:mergeCell ref="B14:E14"/>
    <x:mergeCell ref="L14:O14"/>
    <x:mergeCell ref="B2:Y2"/>
    <x:mergeCell ref="B4:V4"/>
    <x:mergeCell ref="X4:Y4"/>
    <x:mergeCell ref="B5:B6"/>
    <x:mergeCell ref="C5:D5"/>
    <x:mergeCell ref="E5:L5"/>
    <x:mergeCell ref="M5:R5"/>
    <x:mergeCell ref="S5:S6"/>
    <x:mergeCell ref="T5:U5"/>
    <x:mergeCell ref="V5:V6"/>
  </x:mergeCells>
  <x:conditionalFormatting sqref="C12:C12">
    <x:cfRule type="cellIs" dxfId="40" priority="12" operator="lessThan">
      <x:formula>0</x:formula>
    </x:cfRule>
  </x:conditionalFormatting>
  <x:conditionalFormatting sqref="C9:E9 M9:V9">
    <x:cfRule type="cellIs" dxfId="39" priority="13" operator="lessThan">
      <x:formula>0</x:formula>
    </x:cfRule>
  </x:conditionalFormatting>
  <x:conditionalFormatting sqref="E7:E7">
    <x:cfRule type="cellIs" dxfId="38" priority="3" operator="lessThan">
      <x:formula>0</x:formula>
    </x:cfRule>
  </x:conditionalFormatting>
  <x:conditionalFormatting sqref="F9:L9">
    <x:cfRule type="cellIs" dxfId="37" priority="9" operator="lessThan">
      <x:formula>0</x:formula>
    </x:cfRule>
  </x:conditionalFormatting>
  <x:conditionalFormatting sqref="Y10:Y10">
    <x:cfRule type="cellIs" dxfId="35" priority="15" operator="greaterThan">
      <x:formula>$Y$14</x:formula>
    </x:cfRule>
    <x:cfRule type="cellIs" dxfId="36" priority="14" operator="lessThan">
      <x:formula>$Y$14</x:formula>
    </x:cfRule>
  </x:conditionalFormatting>
  <x:conditionalFormatting sqref="Y11:Y11">
    <x:cfRule type="cellIs" dxfId="33" priority="11" operator="greaterThan">
      <x:formula>$Y$13</x:formula>
    </x:cfRule>
    <x:cfRule type="cellIs" dxfId="34" priority="10" operator="lessThan">
      <x:formula>$Y$13</x:formula>
    </x:cfRule>
  </x:conditionalFormatting>
  <x:conditionalFormatting sqref="E8:E8">
    <x:cfRule type="cellIs" dxfId="22" priority="2" operator="lessThan">
      <x:formula>0</x:formula>
    </x:cfRule>
  </x:conditionalFormatting>
  <x:conditionalFormatting sqref="M12:M12">
    <x:cfRule type="cellIs" dxfId="41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B11"/>
  <x:sheetViews>
    <x:sheetView topLeftCell="A1" zoomScale="80" zoomScaleNormal="80" zoomScaleSheetLayoutView="80" workbookViewId="0">
      <x:selection activeCell="B2" activeCellId="0" sqref="B2:N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6" width="10.8984375" customWidth="1"/>
    <x:col min="7" max="8" width="10.875" customWidth="1"/>
    <x:col min="9" max="10" width="10.8984375" customWidth="1"/>
    <x:col min="11" max="11" width="12.59765625" bestFit="1" customWidth="1"/>
    <x:col min="12" max="12" width="3.59765625" customWidth="1"/>
    <x:col min="13" max="14" width="5.3984375" bestFit="1" customWidth="1"/>
    <x:col min="16" max="16" width="5.3984375" bestFit="1" customWidth="1"/>
    <x:col min="17" max="17" width="12.8984375" bestFit="1" customWidth="1"/>
    <x:col min="18" max="18" width="13.296875" customWidth="1"/>
    <x:col min="19" max="20" width="12.8984375" bestFit="1" customWidth="1"/>
    <x:col min="23" max="23" width="12.8984375" bestFit="1" customWidth="1"/>
  </x:cols>
  <x:sheetData>
    <x:row r="1" spans="1:28">
      <x:c r="A1" s="10"/>
      <x:c r="B1" s="10"/>
      <x:c r="C1" s="10"/>
      <x:c r="D1" s="10"/>
      <x:c r="E1" s="10"/>
      <x:c r="F1" s="10"/>
      <x:c r="G1" s="109"/>
      <x:c r="H1" s="109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 ht="34.5" customHeight="1">
      <x:c r="A2" s="10"/>
      <x:c r="B2" s="180" t="s">
        <x:v>144</x:v>
      </x:c>
      <x:c r="C2" s="180"/>
      <x:c r="D2" s="180"/>
      <x:c r="E2" s="180"/>
      <x:c r="F2" s="180"/>
      <x:c r="G2" s="180"/>
      <x:c r="H2" s="180"/>
      <x:c r="I2" s="180"/>
      <x:c r="J2" s="180"/>
      <x:c r="K2" s="180"/>
      <x:c r="L2" s="180"/>
      <x:c r="M2" s="180"/>
      <x:c r="N2" s="18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/>
      <x:c r="B3" s="10"/>
      <x:c r="C3" s="10"/>
      <x:c r="D3" s="10"/>
      <x:c r="E3" s="10"/>
      <x:c r="F3" s="10"/>
      <x:c r="G3" s="109"/>
      <x:c r="H3" s="109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28" s="9" customFormat="1" ht="17.80000000000000071054" customHeight="1">
      <x:c r="A4" s="11"/>
      <x:c r="B4" s="156"/>
      <x:c r="C4" s="156"/>
      <x:c r="D4" s="156"/>
      <x:c r="E4" s="156"/>
      <x:c r="F4" s="156"/>
      <x:c r="G4" s="156"/>
      <x:c r="H4" s="156"/>
      <x:c r="I4" s="156"/>
      <x:c r="J4" s="156"/>
      <x:c r="K4" s="156"/>
      <x:c r="L4" s="156"/>
      <x:c r="M4" s="156"/>
      <x:c r="N4" s="156"/>
      <x:c r="O4" s="11"/>
      <x:c r="P4" s="157" t="s">
        <x:v>55</x:v>
      </x:c>
      <x:c r="Q4" s="157"/>
      <x:c r="S4" s="157" t="s">
        <x:v>93</x:v>
      </x:c>
      <x:c r="T4" s="157"/>
      <x:c r="U4" s="11"/>
      <x:c r="X4" s="11"/>
      <x:c r="Y4" s="11"/>
      <x:c r="Z4" s="11"/>
      <x:c r="AA4" s="11"/>
      <x:c r="AB4" s="11"/>
    </x:row>
    <x:row r="5" spans="1:28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9" t="s">
        <x:v>198</x:v>
      </x:c>
      <x:c r="H5" s="190"/>
      <x:c r="I5" s="182" t="s">
        <x:v>132</x:v>
      </x:c>
      <x:c r="J5" s="183"/>
      <x:c r="K5" s="182" t="s">
        <x:v>50</x:v>
      </x:c>
      <x:c r="L5" s="183"/>
      <x:c r="M5" s="182" t="s">
        <x:v>186</x:v>
      </x:c>
      <x:c r="N5" s="184"/>
      <x:c r="O5" s="10"/>
      <x:c r="P5" s="8" t="s">
        <x:v>112</x:v>
      </x:c>
      <x:c r="Q5" s="7">
        <x:f>SUM(C7:L7)+SUM(C8:L8)</x:f>
        <x:v>53200000</x:v>
      </x:c>
      <x:c r="S5" s="8" t="s">
        <x:v>112</x:v>
      </x:c>
      <x:c r="T5" s="7">
        <x:f>SUM(C7:L7)</x:f>
        <x:v>51300000</x:v>
      </x:c>
      <x:c r="U5" s="10"/>
      <x:c r="X5" s="10"/>
      <x:c r="Y5" s="10"/>
      <x:c r="Z5" s="10"/>
      <x:c r="AA5" s="10"/>
      <x:c r="AB5" s="10"/>
    </x:row>
    <x:row r="6" spans="1:28">
      <x:c r="A6" s="10"/>
      <x:c r="B6" s="163"/>
      <x:c r="C6" s="185" t="s">
        <x:v>121</x:v>
      </x:c>
      <x:c r="D6" s="186"/>
      <x:c r="E6" s="187" t="s">
        <x:v>121</x:v>
      </x:c>
      <x:c r="F6" s="188"/>
      <x:c r="G6" s="191" t="s">
        <x:v>76</x:v>
      </x:c>
      <x:c r="H6" s="192"/>
      <x:c r="I6" s="187" t="s">
        <x:v>76</x:v>
      </x:c>
      <x:c r="J6" s="188"/>
      <x:c r="K6" s="185" t="s">
        <x:v>91</x:v>
      </x:c>
      <x:c r="L6" s="186"/>
      <x:c r="M6" s="25" t="s">
        <x:v>14</x:v>
      </x:c>
      <x:c r="N6" s="25" t="s">
        <x:v>131</x:v>
      </x:c>
      <x:c r="O6" s="10"/>
      <x:c r="P6" s="67" t="s">
        <x:v>51</x:v>
      </x:c>
      <x:c r="Q6" s="69">
        <x:f>SUM(C9:N9)</x:f>
        <x:v>3.5</x:v>
      </x:c>
      <x:c r="T6" s="10"/>
      <x:c r="U6" s="10"/>
      <x:c r="V6" s="10"/>
      <x:c r="W6" s="10"/>
      <x:c r="X6" s="10"/>
      <x:c r="Y6" s="10"/>
      <x:c r="Z6" s="10"/>
      <x:c r="AA6" s="10"/>
      <x:c r="AB6" s="10"/>
    </x:row>
    <x:row r="7" spans="1:28">
      <x:c r="A7" s="10"/>
      <x:c r="B7" s="5" t="s">
        <x:v>159</x:v>
      </x:c>
      <x:c r="C7" s="169">
        <x:v>42000000</x:v>
      </x:c>
      <x:c r="D7" s="169"/>
      <x:c r="E7" s="170" t="s">
        <x:v>74</x:v>
      </x:c>
      <x:c r="F7" s="171"/>
      <x:c r="G7" s="193">
        <x:v>0</x:v>
      </x:c>
      <x:c r="H7" s="194"/>
      <x:c r="I7" s="171">
        <x:v>2100000</x:v>
      </x:c>
      <x:c r="J7" s="171"/>
      <x:c r="K7" s="178">
        <x:v>7200000</x:v>
      </x:c>
      <x:c r="L7" s="179"/>
      <x:c r="M7" s="54">
        <x:v>0</x:v>
      </x:c>
      <x:c r="N7" s="7">
        <x:v>0</x:v>
      </x:c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</x:row>
    <x:row r="8" spans="1:28">
      <x:c r="A8" s="10"/>
      <x:c r="B8" s="5" t="s">
        <x:v>231</x:v>
      </x:c>
      <x:c r="C8" s="169"/>
      <x:c r="D8" s="169"/>
      <x:c r="E8" s="170">
        <x:v>0</x:v>
      </x:c>
      <x:c r="F8" s="171"/>
      <x:c r="G8" s="193"/>
      <x:c r="H8" s="194"/>
      <x:c r="I8" s="171">
        <x:v>100000</x:v>
      </x:c>
      <x:c r="J8" s="175"/>
      <x:c r="K8" s="176">
        <x:v>1800000</x:v>
      </x:c>
      <x:c r="L8" s="177"/>
      <x:c r="M8" s="7">
        <x:v>0</x:v>
      </x:c>
      <x:c r="N8" s="7">
        <x:v>0</x:v>
      </x:c>
      <x:c r="O8" s="10"/>
      <x:c r="P8" s="157" t="s">
        <x:v>143</x:v>
      </x:c>
      <x:c r="Q8" s="157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0"/>
      <x:c r="B9" s="5" t="s">
        <x:v>3</x:v>
      </x:c>
      <x:c r="C9" s="172">
        <x:v>3.5</x:v>
      </x:c>
      <x:c r="D9" s="173"/>
      <x:c r="E9" s="169">
        <x:f>E8*0</x:f>
        <x:v>0</x:v>
      </x:c>
      <x:c r="F9" s="174"/>
      <x:c r="G9" s="195"/>
      <x:c r="H9" s="196"/>
      <x:c r="I9" s="175"/>
      <x:c r="J9" s="169"/>
      <x:c r="K9" s="169">
        <x:f>K8*0</x:f>
        <x:v>0</x:v>
      </x:c>
      <x:c r="L9" s="169"/>
      <x:c r="M9" s="7">
        <x:f>M8*0</x:f>
        <x:v>0</x:v>
      </x:c>
      <x:c r="N9" s="7">
        <x:f>N8*0</x:f>
        <x:v>0</x:v>
      </x:c>
      <x:c r="O9" s="10"/>
      <x:c r="P9" s="8" t="s">
        <x:v>112</x:v>
      </x:c>
      <x:c r="Q9" s="7">
        <x:f>Q5-I7</x:f>
        <x:v>51100000</x:v>
      </x:c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0"/>
      <x:c r="B10" s="10"/>
      <x:c r="C10" s="17"/>
      <x:c r="D10" s="18"/>
      <x:c r="E10" s="18"/>
      <x:c r="F10" s="18"/>
      <x:c r="G10" s="119"/>
      <x:c r="H10" s="119"/>
      <x:c r="I10" s="18"/>
      <x:c r="J10" s="18"/>
      <x:c r="K10" s="10"/>
      <x:c r="L10" s="10"/>
      <x:c r="M10" s="17"/>
      <x:c r="N10" s="17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</x:row>
    <x:row r="11" spans="21:21">
      <x:c r="U11" s="13"/>
    </x:row>
  </x:sheetData>
  <x:mergeCells count="32">
    <x:mergeCell ref="C7:D7"/>
    <x:mergeCell ref="E7:F7"/>
    <x:mergeCell ref="I7:J7"/>
    <x:mergeCell ref="P8:Q8"/>
    <x:mergeCell ref="C9:D9"/>
    <x:mergeCell ref="E9:F9"/>
    <x:mergeCell ref="I9:J9"/>
    <x:mergeCell ref="K9:L9"/>
    <x:mergeCell ref="C8:D8"/>
    <x:mergeCell ref="E8:F8"/>
    <x:mergeCell ref="I8:J8"/>
    <x:mergeCell ref="K8:L8"/>
    <x:mergeCell ref="K7:L7"/>
    <x:mergeCell ref="B2:N2"/>
    <x:mergeCell ref="B4:N4"/>
    <x:mergeCell ref="P4:Q4"/>
    <x:mergeCell ref="S4:T4"/>
    <x:mergeCell ref="B5:B6"/>
    <x:mergeCell ref="C5:D5"/>
    <x:mergeCell ref="E5:F5"/>
    <x:mergeCell ref="I5:J5"/>
    <x:mergeCell ref="K5:L5"/>
    <x:mergeCell ref="M5:N5"/>
    <x:mergeCell ref="C6:D6"/>
    <x:mergeCell ref="E6:F6"/>
    <x:mergeCell ref="I6:J6"/>
    <x:mergeCell ref="K6:L6"/>
    <x:mergeCell ref="G5:H5"/>
    <x:mergeCell ref="G6:H6"/>
    <x:mergeCell ref="G7:H7"/>
    <x:mergeCell ref="G8:H8"/>
    <x:mergeCell ref="G9:H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0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J12" activeCellId="0" sqref="J12:J12"/>
    </x:sheetView>
  </x:sheetViews>
  <x:sheetFormatPr defaultColWidth="9" defaultRowHeight="16.39999999999999857891"/>
  <x:cols>
    <x:col min="2" max="2" width="25.94921875" bestFit="1" customWidth="1"/>
    <x:col min="3" max="4" width="10.8984375" customWidth="1"/>
    <x:col min="5" max="5" width="12.59765625" bestFit="1" customWidth="1"/>
    <x:col min="6" max="11" width="10.8984375" customWidth="1"/>
    <x:col min="12" max="12" width="23.105468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157" t="s">
        <x:v>125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  <x:c r="N2" s="157"/>
      <x:c r="O2" s="157"/>
      <x:c r="P2" s="157"/>
      <x:c r="Q2" s="157"/>
      <x:c r="R2" s="157"/>
      <x:c r="S2" s="157"/>
      <x:c r="T2" s="157"/>
      <x:c r="U2" s="157"/>
      <x:c r="V2" s="157"/>
      <x:c r="W2" s="157"/>
      <x:c r="X2" s="15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158" t="s">
        <x:v>65</x:v>
      </x:c>
      <x:c r="C4" s="159"/>
      <x:c r="D4" s="159"/>
      <x:c r="E4" s="160"/>
      <x:c r="F4" s="160"/>
      <x:c r="G4" s="160"/>
      <x:c r="H4" s="160"/>
      <x:c r="I4" s="161"/>
      <x:c r="J4" s="160"/>
      <x:c r="K4" s="161"/>
      <x:c r="L4" s="160"/>
      <x:c r="M4" s="159"/>
      <x:c r="N4" s="159"/>
      <x:c r="O4" s="159"/>
      <x:c r="P4" s="159"/>
      <x:c r="Q4" s="159"/>
      <x:c r="R4" s="159"/>
      <x:c r="S4" s="159"/>
      <x:c r="T4" s="159"/>
      <x:c r="U4" s="162"/>
      <x:c r="V4" s="11"/>
      <x:c r="W4" s="157" t="s">
        <x:v>55</x:v>
      </x:c>
      <x:c r="X4" s="15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63" t="s">
        <x:v>86</x:v>
      </x:c>
      <x:c r="C5" s="165" t="s">
        <x:v>46</x:v>
      </x:c>
      <x:c r="D5" s="166"/>
      <x:c r="E5" s="167" t="s">
        <x:v>28</x:v>
      </x:c>
      <x:c r="F5" s="167"/>
      <x:c r="G5" s="167"/>
      <x:c r="H5" s="167"/>
      <x:c r="I5" s="167"/>
      <x:c r="J5" s="167"/>
      <x:c r="K5" s="167"/>
      <x:c r="L5" s="167"/>
      <x:c r="M5" s="165" t="s">
        <x:v>138</x:v>
      </x:c>
      <x:c r="N5" s="168"/>
      <x:c r="O5" s="168"/>
      <x:c r="P5" s="168"/>
      <x:c r="Q5" s="166"/>
      <x:c r="R5" s="163" t="s">
        <x:v>99</x:v>
      </x:c>
      <x:c r="S5" s="165" t="s">
        <x:v>6</x:v>
      </x:c>
      <x:c r="T5" s="166"/>
      <x:c r="U5" s="163" t="s">
        <x:v>182</x:v>
      </x:c>
      <x:c r="V5" s="10"/>
      <x:c r="W5" s="8" t="s">
        <x:v>196</x:v>
      </x:c>
      <x:c r="X5" s="7">
        <x:f>D10</x:f>
        <x:v>4088802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64"/>
      <x:c r="C6" s="8" t="s">
        <x:v>77</x:v>
      </x:c>
      <x:c r="D6" s="8" t="s">
        <x:v>201</x:v>
      </x:c>
      <x:c r="E6" s="25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0" t="s">
        <x:v>225</x:v>
      </x:c>
      <x:c r="Q6" s="20" t="s">
        <x:v>153</x:v>
      </x:c>
      <x:c r="R6" s="164"/>
      <x:c r="S6" s="8" t="s">
        <x:v>50</x:v>
      </x:c>
      <x:c r="T6" s="8" t="s">
        <x:v>211</x:v>
      </x:c>
      <x:c r="U6" s="164"/>
      <x:c r="V6" s="10"/>
      <x:c r="W6" s="8" t="s">
        <x:v>58</x:v>
      </x:c>
      <x:c r="X6" s="7">
        <x:f>SUM(E8:K8)+Q10+R10</x:f>
        <x:v>1914091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103</x:v>
      </x:c>
      <x:c r="C7" s="6"/>
      <x:c r="D7" s="50">
        <x:v>0</x:v>
      </x:c>
      <x:c r="E7" s="86">
        <x:v>300000</x:v>
      </x:c>
      <x:c r="F7" s="128">
        <x:v>120000</x:v>
      </x:c>
      <x:c r="G7" s="127">
        <x:v>300000</x:v>
      </x:c>
      <x:c r="H7" s="126">
        <x:v>300000</x:v>
      </x:c>
      <x:c r="I7" s="51">
        <x:v>130000</x:v>
      </x:c>
      <x:c r="J7" s="116">
        <x:v>100000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150361</x:v>
      </x:c>
      <x:c r="P7" s="6">
        <x:v>300000</x:v>
      </x:c>
      <x:c r="Q7" s="6">
        <x:f>35000+14900</x:f>
        <x:v>49900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155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231</x:v>
      </x:c>
      <x:c r="C8" s="7">
        <x:v>3794550</x:v>
      </x:c>
      <x:c r="D8" s="52">
        <x:f>223066+71600+3786+32921+1079-38200</x:f>
        <x:v>294252</x:v>
      </x:c>
      <x:c r="E8" s="90">
        <x:v>569630</x:v>
      </x:c>
      <x:c r="F8" s="90">
        <x:f>SUMIF($O$16:$O$67,F$6,$M$16:$M$67)</x:f>
        <x:v>45790</x:v>
      </x:c>
      <x:c r="G8" s="90">
        <x:f>SUMIF($O$16:$O$67,G$6,$M$16:$M$67)</x:f>
        <x:v>184820</x:v>
      </x:c>
      <x:c r="H8" s="90">
        <x:f>SUMIF($O$16:$O$67,H$6,$M$16:$M$67)</x:f>
        <x:v>59990</x:v>
      </x:c>
      <x:c r="I8" s="90">
        <x:f>SUMIF($O$16:$O$67,I$6,$M$16:$M$67)</x:f>
        <x:v>77100</x:v>
      </x:c>
      <x:c r="J8" s="90">
        <x:f>SUMIF($O$16:$O$67,J$6,$M$16:$M$67)</x:f>
        <x:v>117900</x:v>
      </x:c>
      <x:c r="K8" s="90">
        <x:f>SUMIF($O$16:$O$67,K$6,$M$16:$M$67)</x:f>
        <x:v>0</x:v>
      </x:c>
      <x:c r="L8" s="53">
        <x:f>SUMIF($O$16:$O$64,L$6,$M$16:$M$64)</x:f>
        <x:v>0</x:v>
      </x:c>
      <x:c r="M8" s="57">
        <x:v>300000</x:v>
      </x:c>
      <x:c r="N8" s="6">
        <x:f>34100+24500</x:f>
        <x:v>58600</x:v>
      </x:c>
      <x:c r="O8" s="6">
        <x:v>150361</x:v>
      </x:c>
      <x:c r="P8" s="6">
        <x:v>300000</x:v>
      </x:c>
      <x:c r="Q8" s="6">
        <x:f>35000+14900</x:f>
        <x:v>49900</x:v>
      </x:c>
      <x:c r="R8" s="7">
        <x:v>0</x:v>
      </x:c>
      <x:c r="S8" s="7">
        <x:v>1800000</x:v>
      </x:c>
      <x:c r="T8" s="7">
        <x:v>100000</x:v>
      </x:c>
      <x:c r="U8" s="7">
        <x:f>SUMIF($E$16:$E$64,U$5,$C$16:$C$64)+SUMIF($O$16:$O$64,U$5,$M$16:$M$64)</x:f>
        <x:v>0</x:v>
      </x:c>
      <x:c r="V8" s="10"/>
      <x:c r="W8" s="8" t="s">
        <x:v>120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33</x:v>
      </x:c>
      <x:c r="C9" s="7"/>
      <x:c r="D9" s="7"/>
      <x:c r="E9" s="50">
        <x:f>E7-E8</x:f>
        <x:v>-269630</x:v>
      </x:c>
      <x:c r="F9" s="53">
        <x:f>F7-F8</x:f>
        <x:v>74210</x:v>
      </x:c>
      <x:c r="G9" s="53">
        <x:f>G7-G8</x:f>
        <x:v>115180</x:v>
      </x:c>
      <x:c r="H9" s="53">
        <x:f>H7-H8</x:f>
        <x:v>240010</x:v>
      </x:c>
      <x:c r="I9" s="53"/>
      <x:c r="J9" s="53">
        <x:f t="shared" ref="J9:U9" si="0">J7-J8</x:f>
        <x:v>-17900</x:v>
      </x:c>
      <x:c r="K9" s="53">
        <x:f t="shared" si="0"/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100000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199</x:v>
      </x:c>
      <x:c r="X9" s="7">
        <x:f>X5-(X6+X7+X8)</x:f>
        <x:v>274711</x:v>
      </x:c>
      <x:c r="Y9" s="13" t="s">
        <x:v>217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4088802</x:v>
      </x:c>
      <x:c r="E10" s="10"/>
      <x:c r="F10" s="10"/>
      <x:c r="G10" s="10"/>
      <x:c r="H10" s="10"/>
      <x:c r="I10" s="41"/>
      <x:c r="J10" s="10"/>
      <x:c r="K10" s="58"/>
      <x:c r="L10" s="58">
        <x:f>E8+SUM(F7:L7)</x:f>
        <x:v>1619630</x:v>
      </x:c>
      <x:c r="M10" s="17"/>
      <x:c r="N10" s="17"/>
      <x:c r="O10" s="18"/>
      <x:c r="P10" s="18"/>
      <x:c r="Q10" s="18">
        <x:f>SUM(M8:Q8)+Q15</x:f>
        <x:v>858861</x:v>
      </x:c>
      <x:c r="R10" s="18">
        <x:f>R8</x:f>
        <x:v>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173</x:v>
      </x:c>
      <x:c r="X10" s="23">
        <x:f>X6/X5</x:f>
        <x:v>0.46813002928486142</x:v>
      </x:c>
      <x:c r="Y10" s="10" t="s">
        <x:v>166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156</x:v>
      </x:c>
      <x:c r="X11" s="23">
        <x:f>X7/X5</x:f>
        <x:v>0.46468378757396422</x:v>
      </x:c>
      <x:c r="Y11" s="10" t="s">
        <x:v>96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111</x:v>
      </x:c>
      <x:c r="C12" s="70">
        <x:f>SUM(C16:C64)</x:f>
        <x:v>377802</x:v>
      </x:c>
      <x:c r="D12" s="18"/>
      <x:c r="E12" s="10"/>
      <x:c r="F12" s="10"/>
      <x:c r="G12" s="10"/>
      <x:c r="H12" s="10"/>
      <x:c r="I12" s="41"/>
      <x:c r="J12" s="10"/>
      <x:c r="K12" s="41"/>
      <x:c r="L12" s="144" t="s">
        <x:v>215</x:v>
      </x:c>
      <x:c r="M12" s="90">
        <x:f>SUM(M20:M57)</x:f>
        <x:v>523800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</x:v>
      </x:c>
      <x:c r="X13" s="19">
        <x:v>0.5</x:v>
      </x:c>
      <x:c r="Y13" s="7">
        <x:f>X5*X13</x:f>
        <x:v>2044401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 customHeight="1">
      <x:c r="A14" s="11"/>
      <x:c r="B14" s="156" t="s">
        <x:v>32</x:v>
      </x:c>
      <x:c r="C14" s="156"/>
      <x:c r="D14" s="156"/>
      <x:c r="E14" s="156"/>
      <x:c r="F14" s="17" t="s">
        <x:v>90</x:v>
      </x:c>
      <x:c r="G14" s="17"/>
      <x:c r="H14" s="17"/>
      <x:c r="I14" s="47"/>
      <x:c r="J14" s="11"/>
      <x:c r="K14" s="55"/>
      <x:c r="L14" s="156" t="s">
        <x:v>102</x:v>
      </x:c>
      <x:c r="M14" s="156"/>
      <x:c r="N14" s="156"/>
      <x:c r="O14" s="156"/>
      <x:c r="P14" s="11"/>
      <x:c r="Q14" s="11"/>
      <x:c r="R14" s="11"/>
      <x:c r="S14" s="11"/>
      <x:c r="T14" s="11"/>
      <x:c r="U14" s="11"/>
      <x:c r="V14" s="11"/>
      <x:c r="W14" s="8" t="s">
        <x:v>22</x:v>
      </x:c>
      <x:c r="X14" s="19">
        <x:v>0.5</x:v>
      </x:c>
      <x:c r="Y14" s="7">
        <x:f>X5*X14</x:f>
        <x:v>2044401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35">
        <x:v>45442</x:v>
      </x:c>
      <x:c r="C16" s="101">
        <x:v>6300</x:v>
      </x:c>
      <x:c r="D16" s="102" t="s">
        <x:v>207</x:v>
      </x:c>
      <x:c r="E16" s="102" t="s">
        <x:v>152</x:v>
      </x:c>
      <x:c r="F16" s="17"/>
      <x:c r="G16" s="17"/>
      <x:c r="H16" s="17"/>
      <x:c r="I16" s="42"/>
      <x:c r="J16" s="10"/>
      <x:c r="K16" s="41"/>
      <x:c r="L16" s="137">
        <x:v>45446</x:v>
      </x:c>
      <x:c r="M16" s="31" t="s">
        <x:v>74</x:v>
      </x:c>
      <x:c r="N16" s="16" t="s">
        <x:v>24</x:v>
      </x:c>
      <x:c r="O16" s="16"/>
      <x:c r="P16" s="17"/>
      <x:c r="Q16" s="17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35">
        <x:v>45443</x:v>
      </x:c>
      <x:c r="C17" s="101">
        <x:v>50000</x:v>
      </x:c>
      <x:c r="D17" s="102" t="s">
        <x:v>204</x:v>
      </x:c>
      <x:c r="E17" s="102" t="s">
        <x:v>88</x:v>
      </x:c>
      <x:c r="F17" s="17"/>
      <x:c r="G17" s="17"/>
      <x:c r="H17" s="17"/>
      <x:c r="I17" s="42"/>
      <x:c r="J17" s="10"/>
      <x:c r="K17" s="41"/>
      <x:c r="L17" s="137">
        <x:v>45448</x:v>
      </x:c>
      <x:c r="M17" s="31" t="s">
        <x:v>74</x:v>
      </x:c>
      <x:c r="N17" s="16" t="s">
        <x:v>68</x:v>
      </x:c>
      <x:c r="O17" s="16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 ht="32.75">
      <x:c r="A18" s="10"/>
      <x:c r="B18" s="135">
        <x:v>45443</x:v>
      </x:c>
      <x:c r="C18" s="101">
        <x:v>4500</x:v>
      </x:c>
      <x:c r="D18" s="102" t="s">
        <x:v>207</x:v>
      </x:c>
      <x:c r="E18" s="102" t="s">
        <x:v>152</x:v>
      </x:c>
      <x:c r="F18" s="17"/>
      <x:c r="G18" s="17"/>
      <x:c r="H18" s="17"/>
      <x:c r="I18" s="42"/>
      <x:c r="J18" s="10"/>
      <x:c r="K18" s="41"/>
      <x:c r="L18" s="137">
        <x:v>45452</x:v>
      </x:c>
      <x:c r="M18" s="131" t="s">
        <x:v>74</x:v>
      </x:c>
      <x:c r="N18" s="139" t="s">
        <x:v>167</x:v>
      </x:c>
      <x:c r="O18" s="16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89">
        <x:v>45444</x:v>
      </x:c>
      <x:c r="C19" s="101">
        <x:v>19900</x:v>
      </x:c>
      <x:c r="D19" s="102" t="s">
        <x:v>209</x:v>
      </x:c>
      <x:c r="E19" s="102" t="s">
        <x:v>9</x:v>
      </x:c>
      <x:c r="F19" s="17"/>
      <x:c r="G19" s="17"/>
      <x:c r="H19" s="17"/>
      <x:c r="I19" s="42"/>
      <x:c r="J19" s="10"/>
      <x:c r="K19" s="41"/>
      <x:c r="L19" s="89">
        <x:v>45452</x:v>
      </x:c>
      <x:c r="M19" s="114" t="s">
        <x:v>74</x:v>
      </x:c>
      <x:c r="N19" s="138" t="s">
        <x:v>218</x:v>
      </x:c>
      <x:c r="O19" s="105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137">
        <x:v>45446</x:v>
      </x:c>
      <x:c r="C20" s="31">
        <x:v>7700</x:v>
      </x:c>
      <x:c r="D20" s="16" t="s">
        <x:v>216</x:v>
      </x:c>
      <x:c r="E20" s="16" t="s">
        <x:v>152</x:v>
      </x:c>
      <x:c r="F20" s="17"/>
      <x:c r="G20" s="17"/>
      <x:c r="H20" s="17"/>
      <x:c r="I20" s="42"/>
      <x:c r="J20" s="10"/>
      <x:c r="K20" s="41"/>
      <x:c r="L20" s="140">
        <x:v>45452</x:v>
      </x:c>
      <x:c r="M20" s="31">
        <x:v>5200</x:v>
      </x:c>
      <x:c r="N20" s="16" t="s">
        <x:v>39</x:v>
      </x:c>
      <x:c r="O20" s="16" t="s">
        <x:v>61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137">
        <x:v>45446</x:v>
      </x:c>
      <x:c r="C21" s="31">
        <x:f>39000+2700</x:f>
        <x:v>41700</x:v>
      </x:c>
      <x:c r="D21" s="16" t="s">
        <x:v>25</x:v>
      </x:c>
      <x:c r="E21" s="16" t="s">
        <x:v>9</x:v>
      </x:c>
      <x:c r="F21" s="17"/>
      <x:c r="G21" s="17"/>
      <x:c r="H21" s="17"/>
      <x:c r="I21" s="42"/>
      <x:c r="J21" s="10"/>
      <x:c r="K21" s="41"/>
      <x:c r="L21" s="140">
        <x:v>45453</x:v>
      </x:c>
      <x:c r="M21" s="31">
        <x:v>50000</x:v>
      </x:c>
      <x:c r="N21" s="16" t="s">
        <x:v>204</x:v>
      </x:c>
      <x:c r="O21" s="16" t="s">
        <x:v>214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137">
        <x:v>45447</x:v>
      </x:c>
      <x:c r="C22" s="92">
        <x:v>5000</x:v>
      </x:c>
      <x:c r="D22" s="93" t="s">
        <x:v>16</x:v>
      </x:c>
      <x:c r="E22" s="93" t="s">
        <x:v>152</x:v>
      </x:c>
      <x:c r="F22" s="17"/>
      <x:c r="G22" s="17"/>
      <x:c r="H22" s="17"/>
      <x:c r="I22" s="42"/>
      <x:c r="J22" s="10"/>
      <x:c r="K22" s="41"/>
      <x:c r="L22" s="140">
        <x:v>45453</x:v>
      </x:c>
      <x:c r="M22" s="31">
        <x:v>49400</x:v>
      </x:c>
      <x:c r="N22" s="16" t="s">
        <x:v>113</x:v>
      </x:c>
      <x:c r="O22" s="16" t="s">
        <x:v>152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137">
        <x:v>45447</x:v>
      </x:c>
      <x:c r="C23" s="92">
        <x:v>4800</x:v>
      </x:c>
      <x:c r="D23" s="93" t="s">
        <x:v>207</x:v>
      </x:c>
      <x:c r="E23" s="93" t="s">
        <x:v>152</x:v>
      </x:c>
      <x:c r="F23" s="17"/>
      <x:c r="G23" s="17"/>
      <x:c r="H23" s="17"/>
      <x:c r="I23" s="42"/>
      <x:c r="J23" s="10"/>
      <x:c r="K23" s="41"/>
      <x:c r="L23" s="140">
        <x:v>45455</x:v>
      </x:c>
      <x:c r="M23" s="31">
        <x:v>7280</x:v>
      </x:c>
      <x:c r="N23" s="16" t="s">
        <x:v>108</x:v>
      </x:c>
      <x:c r="O23" s="16" t="s">
        <x:v>152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137">
        <x:v>45448</x:v>
      </x:c>
      <x:c r="C24" s="31">
        <x:v>12720</x:v>
      </x:c>
      <x:c r="D24" s="16" t="s">
        <x:v>193</x:v>
      </x:c>
      <x:c r="E24" s="16" t="s">
        <x:v>214</x:v>
      </x:c>
      <x:c r="F24" s="17"/>
      <x:c r="G24" s="17"/>
      <x:c r="H24" s="17"/>
      <x:c r="I24" s="42"/>
      <x:c r="J24" s="10"/>
      <x:c r="K24" s="41"/>
      <x:c r="L24" s="140">
        <x:v>45457</x:v>
      </x:c>
      <x:c r="M24" s="31">
        <x:v>2660</x:v>
      </x:c>
      <x:c r="N24" s="16" t="s">
        <x:v>39</x:v>
      </x:c>
      <x:c r="O24" s="16" t="s">
        <x:v>152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137">
        <x:v>45448</x:v>
      </x:c>
      <x:c r="C25" s="31">
        <x:v>1600</x:v>
      </x:c>
      <x:c r="D25" s="16" t="s">
        <x:v>16</x:v>
      </x:c>
      <x:c r="E25" s="16" t="s">
        <x:v>152</x:v>
      </x:c>
      <x:c r="F25" s="17"/>
      <x:c r="G25" s="17"/>
      <x:c r="H25" s="17"/>
      <x:c r="I25" s="42"/>
      <x:c r="J25" s="10"/>
      <x:c r="K25" s="41"/>
      <x:c r="L25" s="140">
        <x:v>45457</x:v>
      </x:c>
      <x:c r="M25" s="141">
        <x:v>10000</x:v>
      </x:c>
      <x:c r="N25" s="142" t="s">
        <x:v>139</x:v>
      </x:c>
      <x:c r="O25" s="142" t="s">
        <x:v>61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37">
        <x:v>45448</x:v>
      </x:c>
      <x:c r="C26" s="31">
        <x:v>4500</x:v>
      </x:c>
      <x:c r="D26" s="16" t="s">
        <x:v>207</x:v>
      </x:c>
      <x:c r="E26" s="16" t="s">
        <x:v>152</x:v>
      </x:c>
      <x:c r="F26" s="17"/>
      <x:c r="G26" s="17"/>
      <x:c r="H26" s="17"/>
      <x:c r="I26" s="42"/>
      <x:c r="J26" s="10"/>
      <x:c r="K26" s="41"/>
      <x:c r="L26" s="140">
        <x:v>45458</x:v>
      </x:c>
      <x:c r="M26" s="31">
        <x:v>35300</x:v>
      </x:c>
      <x:c r="N26" s="16" t="s">
        <x:v>81</x:v>
      </x:c>
      <x:c r="O26" s="16" t="s">
        <x:v>152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37">
        <x:v>45449</x:v>
      </x:c>
      <x:c r="C27" s="31">
        <x:v>5800</x:v>
      </x:c>
      <x:c r="D27" s="16" t="s">
        <x:v>16</x:v>
      </x:c>
      <x:c r="E27" s="16" t="s">
        <x:v>152</x:v>
      </x:c>
      <x:c r="F27" s="17"/>
      <x:c r="G27" s="17"/>
      <x:c r="H27" s="17"/>
      <x:c r="I27" s="42"/>
      <x:c r="J27" s="10"/>
      <x:c r="K27" s="41"/>
      <x:c r="L27" s="140">
        <x:v>45458</x:v>
      </x:c>
      <x:c r="M27" s="31">
        <x:f>12340+2190</x:f>
        <x:v>14530</x:v>
      </x:c>
      <x:c r="N27" s="16" t="s">
        <x:v>108</x:v>
      </x:c>
      <x:c r="O27" s="16" t="s">
        <x:v>152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41"/>
      <x:c r="B28" s="137">
        <x:v>45449</x:v>
      </x:c>
      <x:c r="C28" s="44">
        <x:v>8000</x:v>
      </x:c>
      <x:c r="D28" s="45" t="s">
        <x:v>207</x:v>
      </x:c>
      <x:c r="E28" s="45" t="s">
        <x:v>152</x:v>
      </x:c>
      <x:c r="F28" s="42"/>
      <x:c r="G28" s="42"/>
      <x:c r="H28" s="42"/>
      <x:c r="I28" s="42"/>
      <x:c r="J28" s="41"/>
      <x:c r="K28" s="41"/>
      <x:c r="L28" s="140">
        <x:v>45459</x:v>
      </x:c>
      <x:c r="M28" s="107">
        <x:f>2800+12550</x:f>
        <x:v>15350</x:v>
      </x:c>
      <x:c r="N28" s="106" t="s">
        <x:v>39</x:v>
      </x:c>
      <x:c r="O28" s="106" t="s">
        <x:v>152</x:v>
      </x:c>
      <x:c r="P28" s="42"/>
      <x:c r="Q28" s="42"/>
      <x:c r="R28" s="41"/>
      <x:c r="S28" s="41"/>
      <x:c r="T28" s="41"/>
      <x:c r="U28" s="41"/>
      <x:c r="V28" s="41"/>
      <x:c r="W28" s="41"/>
      <x:c r="X28" s="41"/>
      <x:c r="Y28" s="41"/>
      <x:c r="Z28" s="41"/>
      <x:c r="AA28" s="41"/>
      <x:c r="AB28" s="41"/>
      <x:c r="AC28" s="41"/>
      <x:c r="AD28" s="41"/>
      <x:c r="AE28" s="41"/>
      <x:c r="AF28" s="41"/>
      <x:c r="AG28" s="41"/>
      <x:c r="AH28" s="41"/>
      <x:c r="AI28" s="41"/>
    </x:row>
    <x:row r="29" spans="1:35">
      <x:c r="A29" s="10"/>
      <x:c r="B29" s="137">
        <x:v>45449</x:v>
      </x:c>
      <x:c r="C29" s="114">
        <x:v>23840</x:v>
      </x:c>
      <x:c r="D29" s="122" t="s">
        <x:v>42</x:v>
      </x:c>
      <x:c r="E29" s="122" t="s">
        <x:v>61</x:v>
      </x:c>
      <x:c r="F29" s="17"/>
      <x:c r="G29" s="17"/>
      <x:c r="H29" s="17"/>
      <x:c r="I29" s="42"/>
      <x:c r="J29" s="10"/>
      <x:c r="K29" s="41"/>
      <x:c r="L29" s="140">
        <x:v>45460</x:v>
      </x:c>
      <x:c r="M29" s="31">
        <x:v>17900</x:v>
      </x:c>
      <x:c r="N29" s="16" t="s">
        <x:v>135</x:v>
      </x:c>
      <x:c r="O29" s="16" t="s">
        <x:v>214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41"/>
      <x:c r="B30" s="137">
        <x:v>45450</x:v>
      </x:c>
      <x:c r="C30" s="101">
        <x:v>4500</x:v>
      </x:c>
      <x:c r="D30" s="122" t="s">
        <x:v>207</x:v>
      </x:c>
      <x:c r="E30" s="122" t="s">
        <x:v>152</x:v>
      </x:c>
      <x:c r="F30" s="42"/>
      <x:c r="G30" s="42"/>
      <x:c r="H30" s="42"/>
      <x:c r="I30" s="42"/>
      <x:c r="J30" s="41"/>
      <x:c r="K30" s="41"/>
      <x:c r="L30" s="140">
        <x:v>45461</x:v>
      </x:c>
      <x:c r="M30" s="133">
        <x:v>8000</x:v>
      </x:c>
      <x:c r="N30" s="106" t="s">
        <x:v>73</x:v>
      </x:c>
      <x:c r="O30" s="106" t="s">
        <x:v>61</x:v>
      </x:c>
      <x:c r="P30" s="42"/>
      <x:c r="Q30" s="42"/>
      <x:c r="R30" s="41"/>
      <x:c r="S30" s="41"/>
      <x:c r="T30" s="41"/>
      <x:c r="U30" s="41"/>
      <x:c r="V30" s="41"/>
      <x:c r="W30" s="41"/>
      <x:c r="X30" s="41"/>
      <x:c r="Y30" s="41"/>
      <x:c r="Z30" s="41"/>
      <x:c r="AA30" s="41"/>
      <x:c r="AB30" s="41"/>
      <x:c r="AC30" s="41"/>
      <x:c r="AD30" s="41"/>
      <x:c r="AE30" s="41"/>
      <x:c r="AF30" s="41"/>
      <x:c r="AG30" s="41"/>
      <x:c r="AH30" s="41"/>
      <x:c r="AI30" s="41"/>
    </x:row>
    <x:row r="31" spans="1:35">
      <x:c r="A31" s="41"/>
      <x:c r="B31" s="137">
        <x:v>45450</x:v>
      </x:c>
      <x:c r="C31" s="101">
        <x:f>6900+8600+700</x:f>
        <x:v>16200</x:v>
      </x:c>
      <x:c r="D31" s="102" t="s">
        <x:v>223</x:v>
      </x:c>
      <x:c r="E31" s="122" t="s">
        <x:v>61</x:v>
      </x:c>
      <x:c r="F31" s="42"/>
      <x:c r="G31" s="42"/>
      <x:c r="H31" s="42"/>
      <x:c r="I31" s="42"/>
      <x:c r="J31" s="41"/>
      <x:c r="K31" s="41"/>
      <x:c r="L31" s="140">
        <x:v>45462</x:v>
      </x:c>
      <x:c r="M31" s="107">
        <x:f>16800+13000+5000+1200+2200</x:f>
        <x:v>38200</x:v>
      </x:c>
      <x:c r="N31" s="143" t="s">
        <x:v>18</x:v>
      </x:c>
      <x:c r="O31" s="106" t="s">
        <x:v>74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41"/>
      <x:c r="B32" s="137">
        <x:v>45450</x:v>
      </x:c>
      <x:c r="C32" s="101">
        <x:v>15700</x:v>
      </x:c>
      <x:c r="D32" s="122" t="s">
        <x:v>31</x:v>
      </x:c>
      <x:c r="E32" s="122" t="s">
        <x:v>152</x:v>
      </x:c>
      <x:c r="F32" s="42"/>
      <x:c r="G32" s="42"/>
      <x:c r="H32" s="42"/>
      <x:c r="I32" s="42"/>
      <x:c r="J32" s="41"/>
      <x:c r="K32" s="41"/>
      <x:c r="L32" s="89">
        <x:v>45462</x:v>
      </x:c>
      <x:c r="M32" s="107">
        <x:v>50000</x:v>
      </x:c>
      <x:c r="N32" s="106" t="s">
        <x:v>204</x:v>
      </x:c>
      <x:c r="O32" s="106" t="s">
        <x:v>214</x:v>
      </x:c>
      <x:c r="P32" s="42"/>
      <x:c r="Q32" s="42"/>
      <x:c r="R32" s="41"/>
      <x:c r="S32" s="41"/>
      <x:c r="T32" s="41"/>
      <x:c r="U32" s="41"/>
      <x:c r="V32" s="41"/>
      <x:c r="W32" s="41"/>
      <x:c r="X32" s="41"/>
      <x:c r="Y32" s="41"/>
      <x:c r="Z32" s="41"/>
      <x:c r="AA32" s="41"/>
      <x:c r="AB32" s="41"/>
      <x:c r="AC32" s="41"/>
      <x:c r="AD32" s="41"/>
      <x:c r="AE32" s="41"/>
      <x:c r="AF32" s="41"/>
      <x:c r="AG32" s="41"/>
      <x:c r="AH32" s="41"/>
      <x:c r="AI32" s="41"/>
    </x:row>
    <x:row r="33" spans="1:35">
      <x:c r="A33" s="109"/>
      <x:c r="B33" s="137">
        <x:v>45451</x:v>
      </x:c>
      <x:c r="C33" s="101">
        <x:v>26700</x:v>
      </x:c>
      <x:c r="D33" s="122" t="s">
        <x:v>228</x:v>
      </x:c>
      <x:c r="E33" s="122" t="s">
        <x:v>152</x:v>
      </x:c>
      <x:c r="F33" s="120"/>
      <x:c r="G33" s="120"/>
      <x:c r="H33" s="120"/>
      <x:c r="I33" s="120"/>
      <x:c r="J33" s="109"/>
      <x:c r="K33" s="109"/>
      <x:c r="L33" s="145">
        <x:v>45462</x:v>
      </x:c>
      <x:c r="M33" s="114">
        <x:v>14590</x:v>
      </x:c>
      <x:c r="N33" s="102" t="s">
        <x:v>106</x:v>
      </x:c>
      <x:c r="O33" s="132" t="s">
        <x:v>170</x:v>
      </x:c>
      <x:c r="P33" s="110"/>
      <x:c r="Q33" s="120"/>
      <x:c r="R33" s="109"/>
      <x:c r="S33" s="109"/>
      <x:c r="T33" s="109"/>
      <x:c r="U33" s="109"/>
      <x:c r="V33" s="109"/>
      <x:c r="W33" s="109"/>
      <x:c r="X33" s="109"/>
      <x:c r="Y33" s="109"/>
      <x:c r="Z33" s="109"/>
      <x:c r="AA33" s="109"/>
      <x:c r="AB33" s="109"/>
      <x:c r="AC33" s="109"/>
      <x:c r="AD33" s="109"/>
      <x:c r="AE33" s="109"/>
      <x:c r="AF33" s="109"/>
      <x:c r="AG33" s="109"/>
      <x:c r="AH33" s="109"/>
      <x:c r="AI33" s="109"/>
    </x:row>
    <x:row r="34" spans="1:35">
      <x:c r="A34" s="41"/>
      <x:c r="B34" s="89">
        <x:v>45451</x:v>
      </x:c>
      <x:c r="C34" s="44">
        <x:v>10900</x:v>
      </x:c>
      <x:c r="D34" s="45" t="s">
        <x:v>85</x:v>
      </x:c>
      <x:c r="E34" s="45" t="s">
        <x:v>61</x:v>
      </x:c>
      <x:c r="F34" s="42"/>
      <x:c r="G34" s="42"/>
      <x:c r="H34" s="42"/>
      <x:c r="I34" s="42"/>
      <x:c r="J34" s="41"/>
      <x:c r="K34" s="41"/>
      <x:c r="L34" s="145">
        <x:v>45463</x:v>
      </x:c>
      <x:c r="M34" s="150">
        <x:v>5900</x:v>
      </x:c>
      <x:c r="N34" s="147" t="s">
        <x:v>87</x:v>
      </x:c>
      <x:c r="O34" s="147" t="s">
        <x:v>152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140">
        <x:v>45453</x:v>
      </x:c>
      <x:c r="C35" s="44">
        <x:v>4500</x:v>
      </x:c>
      <x:c r="D35" s="45" t="s">
        <x:v>207</x:v>
      </x:c>
      <x:c r="E35" s="45" t="s">
        <x:v>152</x:v>
      </x:c>
      <x:c r="F35" s="42"/>
      <x:c r="G35" s="42"/>
      <x:c r="H35" s="42"/>
      <x:c r="I35" s="42"/>
      <x:c r="J35" s="41"/>
      <x:c r="K35" s="41"/>
      <x:c r="L35" s="145">
        <x:v>45464</x:v>
      </x:c>
      <x:c r="M35" s="150">
        <x:f>8160+3300</x:f>
        <x:v>11460</x:v>
      </x:c>
      <x:c r="N35" s="147" t="s">
        <x:v>193</x:v>
      </x:c>
      <x:c r="O35" s="147" t="s">
        <x:v>61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140">
        <x:v>45454</x:v>
      </x:c>
      <x:c r="C36" s="44">
        <x:v>4000</x:v>
      </x:c>
      <x:c r="D36" s="45" t="s">
        <x:v>31</x:v>
      </x:c>
      <x:c r="E36" s="45" t="s">
        <x:v>152</x:v>
      </x:c>
      <x:c r="F36" s="42"/>
      <x:c r="G36" s="42"/>
      <x:c r="H36" s="42"/>
      <x:c r="I36" s="42"/>
      <x:c r="J36" s="41"/>
      <x:c r="K36" s="41"/>
      <x:c r="L36" s="145">
        <x:v>45465</x:v>
      </x:c>
      <x:c r="M36" s="150">
        <x:v>10000</x:v>
      </x:c>
      <x:c r="N36" s="147" t="s">
        <x:v>141</x:v>
      </x:c>
      <x:c r="O36" s="147" t="s">
        <x:v>152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140">
        <x:v>45455</x:v>
      </x:c>
      <x:c r="C37" s="44">
        <x:v>4500</x:v>
      </x:c>
      <x:c r="D37" s="45" t="s">
        <x:v>207</x:v>
      </x:c>
      <x:c r="E37" s="45" t="s">
        <x:v>152</x:v>
      </x:c>
      <x:c r="F37" s="42"/>
      <x:c r="G37" s="42"/>
      <x:c r="H37" s="42"/>
      <x:c r="I37" s="42"/>
      <x:c r="J37" s="41"/>
      <x:c r="K37" s="41"/>
      <x:c r="L37" s="145">
        <x:v>45465</x:v>
      </x:c>
      <x:c r="M37" s="150">
        <x:f>4200+8900</x:f>
        <x:v>13100</x:v>
      </x:c>
      <x:c r="N37" s="147" t="s">
        <x:v>197</x:v>
      </x:c>
      <x:c r="O37" s="147" t="s">
        <x:v>61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140">
        <x:v>45455</x:v>
      </x:c>
      <x:c r="C38" s="101">
        <x:v>4200</x:v>
      </x:c>
      <x:c r="D38" s="102" t="s">
        <x:v>31</x:v>
      </x:c>
      <x:c r="E38" s="102" t="s">
        <x:v>152</x:v>
      </x:c>
      <x:c r="F38" s="42"/>
      <x:c r="G38" s="42"/>
      <x:c r="H38" s="42"/>
      <x:c r="I38" s="42"/>
      <x:c r="J38" s="41"/>
      <x:c r="K38" s="41"/>
      <x:c r="L38" s="145">
        <x:v>45465</x:v>
      </x:c>
      <x:c r="M38" s="150">
        <x:v>10240</x:v>
      </x:c>
      <x:c r="N38" s="147" t="s">
        <x:v>175</x:v>
      </x:c>
      <x:c r="O38" s="147" t="s">
        <x:v>61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140">
        <x:v>45456</x:v>
      </x:c>
      <x:c r="C39" s="44">
        <x:v>8500</x:v>
      </x:c>
      <x:c r="D39" s="45" t="s">
        <x:v>213</x:v>
      </x:c>
      <x:c r="E39" s="45" t="s">
        <x:v>152</x:v>
      </x:c>
      <x:c r="F39" s="42"/>
      <x:c r="G39" s="42"/>
      <x:c r="H39" s="42"/>
      <x:c r="I39" s="42"/>
      <x:c r="J39" s="41"/>
      <x:c r="K39" s="41"/>
      <x:c r="L39" s="145">
        <x:v>45465</x:v>
      </x:c>
      <x:c r="M39" s="150">
        <x:v>23600</x:v>
      </x:c>
      <x:c r="N39" s="147" t="s">
        <x:v>136</x:v>
      </x:c>
      <x:c r="O39" s="147" t="s">
        <x:v>152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140">
        <x:v>45460</x:v>
      </x:c>
      <x:c r="C40" s="44">
        <x:v>4500</x:v>
      </x:c>
      <x:c r="D40" s="45" t="s">
        <x:v>207</x:v>
      </x:c>
      <x:c r="E40" s="45" t="s">
        <x:v>152</x:v>
      </x:c>
      <x:c r="F40" s="42"/>
      <x:c r="G40" s="42"/>
      <x:c r="H40" s="42"/>
      <x:c r="I40" s="42"/>
      <x:c r="J40" s="41"/>
      <x:c r="K40" s="41"/>
      <x:c r="L40" s="145">
        <x:v>45466</x:v>
      </x:c>
      <x:c r="M40" s="150">
        <x:v>19500</x:v>
      </x:c>
      <x:c r="N40" s="147" t="s">
        <x:v>2</x:v>
      </x:c>
      <x:c r="O40" s="147" t="s">
        <x:v>152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140">
        <x:v>45461</x:v>
      </x:c>
      <x:c r="C41" s="44">
        <x:v>9000</x:v>
      </x:c>
      <x:c r="D41" s="45" t="s">
        <x:v>185</x:v>
      </x:c>
      <x:c r="E41" s="45" t="s">
        <x:v>152</x:v>
      </x:c>
      <x:c r="F41" s="42"/>
      <x:c r="G41" s="42"/>
      <x:c r="H41" s="42"/>
      <x:c r="I41" s="42"/>
      <x:c r="J41" s="41"/>
      <x:c r="K41" s="41"/>
      <x:c r="L41" s="145">
        <x:v>45466</x:v>
      </x:c>
      <x:c r="M41" s="148">
        <x:v>1990</x:v>
      </x:c>
      <x:c r="N41" s="149" t="s">
        <x:v>107</x:v>
      </x:c>
      <x:c r="O41" s="149" t="s">
        <x:v>61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89">
        <x:v>45461</x:v>
      </x:c>
      <x:c r="C42" s="44">
        <x:v>4000</x:v>
      </x:c>
      <x:c r="D42" s="45" t="s">
        <x:v>31</x:v>
      </x:c>
      <x:c r="E42" s="45" t="s">
        <x:v>152</x:v>
      </x:c>
      <x:c r="F42" s="42"/>
      <x:c r="G42" s="42"/>
      <x:c r="H42" s="42"/>
      <x:c r="I42" s="42"/>
      <x:c r="J42" s="41"/>
      <x:c r="K42" s="41"/>
      <x:c r="L42" s="145">
        <x:v>45469</x:v>
      </x:c>
      <x:c r="M42" s="148">
        <x:v>31200</x:v>
      </x:c>
      <x:c r="N42" s="149" t="s">
        <x:v>124</x:v>
      </x:c>
      <x:c r="O42" s="149" t="s">
        <x:v>170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145">
        <x:v>45463</x:v>
      </x:c>
      <x:c r="C43" s="44">
        <x:v>4500</x:v>
      </x:c>
      <x:c r="D43" s="45" t="s">
        <x:v>207</x:v>
      </x:c>
      <x:c r="E43" s="45" t="s">
        <x:v>152</x:v>
      </x:c>
      <x:c r="F43" s="42"/>
      <x:c r="G43" s="42"/>
      <x:c r="H43" s="42"/>
      <x:c r="I43" s="42"/>
      <x:c r="J43" s="41"/>
      <x:c r="K43" s="41"/>
      <x:c r="L43" s="145">
        <x:v>45470</x:v>
      </x:c>
      <x:c r="M43" s="148">
        <x:v>77100</x:v>
      </x:c>
      <x:c r="N43" s="149" t="s">
        <x:v>200</x:v>
      </x:c>
      <x:c r="O43" s="149" t="s">
        <x:v>72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145">
        <x:v>45463</x:v>
      </x:c>
      <x:c r="C44" s="44">
        <x:v>4500</x:v>
      </x:c>
      <x:c r="D44" s="45" t="s">
        <x:v>31</x:v>
      </x:c>
      <x:c r="E44" s="45" t="s">
        <x:v>152</x:v>
      </x:c>
      <x:c r="F44" s="42"/>
      <x:c r="G44" s="42"/>
      <x:c r="H44" s="42"/>
      <x:c r="I44" s="42"/>
      <x:c r="J44" s="41"/>
      <x:c r="K44" s="41"/>
      <x:c r="L44" s="145">
        <x:v>45471</x:v>
      </x:c>
      <x:c r="M44" s="148">
        <x:v>1300</x:v>
      </x:c>
      <x:c r="N44" s="149" t="s">
        <x:v>16</x:v>
      </x:c>
      <x:c r="O44" s="149" t="s">
        <x:v>152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145">
        <x:v>45464</x:v>
      </x:c>
      <x:c r="C45" s="44">
        <x:v>6300</x:v>
      </x:c>
      <x:c r="D45" s="45" t="s">
        <x:v>207</x:v>
      </x:c>
      <x:c r="E45" s="45" t="s">
        <x:v>152</x:v>
      </x:c>
      <x:c r="F45" s="42"/>
      <x:c r="G45" s="42"/>
      <x:c r="H45" s="42"/>
      <x:c r="I45" s="42"/>
      <x:c r="J45" s="41"/>
      <x:c r="K45" s="41"/>
      <x:c r="L45" s="145"/>
      <x:c r="M45" s="148"/>
      <x:c r="N45" s="149"/>
      <x:c r="O45" s="149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145">
        <x:v>45466</x:v>
      </x:c>
      <x:c r="C46" s="44">
        <x:v>9210</x:v>
      </x:c>
      <x:c r="D46" s="45" t="s">
        <x:v>10</x:v>
      </x:c>
      <x:c r="E46" s="45" t="s">
        <x:v>61</x:v>
      </x:c>
      <x:c r="F46" s="42"/>
      <x:c r="G46" s="42"/>
      <x:c r="H46" s="42"/>
      <x:c r="I46" s="42"/>
      <x:c r="J46" s="41"/>
      <x:c r="K46" s="41"/>
      <x:c r="L46" s="89"/>
      <x:c r="M46" s="46"/>
      <x:c r="N46" s="45"/>
      <x:c r="O46" s="4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145">
        <x:v>45467</x:v>
      </x:c>
      <x:c r="C47" s="44">
        <x:v>4500</x:v>
      </x:c>
      <x:c r="D47" s="45" t="s">
        <x:v>207</x:v>
      </x:c>
      <x:c r="E47" s="45" t="s">
        <x:v>152</x:v>
      </x:c>
      <x:c r="F47" s="42"/>
      <x:c r="G47" s="42"/>
      <x:c r="H47" s="42"/>
      <x:c r="I47" s="42"/>
      <x:c r="J47" s="41"/>
      <x:c r="K47" s="41"/>
      <x:c r="L47" s="98"/>
      <x:c r="M47" s="46"/>
      <x:c r="N47" s="45"/>
      <x:c r="O47" s="4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145">
        <x:v>45468</x:v>
      </x:c>
      <x:c r="C48" s="44">
        <x:v>6300</x:v>
      </x:c>
      <x:c r="D48" s="45" t="s">
        <x:v>207</x:v>
      </x:c>
      <x:c r="E48" s="45" t="s">
        <x:v>152</x:v>
      </x:c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145">
        <x:v>45468</x:v>
      </x:c>
      <x:c r="C49" s="44">
        <x:v>4000</x:v>
      </x:c>
      <x:c r="D49" s="45" t="s">
        <x:v>31</x:v>
      </x:c>
      <x:c r="E49" s="45" t="s">
        <x:v>152</x:v>
      </x:c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145">
        <x:v>45469</x:v>
      </x:c>
      <x:c r="C50" s="146">
        <x:f>14282+6450</x:f>
        <x:v>20732</x:v>
      </x:c>
      <x:c r="D50" s="147" t="s">
        <x:v>31</x:v>
      </x:c>
      <x:c r="E50" s="147" t="s">
        <x:v>152</x:v>
      </x:c>
      <x:c r="F50" s="42"/>
      <x:c r="G50" s="42"/>
      <x:c r="H50" s="42"/>
      <x:c r="I50" s="42"/>
      <x:c r="J50" s="41"/>
      <x:c r="K50" s="41"/>
      <x:c r="L50" s="145"/>
      <x:c r="M50" s="150"/>
      <x:c r="N50" s="147"/>
      <x:c r="O50" s="147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145">
        <x:v>45470</x:v>
      </x:c>
      <x:c r="C51" s="146">
        <x:v>4200</x:v>
      </x:c>
      <x:c r="D51" s="147" t="s">
        <x:v>207</x:v>
      </x:c>
      <x:c r="E51" s="147" t="s">
        <x:v>152</x:v>
      </x:c>
      <x:c r="F51" s="42"/>
      <x:c r="G51" s="42"/>
      <x:c r="H51" s="42"/>
      <x:c r="I51" s="42"/>
      <x:c r="J51" s="41"/>
      <x:c r="K51" s="41"/>
      <x:c r="L51" s="145"/>
      <x:c r="M51" s="150"/>
      <x:c r="N51" s="147"/>
      <x:c r="O51" s="147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145"/>
      <x:c r="C52" s="146"/>
      <x:c r="D52" s="147"/>
      <x:c r="E52" s="147"/>
      <x:c r="F52" s="42"/>
      <x:c r="G52" s="42"/>
      <x:c r="H52" s="42"/>
      <x:c r="I52" s="42"/>
      <x:c r="J52" s="41"/>
      <x:c r="K52" s="41"/>
      <x:c r="L52" s="145"/>
      <x:c r="M52" s="150"/>
      <x:c r="N52" s="147"/>
      <x:c r="O52" s="147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145"/>
      <x:c r="M53" s="150"/>
      <x:c r="N53" s="147"/>
      <x:c r="O53" s="147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145"/>
      <x:c r="M54" s="150"/>
      <x:c r="N54" s="147"/>
      <x:c r="O54" s="147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145"/>
      <x:c r="M55" s="150"/>
      <x:c r="N55" s="147"/>
      <x:c r="O55" s="147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145"/>
      <x:c r="M56" s="150"/>
      <x:c r="N56" s="147"/>
      <x:c r="O56" s="147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145"/>
      <x:c r="M57" s="148"/>
      <x:c r="N57" s="149"/>
      <x:c r="O57" s="149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145"/>
      <x:c r="M58" s="148"/>
      <x:c r="N58" s="149"/>
      <x:c r="O58" s="149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145"/>
      <x:c r="M59" s="148"/>
      <x:c r="N59" s="149"/>
      <x:c r="O59" s="149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10"/>
      <x:c r="B64" s="14"/>
      <x:c r="C64" s="15"/>
      <x:c r="D64" s="16"/>
      <x:c r="E64" s="16"/>
      <x:c r="F64" s="17"/>
      <x:c r="G64" s="17"/>
      <x:c r="H64" s="17"/>
      <x:c r="I64" s="42"/>
      <x:c r="J64" s="10"/>
      <x:c r="K64" s="41"/>
      <x:c r="L64" s="40"/>
      <x:c r="M64" s="31"/>
      <x:c r="N64" s="16"/>
      <x:c r="O64" s="16"/>
      <x:c r="P64" s="17"/>
      <x:c r="Q64" s="17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  <x:c r="AH64" s="10"/>
      <x:c r="AI64" s="10"/>
    </x:row>
    <x:row r="65" spans="1:35">
      <x:c r="A65" s="10"/>
      <x:c r="B65" s="10"/>
      <x:c r="C65" s="10"/>
      <x:c r="D65" s="10"/>
      <x:c r="E65" s="10"/>
      <x:c r="F65" s="10"/>
      <x:c r="G65" s="10"/>
      <x:c r="H65" s="10"/>
      <x:c r="I65" s="41"/>
      <x:c r="J65" s="10"/>
      <x:c r="K65" s="41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2" operator="lessThan">
      <x:formula>0</x:formula>
    </x:cfRule>
  </x:conditionalFormatting>
  <x:conditionalFormatting sqref="C9:E9 M9:U9">
    <x:cfRule type="cellIs" dxfId="39" priority="13" operator="lessThan">
      <x:formula>0</x:formula>
    </x:cfRule>
  </x:conditionalFormatting>
  <x:conditionalFormatting sqref="E7:E7">
    <x:cfRule type="cellIs" dxfId="38" priority="3" operator="lessThan">
      <x:formula>0</x:formula>
    </x:cfRule>
  </x:conditionalFormatting>
  <x:conditionalFormatting sqref="F9:L9">
    <x:cfRule type="cellIs" dxfId="37" priority="9" operator="lessThan">
      <x:formula>0</x:formula>
    </x:cfRule>
  </x:conditionalFormatting>
  <x:conditionalFormatting sqref="X10:X10">
    <x:cfRule type="cellIs" dxfId="35" priority="15" operator="greaterThan">
      <x:formula>$X$14</x:formula>
    </x:cfRule>
    <x:cfRule type="cellIs" dxfId="36" priority="14" operator="lessThan">
      <x:formula>$X$14</x:formula>
    </x:cfRule>
  </x:conditionalFormatting>
  <x:conditionalFormatting sqref="X11:X11">
    <x:cfRule type="cellIs" dxfId="33" priority="11" operator="greaterThan">
      <x:formula>$X$13</x:formula>
    </x:cfRule>
    <x:cfRule type="cellIs" dxfId="34" priority="10" operator="lessThan">
      <x:formula>$X$13</x:formula>
    </x:cfRule>
  </x:conditionalFormatting>
  <x:conditionalFormatting sqref="E8:E8">
    <x:cfRule type="cellIs" dxfId="22" priority="2" operator="lessThan">
      <x:formula>0</x:formula>
    </x:cfRule>
  </x:conditionalFormatting>
  <x:conditionalFormatting sqref="M12:M12">
    <x:cfRule type="cellIs" dxfId="41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B11"/>
  <x:sheetViews>
    <x:sheetView topLeftCell="A1" zoomScale="80" zoomScaleNormal="80" zoomScaleSheetLayoutView="80" workbookViewId="0">
      <x:selection activeCell="B2" activeCellId="0" sqref="B2:N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6" width="10.8984375" customWidth="1"/>
    <x:col min="7" max="8" width="10.875" customWidth="1"/>
    <x:col min="9" max="10" width="10.8984375" customWidth="1"/>
    <x:col min="11" max="11" width="12.59765625" bestFit="1" customWidth="1"/>
    <x:col min="12" max="12" width="3.59765625" customWidth="1"/>
    <x:col min="13" max="14" width="5.3984375" bestFit="1" customWidth="1"/>
    <x:col min="16" max="16" width="5.3984375" bestFit="1" customWidth="1"/>
    <x:col min="17" max="17" width="12.8984375" bestFit="1" customWidth="1"/>
    <x:col min="18" max="18" width="13.296875" customWidth="1"/>
    <x:col min="19" max="20" width="12.8984375" bestFit="1" customWidth="1"/>
    <x:col min="23" max="23" width="12.8984375" bestFit="1" customWidth="1"/>
  </x:cols>
  <x:sheetData>
    <x:row r="1" spans="1:28">
      <x:c r="A1" s="10"/>
      <x:c r="B1" s="10"/>
      <x:c r="C1" s="10"/>
      <x:c r="D1" s="10"/>
      <x:c r="E1" s="10"/>
      <x:c r="F1" s="10"/>
      <x:c r="G1" s="109"/>
      <x:c r="H1" s="109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 ht="34.5" customHeight="1">
      <x:c r="A2" s="10"/>
      <x:c r="B2" s="180" t="s">
        <x:v>189</x:v>
      </x:c>
      <x:c r="C2" s="180"/>
      <x:c r="D2" s="180"/>
      <x:c r="E2" s="180"/>
      <x:c r="F2" s="180"/>
      <x:c r="G2" s="180"/>
      <x:c r="H2" s="180"/>
      <x:c r="I2" s="180"/>
      <x:c r="J2" s="180"/>
      <x:c r="K2" s="180"/>
      <x:c r="L2" s="180"/>
      <x:c r="M2" s="180"/>
      <x:c r="N2" s="18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/>
      <x:c r="B3" s="10"/>
      <x:c r="C3" s="10"/>
      <x:c r="D3" s="10"/>
      <x:c r="E3" s="10"/>
      <x:c r="F3" s="10"/>
      <x:c r="G3" s="109"/>
      <x:c r="H3" s="109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28" s="9" customFormat="1" ht="17.80000000000000071054" customHeight="1">
      <x:c r="A4" s="11"/>
      <x:c r="B4" s="156"/>
      <x:c r="C4" s="156"/>
      <x:c r="D4" s="156"/>
      <x:c r="E4" s="156"/>
      <x:c r="F4" s="156"/>
      <x:c r="G4" s="156"/>
      <x:c r="H4" s="156"/>
      <x:c r="I4" s="156"/>
      <x:c r="J4" s="156"/>
      <x:c r="K4" s="156"/>
      <x:c r="L4" s="156"/>
      <x:c r="M4" s="156"/>
      <x:c r="N4" s="156"/>
      <x:c r="O4" s="11"/>
      <x:c r="P4" s="157" t="s">
        <x:v>55</x:v>
      </x:c>
      <x:c r="Q4" s="157"/>
      <x:c r="S4" s="157" t="s">
        <x:v>93</x:v>
      </x:c>
      <x:c r="T4" s="157"/>
      <x:c r="U4" s="11"/>
      <x:c r="X4" s="11"/>
      <x:c r="Y4" s="11"/>
      <x:c r="Z4" s="11"/>
      <x:c r="AA4" s="11"/>
      <x:c r="AB4" s="11"/>
    </x:row>
    <x:row r="5" spans="1:28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9" t="s">
        <x:v>198</x:v>
      </x:c>
      <x:c r="H5" s="190"/>
      <x:c r="I5" s="182" t="s">
        <x:v>132</x:v>
      </x:c>
      <x:c r="J5" s="183"/>
      <x:c r="K5" s="182" t="s">
        <x:v>50</x:v>
      </x:c>
      <x:c r="L5" s="183"/>
      <x:c r="M5" s="182" t="s">
        <x:v>186</x:v>
      </x:c>
      <x:c r="N5" s="184"/>
      <x:c r="O5" s="10"/>
      <x:c r="P5" s="8" t="s">
        <x:v>112</x:v>
      </x:c>
      <x:c r="Q5" s="7">
        <x:f>SUM(C7:L7)+SUM(C8:L8)</x:f>
        <x:v>51300000</x:v>
      </x:c>
      <x:c r="S5" s="8" t="s">
        <x:v>112</x:v>
      </x:c>
      <x:c r="T5" s="7">
        <x:f>SUM(C7:L7)</x:f>
        <x:v>49400000</x:v>
      </x:c>
      <x:c r="U5" s="10"/>
      <x:c r="X5" s="10"/>
      <x:c r="Y5" s="10"/>
      <x:c r="Z5" s="10"/>
      <x:c r="AA5" s="10"/>
      <x:c r="AB5" s="10"/>
    </x:row>
    <x:row r="6" spans="1:28">
      <x:c r="A6" s="10"/>
      <x:c r="B6" s="163"/>
      <x:c r="C6" s="185" t="s">
        <x:v>121</x:v>
      </x:c>
      <x:c r="D6" s="186"/>
      <x:c r="E6" s="187" t="s">
        <x:v>121</x:v>
      </x:c>
      <x:c r="F6" s="188"/>
      <x:c r="G6" s="191" t="s">
        <x:v>76</x:v>
      </x:c>
      <x:c r="H6" s="192"/>
      <x:c r="I6" s="187" t="s">
        <x:v>76</x:v>
      </x:c>
      <x:c r="J6" s="188"/>
      <x:c r="K6" s="185" t="s">
        <x:v>91</x:v>
      </x:c>
      <x:c r="L6" s="186"/>
      <x:c r="M6" s="25" t="s">
        <x:v>14</x:v>
      </x:c>
      <x:c r="N6" s="25" t="s">
        <x:v>131</x:v>
      </x:c>
      <x:c r="O6" s="10"/>
      <x:c r="P6" s="67" t="s">
        <x:v>51</x:v>
      </x:c>
      <x:c r="Q6" s="69">
        <x:f>SUM(C9:N9)</x:f>
        <x:v>3.5</x:v>
      </x:c>
      <x:c r="T6" s="10"/>
      <x:c r="U6" s="10"/>
      <x:c r="V6" s="10"/>
      <x:c r="W6" s="10"/>
      <x:c r="X6" s="10"/>
      <x:c r="Y6" s="10"/>
      <x:c r="Z6" s="10"/>
      <x:c r="AA6" s="10"/>
      <x:c r="AB6" s="10"/>
    </x:row>
    <x:row r="7" spans="1:28">
      <x:c r="A7" s="10"/>
      <x:c r="B7" s="5" t="s">
        <x:v>159</x:v>
      </x:c>
      <x:c r="C7" s="169">
        <x:v>42000000</x:v>
      </x:c>
      <x:c r="D7" s="169"/>
      <x:c r="E7" s="170" t="s">
        <x:v>74</x:v>
      </x:c>
      <x:c r="F7" s="171"/>
      <x:c r="G7" s="193"/>
      <x:c r="H7" s="194"/>
      <x:c r="I7" s="171">
        <x:v>2000000</x:v>
      </x:c>
      <x:c r="J7" s="171"/>
      <x:c r="K7" s="178">
        <x:v>5400000</x:v>
      </x:c>
      <x:c r="L7" s="179"/>
      <x:c r="M7" s="54">
        <x:v>0</x:v>
      </x:c>
      <x:c r="N7" s="7">
        <x:v>0</x:v>
      </x:c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</x:row>
    <x:row r="8" spans="1:28">
      <x:c r="A8" s="10"/>
      <x:c r="B8" s="5" t="s">
        <x:v>231</x:v>
      </x:c>
      <x:c r="C8" s="169"/>
      <x:c r="D8" s="169"/>
      <x:c r="E8" s="170">
        <x:v>0</x:v>
      </x:c>
      <x:c r="F8" s="171"/>
      <x:c r="G8" s="193"/>
      <x:c r="H8" s="194"/>
      <x:c r="I8" s="171">
        <x:v>100000</x:v>
      </x:c>
      <x:c r="J8" s="175"/>
      <x:c r="K8" s="176">
        <x:v>1800000</x:v>
      </x:c>
      <x:c r="L8" s="177"/>
      <x:c r="M8" s="7">
        <x:v>0</x:v>
      </x:c>
      <x:c r="N8" s="7">
        <x:v>0</x:v>
      </x:c>
      <x:c r="O8" s="10"/>
      <x:c r="P8" s="157" t="s">
        <x:v>143</x:v>
      </x:c>
      <x:c r="Q8" s="157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0"/>
      <x:c r="B9" s="5" t="s">
        <x:v>3</x:v>
      </x:c>
      <x:c r="C9" s="172">
        <x:v>3.5</x:v>
      </x:c>
      <x:c r="D9" s="173"/>
      <x:c r="E9" s="169">
        <x:f>E8*0</x:f>
        <x:v>0</x:v>
      </x:c>
      <x:c r="F9" s="174"/>
      <x:c r="G9" s="195"/>
      <x:c r="H9" s="196"/>
      <x:c r="I9" s="175"/>
      <x:c r="J9" s="169"/>
      <x:c r="K9" s="169">
        <x:f>K8*0</x:f>
        <x:v>0</x:v>
      </x:c>
      <x:c r="L9" s="169"/>
      <x:c r="M9" s="7">
        <x:f>M8*0</x:f>
        <x:v>0</x:v>
      </x:c>
      <x:c r="N9" s="7">
        <x:f>N8*0</x:f>
        <x:v>0</x:v>
      </x:c>
      <x:c r="O9" s="10"/>
      <x:c r="P9" s="8" t="s">
        <x:v>112</x:v>
      </x:c>
      <x:c r="Q9" s="7">
        <x:f>Q5-I7</x:f>
        <x:v>49300000</x:v>
      </x:c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0"/>
      <x:c r="B10" s="10"/>
      <x:c r="C10" s="17"/>
      <x:c r="D10" s="18"/>
      <x:c r="E10" s="18"/>
      <x:c r="F10" s="18"/>
      <x:c r="G10" s="119"/>
      <x:c r="H10" s="119"/>
      <x:c r="I10" s="18"/>
      <x:c r="J10" s="18"/>
      <x:c r="K10" s="10"/>
      <x:c r="L10" s="10"/>
      <x:c r="M10" s="17"/>
      <x:c r="N10" s="17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</x:row>
    <x:row r="11" spans="21:21">
      <x:c r="U11" s="13"/>
    </x:row>
  </x:sheetData>
  <x:mergeCells count="32">
    <x:mergeCell ref="C7:D7"/>
    <x:mergeCell ref="E7:F7"/>
    <x:mergeCell ref="I7:J7"/>
    <x:mergeCell ref="P8:Q8"/>
    <x:mergeCell ref="C9:D9"/>
    <x:mergeCell ref="E9:F9"/>
    <x:mergeCell ref="I9:J9"/>
    <x:mergeCell ref="K9:L9"/>
    <x:mergeCell ref="C8:D8"/>
    <x:mergeCell ref="E8:F8"/>
    <x:mergeCell ref="I8:J8"/>
    <x:mergeCell ref="K8:L8"/>
    <x:mergeCell ref="K7:L7"/>
    <x:mergeCell ref="B2:N2"/>
    <x:mergeCell ref="B4:N4"/>
    <x:mergeCell ref="P4:Q4"/>
    <x:mergeCell ref="S4:T4"/>
    <x:mergeCell ref="B5:B6"/>
    <x:mergeCell ref="C5:D5"/>
    <x:mergeCell ref="E5:F5"/>
    <x:mergeCell ref="I5:J5"/>
    <x:mergeCell ref="K5:L5"/>
    <x:mergeCell ref="M5:N5"/>
    <x:mergeCell ref="C6:D6"/>
    <x:mergeCell ref="E6:F6"/>
    <x:mergeCell ref="I6:J6"/>
    <x:mergeCell ref="K6:L6"/>
    <x:mergeCell ref="G5:H5"/>
    <x:mergeCell ref="G6:H6"/>
    <x:mergeCell ref="G7:H7"/>
    <x:mergeCell ref="G8:H8"/>
    <x:mergeCell ref="G9:H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3"/>
  <x:sheetViews>
    <x:sheetView topLeftCell="A1" zoomScale="80" zoomScaleNormal="80" zoomScaleSheetLayoutView="80" workbookViewId="0">
      <x:pane xSplit="2" ySplit="15" topLeftCell="C37" activePane="bottomRight" state="frozen"/>
      <x:selection pane="bottomRight" activeCell="F8" activeCellId="0" sqref="F8:F8"/>
    </x:sheetView>
  </x:sheetViews>
  <x:sheetFormatPr defaultColWidth="9" defaultRowHeight="16.39999999999999857891"/>
  <x:cols>
    <x:col min="2" max="2" width="25.94921875" bestFit="1" customWidth="1"/>
    <x:col min="3" max="4" width="10.8984375" customWidth="1"/>
    <x:col min="5" max="5" width="12.59765625" bestFit="1" customWidth="1"/>
    <x:col min="6" max="11" width="10.8984375" customWidth="1"/>
    <x:col min="12" max="12" width="23.105468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157" t="s">
        <x:v>66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  <x:c r="N2" s="157"/>
      <x:c r="O2" s="157"/>
      <x:c r="P2" s="157"/>
      <x:c r="Q2" s="157"/>
      <x:c r="R2" s="157"/>
      <x:c r="S2" s="157"/>
      <x:c r="T2" s="157"/>
      <x:c r="U2" s="157"/>
      <x:c r="V2" s="157"/>
      <x:c r="W2" s="157"/>
      <x:c r="X2" s="15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158" t="s">
        <x:v>65</x:v>
      </x:c>
      <x:c r="C4" s="159"/>
      <x:c r="D4" s="159"/>
      <x:c r="E4" s="160"/>
      <x:c r="F4" s="160"/>
      <x:c r="G4" s="160"/>
      <x:c r="H4" s="160"/>
      <x:c r="I4" s="161"/>
      <x:c r="J4" s="160"/>
      <x:c r="K4" s="161"/>
      <x:c r="L4" s="160"/>
      <x:c r="M4" s="159"/>
      <x:c r="N4" s="159"/>
      <x:c r="O4" s="159"/>
      <x:c r="P4" s="159"/>
      <x:c r="Q4" s="159"/>
      <x:c r="R4" s="159"/>
      <x:c r="S4" s="159"/>
      <x:c r="T4" s="159"/>
      <x:c r="U4" s="162"/>
      <x:c r="V4" s="11"/>
      <x:c r="W4" s="157" t="s">
        <x:v>55</x:v>
      </x:c>
      <x:c r="X4" s="15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63" t="s">
        <x:v>86</x:v>
      </x:c>
      <x:c r="C5" s="165" t="s">
        <x:v>46</x:v>
      </x:c>
      <x:c r="D5" s="166"/>
      <x:c r="E5" s="167" t="s">
        <x:v>28</x:v>
      </x:c>
      <x:c r="F5" s="167"/>
      <x:c r="G5" s="167"/>
      <x:c r="H5" s="167"/>
      <x:c r="I5" s="167"/>
      <x:c r="J5" s="167"/>
      <x:c r="K5" s="167"/>
      <x:c r="L5" s="167"/>
      <x:c r="M5" s="165" t="s">
        <x:v>138</x:v>
      </x:c>
      <x:c r="N5" s="168"/>
      <x:c r="O5" s="168"/>
      <x:c r="P5" s="168"/>
      <x:c r="Q5" s="166"/>
      <x:c r="R5" s="163" t="s">
        <x:v>99</x:v>
      </x:c>
      <x:c r="S5" s="165" t="s">
        <x:v>6</x:v>
      </x:c>
      <x:c r="T5" s="166"/>
      <x:c r="U5" s="163" t="s">
        <x:v>182</x:v>
      </x:c>
      <x:c r="V5" s="10"/>
      <x:c r="W5" s="8" t="s">
        <x:v>196</x:v>
      </x:c>
      <x:c r="X5" s="7">
        <x:f>D10</x:f>
        <x:v>3968990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64"/>
      <x:c r="C6" s="8" t="s">
        <x:v>77</x:v>
      </x:c>
      <x:c r="D6" s="8" t="s">
        <x:v>201</x:v>
      </x:c>
      <x:c r="E6" s="25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0" t="s">
        <x:v>225</x:v>
      </x:c>
      <x:c r="Q6" s="20" t="s">
        <x:v>153</x:v>
      </x:c>
      <x:c r="R6" s="164"/>
      <x:c r="S6" s="8" t="s">
        <x:v>50</x:v>
      </x:c>
      <x:c r="T6" s="8" t="s">
        <x:v>211</x:v>
      </x:c>
      <x:c r="U6" s="164"/>
      <x:c r="V6" s="10"/>
      <x:c r="W6" s="8" t="s">
        <x:v>58</x:v>
      </x:c>
      <x:c r="X6" s="7">
        <x:f>L10+Q10+R10</x:f>
        <x:v>2930372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103</x:v>
      </x:c>
      <x:c r="C7" s="6"/>
      <x:c r="D7" s="50">
        <x:v>0</x:v>
      </x:c>
      <x:c r="E7" s="86">
        <x:v>300000</x:v>
      </x:c>
      <x:c r="F7" s="128">
        <x:v>120000</x:v>
      </x:c>
      <x:c r="G7" s="127">
        <x:v>300000</x:v>
      </x:c>
      <x:c r="H7" s="126">
        <x:v>300000</x:v>
      </x:c>
      <x:c r="I7" s="51">
        <x:v>130000</x:v>
      </x:c>
      <x:c r="J7" s="116">
        <x:v>100000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150361</x:v>
      </x:c>
      <x:c r="P7" s="6">
        <x:v>300000</x:v>
      </x:c>
      <x:c r="Q7" s="6">
        <x:f>35000+14900</x:f>
        <x:v>49900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155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231</x:v>
      </x:c>
      <x:c r="C8" s="7">
        <x:v>3968990</x:v>
      </x:c>
      <x:c r="D8" s="52"/>
      <x:c r="E8" s="90">
        <x:v>286300</x:v>
      </x:c>
      <x:c r="F8" s="90">
        <x:f>SUMIF($O$16:$O$67,F$6,$M$16:$M$67)</x:f>
        <x:v>0</x:v>
      </x:c>
      <x:c r="G8" s="90">
        <x:f>SUMIF($O$16:$O$67,G$6,$M$16:$M$67)</x:f>
        <x:v>422596</x:v>
      </x:c>
      <x:c r="H8" s="90">
        <x:f>SUMIF($O$16:$O$67,H$6,$M$16:$M$67)</x:f>
        <x:v>990585</x:v>
      </x:c>
      <x:c r="I8" s="53">
        <x:f>SUMIF($O$16:$O$67,I$6,$M$16:$M$67)</x:f>
        <x:v>98300</x:v>
      </x:c>
      <x:c r="J8" s="90">
        <x:f>SUMIF($O$16:$O$67,J$6,$M$16:$M$67)</x:f>
        <x:v>65910</x:v>
      </x:c>
      <x:c r="K8" s="53">
        <x:f>SUMIF($O$16:$O$67,K$6,$M$16:$M$67)</x:f>
        <x:v>107820</x:v>
      </x:c>
      <x:c r="L8" s="53">
        <x:f>SUMIF($O$16:$O$67,L$6,$M$16:$M$67)</x:f>
        <x:v>0</x:v>
      </x:c>
      <x:c r="M8" s="57">
        <x:v>300000</x:v>
      </x:c>
      <x:c r="N8" s="6">
        <x:f>34100+24500</x:f>
        <x:v>58600</x:v>
      </x:c>
      <x:c r="O8" s="6">
        <x:v>150361</x:v>
      </x:c>
      <x:c r="P8" s="6">
        <x:v>300000</x:v>
      </x:c>
      <x:c r="Q8" s="6">
        <x:f>35000+14900</x:f>
        <x:v>49900</x:v>
      </x:c>
      <x:c r="R8" s="7">
        <x:v>100000</x:v>
      </x:c>
      <x:c r="S8" s="7">
        <x:v>1800000</x:v>
      </x:c>
      <x:c r="T8" s="7">
        <x:v>100000</x:v>
      </x:c>
      <x:c r="U8" s="7">
        <x:f>SUMIF($E$16:$E$67,U$5,$C$16:$C$67)+SUMIF($O$16:$O$67,U$5,$M$16:$M$67)</x:f>
        <x:v>0</x:v>
      </x:c>
      <x:c r="V8" s="10"/>
      <x:c r="W8" s="8" t="s">
        <x:v>120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33</x:v>
      </x:c>
      <x:c r="C9" s="7"/>
      <x:c r="D9" s="7"/>
      <x:c r="E9" s="50">
        <x:f>E7-E8</x:f>
        <x:v>13700</x:v>
      </x:c>
      <x:c r="F9" s="53">
        <x:f>F7-F8</x:f>
        <x:v>120000</x:v>
      </x:c>
      <x:c r="G9" s="53">
        <x:f>G7-G8</x:f>
        <x:v>-122596</x:v>
      </x:c>
      <x:c r="H9" s="53">
        <x:f>H7-H8</x:f>
        <x:v>-690585</x:v>
      </x:c>
      <x:c r="I9" s="53"/>
      <x:c r="J9" s="53">
        <x:f t="shared" ref="J9:U9" si="0">J7-J8</x:f>
        <x:v>34090</x:v>
      </x:c>
      <x:c r="K9" s="53">
        <x:f t="shared" si="0"/>
        <x:v>-7820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199</x:v>
      </x:c>
      <x:c r="X9" s="7">
        <x:f>X5-(X6+X7+X8)</x:f>
        <x:v>-861382</x:v>
      </x:c>
      <x:c r="Y9" s="13" t="s">
        <x:v>217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3968990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1971511</x:v>
      </x:c>
      <x:c r="M10" s="17"/>
      <x:c r="N10" s="17"/>
      <x:c r="O10" s="18"/>
      <x:c r="P10" s="18"/>
      <x:c r="Q10" s="18">
        <x:f>SUM(M8:Q8)</x:f>
        <x:v>858861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173</x:v>
      </x:c>
      <x:c r="X10" s="23">
        <x:f>X6/X5</x:f>
        <x:v>0.73831680099975061</x:v>
      </x:c>
      <x:c r="Y10" s="10" t="s">
        <x:v>166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156</x:v>
      </x:c>
      <x:c r="X11" s="23">
        <x:f>X7/X5</x:f>
        <x:v>0.47871120864502054</x:v>
      </x:c>
      <x:c r="Y11" s="10" t="s">
        <x:v>96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111</x:v>
      </x:c>
      <x:c r="C12" s="70">
        <x:f>SUM(C16:C67)</x:f>
        <x:v>569630</x:v>
      </x:c>
      <x:c r="D12" s="18"/>
      <x:c r="E12" s="10"/>
      <x:c r="F12" s="10"/>
      <x:c r="G12" s="10"/>
      <x:c r="H12" s="10"/>
      <x:c r="I12" s="41"/>
      <x:c r="J12" s="10"/>
      <x:c r="K12" s="41"/>
      <x:c r="L12" s="144" t="s">
        <x:v>215</x:v>
      </x:c>
      <x:c r="M12" s="90">
        <x:f>SUM(M16:M57,)</x:f>
        <x:v>1685211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</x:v>
      </x:c>
      <x:c r="X13" s="19">
        <x:v>0.5</x:v>
      </x:c>
      <x:c r="Y13" s="7">
        <x:f>X5*X13</x:f>
        <x:v>1984495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 customHeight="1">
      <x:c r="A14" s="11"/>
      <x:c r="B14" s="156" t="s">
        <x:v>32</x:v>
      </x:c>
      <x:c r="C14" s="156"/>
      <x:c r="D14" s="156"/>
      <x:c r="E14" s="156"/>
      <x:c r="F14" s="17" t="s">
        <x:v>90</x:v>
      </x:c>
      <x:c r="G14" s="17"/>
      <x:c r="H14" s="17"/>
      <x:c r="I14" s="47"/>
      <x:c r="J14" s="11"/>
      <x:c r="K14" s="55"/>
      <x:c r="L14" s="156" t="s">
        <x:v>102</x:v>
      </x:c>
      <x:c r="M14" s="156"/>
      <x:c r="N14" s="156"/>
      <x:c r="O14" s="156"/>
      <x:c r="P14" s="11"/>
      <x:c r="Q14" s="11"/>
      <x:c r="R14" s="11"/>
      <x:c r="S14" s="11"/>
      <x:c r="T14" s="11"/>
      <x:c r="U14" s="11"/>
      <x:c r="V14" s="11"/>
      <x:c r="W14" s="8" t="s">
        <x:v>22</x:v>
      </x:c>
      <x:c r="X14" s="19">
        <x:v>0.5</x:v>
      </x:c>
      <x:c r="Y14" s="7">
        <x:f>X5*X14</x:f>
        <x:v>1984495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00">
        <x:v>45411</x:v>
      </x:c>
      <x:c r="C16" s="101">
        <x:v>4500</x:v>
      </x:c>
      <x:c r="D16" s="102" t="s">
        <x:v>207</x:v>
      </x:c>
      <x:c r="E16" s="102" t="s">
        <x:v>152</x:v>
      </x:c>
      <x:c r="F16" s="22"/>
      <x:c r="G16" s="22"/>
      <x:c r="H16" s="22"/>
      <x:c r="I16" s="48"/>
      <x:c r="J16" s="10"/>
      <x:c r="K16" s="41"/>
      <x:c r="L16" s="89">
        <x:v>45422</x:v>
      </x:c>
      <x:c r="M16" s="92">
        <x:v>10980</x:v>
      </x:c>
      <x:c r="N16" s="92" t="s">
        <x:v>31</x:v>
      </x:c>
      <x:c r="O16" s="103" t="s">
        <x:v>152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00">
        <x:v>45412</x:v>
      </x:c>
      <x:c r="C17" s="101">
        <x:v>4500</x:v>
      </x:c>
      <x:c r="D17" s="102" t="s">
        <x:v>207</x:v>
      </x:c>
      <x:c r="E17" s="102" t="s">
        <x:v>152</x:v>
      </x:c>
      <x:c r="F17" s="17"/>
      <x:c r="G17" s="17"/>
      <x:c r="H17" s="17"/>
      <x:c r="I17" s="42"/>
      <x:c r="J17" s="10"/>
      <x:c r="K17" s="41"/>
      <x:c r="L17" s="89">
        <x:v>45422</x:v>
      </x:c>
      <x:c r="M17" s="118">
        <x:v>25000</x:v>
      </x:c>
      <x:c r="N17" s="92" t="s">
        <x:v>31</x:v>
      </x:c>
      <x:c r="O17" s="103" t="s">
        <x:v>152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100">
        <x:v>45416</x:v>
      </x:c>
      <x:c r="C18" s="101">
        <x:v>35000</x:v>
      </x:c>
      <x:c r="D18" s="102" t="s">
        <x:v>116</x:v>
      </x:c>
      <x:c r="E18" s="102" t="s">
        <x:v>61</x:v>
      </x:c>
      <x:c r="F18" s="17"/>
      <x:c r="G18" s="17"/>
      <x:c r="H18" s="17"/>
      <x:c r="I18" s="42"/>
      <x:c r="J18" s="10"/>
      <x:c r="K18" s="41"/>
      <x:c r="L18" s="115">
        <x:v>45422</x:v>
      </x:c>
      <x:c r="M18" s="63">
        <x:v>14900</x:v>
      </x:c>
      <x:c r="N18" s="1" t="s">
        <x:v>39</x:v>
      </x:c>
      <x:c r="O18" s="1" t="s">
        <x:v>61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100">
        <x:v>45417</x:v>
      </x:c>
      <x:c r="C19" s="101">
        <x:v>55000</x:v>
      </x:c>
      <x:c r="D19" s="102" t="s">
        <x:v>204</x:v>
      </x:c>
      <x:c r="E19" s="102" t="s">
        <x:v>214</x:v>
      </x:c>
      <x:c r="F19" s="17"/>
      <x:c r="G19" s="17"/>
      <x:c r="H19" s="17"/>
      <x:c r="I19" s="42"/>
      <x:c r="J19" s="10"/>
      <x:c r="K19" s="41"/>
      <x:c r="L19" s="115">
        <x:v>45423</x:v>
      </x:c>
      <x:c r="M19" s="63">
        <x:v>1000</x:v>
      </x:c>
      <x:c r="N19" s="1" t="s">
        <x:v>36</x:v>
      </x:c>
      <x:c r="O19" s="1" t="s">
        <x:v>152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100">
        <x:v>45417</x:v>
      </x:c>
      <x:c r="C20" s="101">
        <x:v>18500</x:v>
      </x:c>
      <x:c r="D20" s="102" t="s">
        <x:v>35</x:v>
      </x:c>
      <x:c r="E20" s="102" t="s">
        <x:v>152</x:v>
      </x:c>
      <x:c r="F20" s="17"/>
      <x:c r="G20" s="17"/>
      <x:c r="H20" s="17"/>
      <x:c r="I20" s="42"/>
      <x:c r="J20" s="10"/>
      <x:c r="K20" s="41"/>
      <x:c r="L20" s="115">
        <x:v>45423</x:v>
      </x:c>
      <x:c r="M20" s="63">
        <x:v>44800</x:v>
      </x:c>
      <x:c r="N20" s="1" t="s">
        <x:v>176</x:v>
      </x:c>
      <x:c r="O20" s="1" t="s">
        <x:v>214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100">
        <x:v>45417</x:v>
      </x:c>
      <x:c r="C21" s="101">
        <x:v>10000</x:v>
      </x:c>
      <x:c r="D21" s="102" t="s">
        <x:v>115</x:v>
      </x:c>
      <x:c r="E21" s="102" t="s">
        <x:v>49</x:v>
      </x:c>
      <x:c r="F21" s="17"/>
      <x:c r="G21" s="17"/>
      <x:c r="H21" s="17"/>
      <x:c r="I21" s="42"/>
      <x:c r="J21" s="10"/>
      <x:c r="K21" s="41"/>
      <x:c r="L21" s="115">
        <x:v>45423</x:v>
      </x:c>
      <x:c r="M21" s="92">
        <x:v>15000</x:v>
      </x:c>
      <x:c r="N21" s="105" t="s">
        <x:v>161</x:v>
      </x:c>
      <x:c r="O21" s="1" t="s">
        <x:v>61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89">
        <x:v>45417</x:v>
      </x:c>
      <x:c r="C22" s="101">
        <x:v>38350</x:v>
      </x:c>
      <x:c r="D22" s="102" t="s">
        <x:v>42</x:v>
      </x:c>
      <x:c r="E22" s="102" t="s">
        <x:v>152</x:v>
      </x:c>
      <x:c r="F22" s="17"/>
      <x:c r="G22" s="17"/>
      <x:c r="H22" s="17"/>
      <x:c r="I22" s="42"/>
      <x:c r="J22" s="10"/>
      <x:c r="K22" s="41"/>
      <x:c r="L22" s="115">
        <x:v>45424</x:v>
      </x:c>
      <x:c r="M22" s="117">
        <x:v>15200</x:v>
      </x:c>
      <x:c r="N22" s="104" t="s">
        <x:v>207</x:v>
      </x:c>
      <x:c r="O22" s="103" t="s">
        <x:v>152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108">
        <x:v>45418</x:v>
      </x:c>
      <x:c r="C23" s="31">
        <x:v>4300</x:v>
      </x:c>
      <x:c r="D23" s="16" t="s">
        <x:v>56</x:v>
      </x:c>
      <x:c r="E23" s="16" t="s">
        <x:v>72</x:v>
      </x:c>
      <x:c r="F23" s="17"/>
      <x:c r="G23" s="17"/>
      <x:c r="H23" s="17"/>
      <x:c r="I23" s="42"/>
      <x:c r="J23" s="10"/>
      <x:c r="K23" s="41"/>
      <x:c r="L23" s="115">
        <x:v>45424</x:v>
      </x:c>
      <x:c r="M23" s="31">
        <x:v>6800</x:v>
      </x:c>
      <x:c r="N23" s="16" t="s">
        <x:v>31</x:v>
      </x:c>
      <x:c r="O23" s="1" t="s">
        <x:v>152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108">
        <x:v>45419</x:v>
      </x:c>
      <x:c r="C24" s="31">
        <x:v>4500</x:v>
      </x:c>
      <x:c r="D24" s="16" t="s">
        <x:v>207</x:v>
      </x:c>
      <x:c r="E24" s="16" t="s">
        <x:v>152</x:v>
      </x:c>
      <x:c r="F24" s="17"/>
      <x:c r="G24" s="17"/>
      <x:c r="H24" s="17"/>
      <x:c r="I24" s="42"/>
      <x:c r="J24" s="10"/>
      <x:c r="K24" s="41"/>
      <x:c r="L24" s="115">
        <x:v>45425</x:v>
      </x:c>
      <x:c r="M24" s="63">
        <x:v>4300</x:v>
      </x:c>
      <x:c r="N24" s="1" t="s">
        <x:v>12</x:v>
      </x:c>
      <x:c r="O24" s="1" t="s">
        <x:v>72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108">
        <x:v>45420</x:v>
      </x:c>
      <x:c r="C25" s="92">
        <x:v>7700</x:v>
      </x:c>
      <x:c r="D25" s="93" t="s">
        <x:v>207</x:v>
      </x:c>
      <x:c r="E25" s="93" t="s">
        <x:v>152</x:v>
      </x:c>
      <x:c r="F25" s="17"/>
      <x:c r="G25" s="17"/>
      <x:c r="H25" s="17"/>
      <x:c r="I25" s="42"/>
      <x:c r="J25" s="10"/>
      <x:c r="K25" s="41"/>
      <x:c r="L25" s="115">
        <x:v>45425</x:v>
      </x:c>
      <x:c r="M25" s="63">
        <x:v>4500</x:v>
      </x:c>
      <x:c r="N25" s="1" t="s">
        <x:v>181</x:v>
      </x:c>
      <x:c r="O25" s="1" t="s">
        <x:v>152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08">
        <x:v>45421</x:v>
      </x:c>
      <x:c r="C26" s="92">
        <x:v>4500</x:v>
      </x:c>
      <x:c r="D26" s="93" t="s">
        <x:v>207</x:v>
      </x:c>
      <x:c r="E26" s="93" t="s">
        <x:v>152</x:v>
      </x:c>
      <x:c r="F26" s="17"/>
      <x:c r="G26" s="17"/>
      <x:c r="H26" s="17"/>
      <x:c r="I26" s="42"/>
      <x:c r="J26" s="10"/>
      <x:c r="K26" s="41"/>
      <x:c r="L26" s="115">
        <x:v>45426</x:v>
      </x:c>
      <x:c r="M26" s="31">
        <x:v>111960</x:v>
      </x:c>
      <x:c r="N26" s="16" t="s">
        <x:v>208</x:v>
      </x:c>
      <x:c r="O26" s="1" t="s">
        <x:v>61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89">
        <x:v>45421</x:v>
      </x:c>
      <x:c r="C27" s="31">
        <x:v>4000</x:v>
      </x:c>
      <x:c r="D27" s="16" t="s">
        <x:v>31</x:v>
      </x:c>
      <x:c r="E27" s="16" t="s">
        <x:v>152</x:v>
      </x:c>
      <x:c r="F27" s="17"/>
      <x:c r="G27" s="17"/>
      <x:c r="H27" s="17"/>
      <x:c r="I27" s="42"/>
      <x:c r="J27" s="10"/>
      <x:c r="K27" s="41"/>
      <x:c r="L27" s="115">
        <x:v>45426</x:v>
      </x:c>
      <x:c r="M27" s="74">
        <x:f>6800+55276</x:f>
        <x:v>62076</x:v>
      </x:c>
      <x:c r="N27" s="1" t="s">
        <x:v>172</x:v>
      </x:c>
      <x:c r="O27" s="1" t="s">
        <x:v>152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15">
        <x:v>45424</x:v>
      </x:c>
      <x:c r="C28" s="31">
        <x:v>11100</x:v>
      </x:c>
      <x:c r="D28" s="16" t="s">
        <x:v>193</x:v>
      </x:c>
      <x:c r="E28" s="16" t="s">
        <x:v>214</x:v>
      </x:c>
      <x:c r="F28" s="17"/>
      <x:c r="G28" s="17"/>
      <x:c r="H28" s="17"/>
      <x:c r="I28" s="42"/>
      <x:c r="J28" s="10"/>
      <x:c r="K28" s="41"/>
      <x:c r="L28" s="115">
        <x:v>45426</x:v>
      </x:c>
      <x:c r="M28" s="74">
        <x:v>29800</x:v>
      </x:c>
      <x:c r="N28" s="1" t="s">
        <x:v>207</x:v>
      </x:c>
      <x:c r="O28" s="1" t="s">
        <x:v>152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15">
        <x:v>45424</x:v>
      </x:c>
      <x:c r="C29" s="31">
        <x:v>11000</x:v>
      </x:c>
      <x:c r="D29" s="16" t="s">
        <x:v>107</x:v>
      </x:c>
      <x:c r="E29" s="16" t="s">
        <x:v>61</x:v>
      </x:c>
      <x:c r="F29" s="17"/>
      <x:c r="G29" s="17"/>
      <x:c r="H29" s="17"/>
      <x:c r="I29" s="42"/>
      <x:c r="J29" s="10"/>
      <x:c r="K29" s="41"/>
      <x:c r="L29" s="115">
        <x:v>45428</x:v>
      </x:c>
      <x:c r="M29" s="63">
        <x:v>9250</x:v>
      </x:c>
      <x:c r="N29" s="1" t="s">
        <x:v>163</x:v>
      </x:c>
      <x:c r="O29" s="1" t="s">
        <x:v>214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95">
        <x:v>45425</x:v>
      </x:c>
      <x:c r="C30" s="31">
        <x:v>4500</x:v>
      </x:c>
      <x:c r="D30" s="16" t="s">
        <x:v>207</x:v>
      </x:c>
      <x:c r="E30" s="16" t="s">
        <x:v>152</x:v>
      </x:c>
      <x:c r="F30" s="17"/>
      <x:c r="G30" s="17"/>
      <x:c r="H30" s="17"/>
      <x:c r="I30" s="42"/>
      <x:c r="J30" s="10"/>
      <x:c r="K30" s="41"/>
      <x:c r="L30" s="115">
        <x:v>45428</x:v>
      </x:c>
      <x:c r="M30" s="63">
        <x:v>67100</x:v>
      </x:c>
      <x:c r="N30" s="1" t="s">
        <x:v>12</x:v>
      </x:c>
      <x:c r="O30" s="1" t="s">
        <x:v>72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95">
        <x:v>45426</x:v>
      </x:c>
      <x:c r="C31" s="44">
        <x:v>4500</x:v>
      </x:c>
      <x:c r="D31" s="45" t="s">
        <x:v>207</x:v>
      </x:c>
      <x:c r="E31" s="45" t="s">
        <x:v>152</x:v>
      </x:c>
      <x:c r="F31" s="42"/>
      <x:c r="G31" s="42"/>
      <x:c r="H31" s="42"/>
      <x:c r="I31" s="42"/>
      <x:c r="J31" s="41"/>
      <x:c r="K31" s="41"/>
      <x:c r="L31" s="115">
        <x:v>45428</x:v>
      </x:c>
      <x:c r="M31" s="64">
        <x:v>2750</x:v>
      </x:c>
      <x:c r="N31" s="96" t="s">
        <x:v>31</x:v>
      </x:c>
      <x:c r="O31" s="65" t="s">
        <x:v>152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15">
        <x:v>45426</x:v>
      </x:c>
      <x:c r="C32" s="121">
        <x:f>55000-6600</x:f>
        <x:v>48400</x:v>
      </x:c>
      <x:c r="D32" s="122" t="s">
        <x:v>204</x:v>
      </x:c>
      <x:c r="E32" s="122" t="s">
        <x:v>214</x:v>
      </x:c>
      <x:c r="F32" s="17"/>
      <x:c r="G32" s="17"/>
      <x:c r="H32" s="17"/>
      <x:c r="I32" s="42"/>
      <x:c r="J32" s="10"/>
      <x:c r="K32" s="41"/>
      <x:c r="L32" s="115">
        <x:v>45429</x:v>
      </x:c>
      <x:c r="M32" s="63">
        <x:v>6600</x:v>
      </x:c>
      <x:c r="N32" s="1" t="s">
        <x:v>31</x:v>
      </x:c>
      <x:c r="O32" s="1" t="s">
        <x:v>152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115">
        <x:v>45427</x:v>
      </x:c>
      <x:c r="C33" s="123">
        <x:v>13780</x:v>
      </x:c>
      <x:c r="D33" s="122" t="s">
        <x:v>39</x:v>
      </x:c>
      <x:c r="E33" s="122" t="s">
        <x:v>61</x:v>
      </x:c>
      <x:c r="F33" s="42"/>
      <x:c r="G33" s="42"/>
      <x:c r="H33" s="42"/>
      <x:c r="I33" s="42"/>
      <x:c r="J33" s="41"/>
      <x:c r="K33" s="41"/>
      <x:c r="L33" s="115">
        <x:v>45430</x:v>
      </x:c>
      <x:c r="M33" s="66">
        <x:v>5200</x:v>
      </x:c>
      <x:c r="N33" s="65" t="s">
        <x:v>11</x:v>
      </x:c>
      <x:c r="O33" s="65" t="s">
        <x:v>61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115">
        <x:v>45428</x:v>
      </x:c>
      <x:c r="C34" s="123">
        <x:v>6300</x:v>
      </x:c>
      <x:c r="D34" s="124" t="s">
        <x:v>207</x:v>
      </x:c>
      <x:c r="E34" s="122" t="s">
        <x:v>152</x:v>
      </x:c>
      <x:c r="F34" s="42"/>
      <x:c r="G34" s="42"/>
      <x:c r="H34" s="42"/>
      <x:c r="I34" s="42"/>
      <x:c r="J34" s="41"/>
      <x:c r="K34" s="41"/>
      <x:c r="L34" s="115">
        <x:v>45430</x:v>
      </x:c>
      <x:c r="M34" s="107">
        <x:v>30300</x:v>
      </x:c>
      <x:c r="N34" s="106" t="s">
        <x:v>233</x:v>
      </x:c>
      <x:c r="O34" s="65" t="s">
        <x:v>61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89">
        <x:v>45429</x:v>
      </x:c>
      <x:c r="C35" s="101">
        <x:v>4500</x:v>
      </x:c>
      <x:c r="D35" s="122" t="s">
        <x:v>207</x:v>
      </x:c>
      <x:c r="E35" s="122" t="s">
        <x:v>152</x:v>
      </x:c>
      <x:c r="F35" s="42"/>
      <x:c r="G35" s="42"/>
      <x:c r="H35" s="42"/>
      <x:c r="I35" s="42"/>
      <x:c r="J35" s="41"/>
      <x:c r="K35" s="41"/>
      <x:c r="L35" s="115">
        <x:v>45430</x:v>
      </x:c>
      <x:c r="M35" s="107">
        <x:v>48400</x:v>
      </x:c>
      <x:c r="N35" s="106" t="s">
        <x:v>113</x:v>
      </x:c>
      <x:c r="O35" s="65" t="s">
        <x:v>152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109"/>
      <x:c r="B36" s="129">
        <x:v>45432</x:v>
      </x:c>
      <x:c r="C36" s="101">
        <x:v>4300</x:v>
      </x:c>
      <x:c r="D36" s="122" t="s">
        <x:v>12</x:v>
      </x:c>
      <x:c r="E36" s="122" t="s">
        <x:v>72</x:v>
      </x:c>
      <x:c r="F36" s="120"/>
      <x:c r="G36" s="120"/>
      <x:c r="H36" s="120"/>
      <x:c r="I36" s="120"/>
      <x:c r="J36" s="109"/>
      <x:c r="K36" s="109"/>
      <x:c r="L36" s="115">
        <x:v>45430</x:v>
      </x:c>
      <x:c r="M36" s="121">
        <x:v>250000</x:v>
      </x:c>
      <x:c r="N36" s="122" t="s">
        <x:v>27</x:v>
      </x:c>
      <x:c r="O36" s="125" t="s">
        <x:v>61</x:v>
      </x:c>
      <x:c r="P36" s="120"/>
      <x:c r="Q36" s="120"/>
      <x:c r="R36" s="109"/>
      <x:c r="S36" s="109"/>
      <x:c r="T36" s="109"/>
      <x:c r="U36" s="109"/>
      <x:c r="V36" s="109"/>
      <x:c r="W36" s="109"/>
      <x:c r="X36" s="109"/>
      <x:c r="Y36" s="109"/>
      <x:c r="Z36" s="109"/>
      <x:c r="AA36" s="109"/>
      <x:c r="AB36" s="109"/>
      <x:c r="AC36" s="109"/>
      <x:c r="AD36" s="109"/>
      <x:c r="AE36" s="109"/>
      <x:c r="AF36" s="109"/>
      <x:c r="AG36" s="109"/>
      <x:c r="AH36" s="109"/>
      <x:c r="AI36" s="109"/>
    </x:row>
    <x:row r="37" spans="1:35">
      <x:c r="A37" s="41"/>
      <x:c r="B37" s="129">
        <x:v>45432</x:v>
      </x:c>
      <x:c r="C37" s="44">
        <x:v>4500</x:v>
      </x:c>
      <x:c r="D37" s="45" t="s">
        <x:v>207</x:v>
      </x:c>
      <x:c r="E37" s="45" t="s">
        <x:v>152</x:v>
      </x:c>
      <x:c r="F37" s="42"/>
      <x:c r="G37" s="42"/>
      <x:c r="H37" s="42"/>
      <x:c r="I37" s="42"/>
      <x:c r="J37" s="41"/>
      <x:c r="K37" s="41"/>
      <x:c r="L37" s="115">
        <x:v>45430</x:v>
      </x:c>
      <x:c r="M37" s="75">
        <x:v>28800</x:v>
      </x:c>
      <x:c r="N37" s="106" t="s">
        <x:v>207</x:v>
      </x:c>
      <x:c r="O37" s="65" t="s">
        <x:v>152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129">
        <x:v>45432</x:v>
      </x:c>
      <x:c r="C38" s="44">
        <x:v>4000</x:v>
      </x:c>
      <x:c r="D38" s="45" t="s">
        <x:v>31</x:v>
      </x:c>
      <x:c r="E38" s="45" t="s">
        <x:v>152</x:v>
      </x:c>
      <x:c r="F38" s="42"/>
      <x:c r="G38" s="42"/>
      <x:c r="H38" s="42"/>
      <x:c r="I38" s="42"/>
      <x:c r="J38" s="41"/>
      <x:c r="K38" s="41"/>
      <x:c r="L38" s="115">
        <x:v>45430</x:v>
      </x:c>
      <x:c r="M38" s="64">
        <x:v>11860</x:v>
      </x:c>
      <x:c r="N38" s="65" t="s">
        <x:v>193</x:v>
      </x:c>
      <x:c r="O38" s="65" t="s">
        <x:v>214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129">
        <x:v>45433</x:v>
      </x:c>
      <x:c r="C39" s="44">
        <x:v>4500</x:v>
      </x:c>
      <x:c r="D39" s="45" t="s">
        <x:v>207</x:v>
      </x:c>
      <x:c r="E39" s="45" t="s">
        <x:v>152</x:v>
      </x:c>
      <x:c r="F39" s="42"/>
      <x:c r="G39" s="42"/>
      <x:c r="H39" s="42"/>
      <x:c r="I39" s="42"/>
      <x:c r="J39" s="41"/>
      <x:c r="K39" s="41"/>
      <x:c r="L39" s="89">
        <x:v>45431</x:v>
      </x:c>
      <x:c r="M39" s="75">
        <x:v>20000</x:v>
      </x:c>
      <x:c r="N39" s="106" t="s">
        <x:v>207</x:v>
      </x:c>
      <x:c r="O39" s="65" t="s">
        <x:v>152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129">
        <x:v>45434</x:v>
      </x:c>
      <x:c r="C40" s="44">
        <x:v>4500</x:v>
      </x:c>
      <x:c r="D40" s="45" t="s">
        <x:v>207</x:v>
      </x:c>
      <x:c r="E40" s="45" t="s">
        <x:v>152</x:v>
      </x:c>
      <x:c r="F40" s="42"/>
      <x:c r="G40" s="42"/>
      <x:c r="H40" s="42"/>
      <x:c r="I40" s="42"/>
      <x:c r="J40" s="41"/>
      <x:c r="K40" s="41"/>
      <x:c r="L40" s="129">
        <x:v>45434</x:v>
      </x:c>
      <x:c r="M40" s="75">
        <x:v>29300</x:v>
      </x:c>
      <x:c r="N40" s="65" t="s">
        <x:v>31</x:v>
      </x:c>
      <x:c r="O40" s="65" t="s">
        <x:v>152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129">
        <x:v>45438</x:v>
      </x:c>
      <x:c r="C41" s="101">
        <x:v>176000</x:v>
      </x:c>
      <x:c r="D41" s="102" t="s">
        <x:v>230</x:v>
      </x:c>
      <x:c r="E41" s="102" t="s">
        <x:v>61</x:v>
      </x:c>
      <x:c r="F41" s="42"/>
      <x:c r="G41" s="42"/>
      <x:c r="H41" s="42"/>
      <x:c r="I41" s="42"/>
      <x:c r="J41" s="41"/>
      <x:c r="K41" s="41"/>
      <x:c r="L41" s="129">
        <x:v>45436</x:v>
      </x:c>
      <x:c r="M41" s="75">
        <x:v>71000</x:v>
      </x:c>
      <x:c r="N41" s="106" t="s">
        <x:v>31</x:v>
      </x:c>
      <x:c r="O41" s="65" t="s">
        <x:v>152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129">
        <x:v>45438</x:v>
      </x:c>
      <x:c r="C42" s="44">
        <x:v>40000</x:v>
      </x:c>
      <x:c r="D42" s="45" t="s">
        <x:v>40</x:v>
      </x:c>
      <x:c r="E42" s="45" t="s">
        <x:v>61</x:v>
      </x:c>
      <x:c r="F42" s="42"/>
      <x:c r="G42" s="42"/>
      <x:c r="H42" s="42"/>
      <x:c r="I42" s="42"/>
      <x:c r="J42" s="41"/>
      <x:c r="K42" s="41"/>
      <x:c r="L42" s="129">
        <x:v>45437</x:v>
      </x:c>
      <x:c r="M42" s="107">
        <x:v>485400</x:v>
      </x:c>
      <x:c r="N42" s="106" t="s">
        <x:v>230</x:v>
      </x:c>
      <x:c r="O42" s="65" t="s">
        <x:v>61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89">
        <x:v>45438</x:v>
      </x:c>
      <x:c r="C43" s="44">
        <x:v>32400</x:v>
      </x:c>
      <x:c r="D43" s="45" t="s">
        <x:v>31</x:v>
      </x:c>
      <x:c r="E43" s="45" t="s">
        <x:v>152</x:v>
      </x:c>
      <x:c r="F43" s="42"/>
      <x:c r="G43" s="42"/>
      <x:c r="H43" s="42"/>
      <x:c r="I43" s="42"/>
      <x:c r="J43" s="41"/>
      <x:c r="K43" s="41"/>
      <x:c r="L43" s="89">
        <x:v>45437</x:v>
      </x:c>
      <x:c r="M43" s="64">
        <x:v>19500</x:v>
      </x:c>
      <x:c r="N43" s="65" t="s">
        <x:v>220</x:v>
      </x:c>
      <x:c r="O43" s="65" t="s">
        <x:v>152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135">
        <x:v>45439</x:v>
      </x:c>
      <x:c r="C44" s="44">
        <x:v>4500</x:v>
      </x:c>
      <x:c r="D44" s="45" t="s">
        <x:v>207</x:v>
      </x:c>
      <x:c r="E44" s="45" t="s">
        <x:v>152</x:v>
      </x:c>
      <x:c r="F44" s="42"/>
      <x:c r="G44" s="42"/>
      <x:c r="H44" s="42"/>
      <x:c r="I44" s="42"/>
      <x:c r="J44" s="41"/>
      <x:c r="K44" s="41"/>
      <x:c r="L44" s="135">
        <x:v>45441</x:v>
      </x:c>
      <x:c r="M44" s="107">
        <x:v>13800</x:v>
      </x:c>
      <x:c r="N44" s="65" t="s">
        <x:v>29</x:v>
      </x:c>
      <x:c r="O44" s="65" t="s">
        <x:v>61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89"/>
      <x:c r="C45" s="44"/>
      <x:c r="D45" s="45"/>
      <x:c r="E45" s="45"/>
      <x:c r="F45" s="42"/>
      <x:c r="G45" s="42"/>
      <x:c r="H45" s="42"/>
      <x:c r="I45" s="42"/>
      <x:c r="J45" s="41"/>
      <x:c r="K45" s="41"/>
      <x:c r="L45" s="135">
        <x:v>45441</x:v>
      </x:c>
      <x:c r="M45" s="107">
        <x:v>26000</x:v>
      </x:c>
      <x:c r="N45" s="65" t="s">
        <x:v>73</x:v>
      </x:c>
      <x:c r="O45" s="65" t="s">
        <x:v>61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100"/>
      <x:c r="C46" s="44"/>
      <x:c r="D46" s="45"/>
      <x:c r="E46" s="45"/>
      <x:c r="F46" s="42"/>
      <x:c r="G46" s="42"/>
      <x:c r="H46" s="42"/>
      <x:c r="I46" s="42"/>
      <x:c r="J46" s="41"/>
      <x:c r="K46" s="41"/>
      <x:c r="L46" s="135">
        <x:v>45442</x:v>
      </x:c>
      <x:c r="M46" s="107">
        <x:v>8600</x:v>
      </x:c>
      <x:c r="N46" s="65" t="s">
        <x:v>29</x:v>
      </x:c>
      <x:c r="O46" s="65" t="s">
        <x:v>61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135">
        <x:v>45442</x:v>
      </x:c>
      <x:c r="M47" s="107">
        <x:v>26900</x:v>
      </x:c>
      <x:c r="N47" s="65" t="s">
        <x:v>48</x:v>
      </x:c>
      <x:c r="O47" s="65" t="s">
        <x:v>72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135">
        <x:v>45442</x:v>
      </x:c>
      <x:c r="M48" s="107">
        <x:v>30800</x:v>
      </x:c>
      <x:c r="N48" s="65" t="s">
        <x:v>221</x:v>
      </x:c>
      <x:c r="O48" s="65" t="s">
        <x:v>152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135">
        <x:v>45442</x:v>
      </x:c>
      <x:c r="M49" s="46">
        <x:v>4975</x:v>
      </x:c>
      <x:c r="N49" s="45" t="s">
        <x:v>107</x:v>
      </x:c>
      <x:c r="O49" s="45" t="s">
        <x:v>61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135">
        <x:v>45444</x:v>
      </x:c>
      <x:c r="M50" s="46">
        <x:v>6550</x:v>
      </x:c>
      <x:c r="N50" s="45" t="s">
        <x:v>197</x:v>
      </x:c>
      <x:c r="O50" s="45" t="s">
        <x:v>61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135">
        <x:v>45444</x:v>
      </x:c>
      <x:c r="M51" s="46">
        <x:v>5900</x:v>
      </x:c>
      <x:c r="N51" s="45" t="s">
        <x:v>73</x:v>
      </x:c>
      <x:c r="O51" s="45" t="s">
        <x:v>61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136"/>
      <x:c r="L52" s="135">
        <x:v>45444</x:v>
      </x:c>
      <x:c r="M52" s="46">
        <x:f>53910*2</x:f>
        <x:v>107820</x:v>
      </x:c>
      <x:c r="N52" s="45" t="s">
        <x:v>209</x:v>
      </x:c>
      <x:c r="O52" s="45" t="s">
        <x:v>9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89">
        <x:v>45445</x:v>
      </x:c>
      <x:c r="M53" s="46">
        <x:v>10090</x:v>
      </x:c>
      <x:c r="N53" s="45" t="s">
        <x:v>39</x:v>
      </x:c>
      <x:c r="O53" s="45" t="s">
        <x:v>152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137">
        <x:v>45445</x:v>
      </x:c>
      <x:c r="M54" s="46">
        <x:v>12000</x:v>
      </x:c>
      <x:c r="N54" s="45" t="s">
        <x:v>109</x:v>
      </x:c>
      <x:c r="O54" s="45" t="s">
        <x:v>61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137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40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10"/>
      <x:c r="B67" s="14"/>
      <x:c r="C67" s="15"/>
      <x:c r="D67" s="16"/>
      <x:c r="E67" s="16"/>
      <x:c r="F67" s="17"/>
      <x:c r="G67" s="17"/>
      <x:c r="H67" s="17"/>
      <x:c r="I67" s="42"/>
      <x:c r="J67" s="10"/>
      <x:c r="K67" s="41"/>
      <x:c r="L67" s="40"/>
      <x:c r="M67" s="31"/>
      <x:c r="N67" s="16"/>
      <x:c r="O67" s="16"/>
      <x:c r="P67" s="17"/>
      <x:c r="Q67" s="17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2" operator="lessThan">
      <x:formula>0</x:formula>
    </x:cfRule>
  </x:conditionalFormatting>
  <x:conditionalFormatting sqref="C9:E9 M9:U9">
    <x:cfRule type="cellIs" dxfId="39" priority="13" operator="lessThan">
      <x:formula>0</x:formula>
    </x:cfRule>
  </x:conditionalFormatting>
  <x:conditionalFormatting sqref="E7:E7">
    <x:cfRule type="cellIs" dxfId="38" priority="3" operator="lessThan">
      <x:formula>0</x:formula>
    </x:cfRule>
  </x:conditionalFormatting>
  <x:conditionalFormatting sqref="F9:L9">
    <x:cfRule type="cellIs" dxfId="37" priority="9" operator="lessThan">
      <x:formula>0</x:formula>
    </x:cfRule>
  </x:conditionalFormatting>
  <x:conditionalFormatting sqref="X10:X10">
    <x:cfRule type="cellIs" dxfId="35" priority="15" operator="greaterThan">
      <x:formula>$X$14</x:formula>
    </x:cfRule>
    <x:cfRule type="cellIs" dxfId="36" priority="14" operator="lessThan">
      <x:formula>$X$14</x:formula>
    </x:cfRule>
  </x:conditionalFormatting>
  <x:conditionalFormatting sqref="X11:X11">
    <x:cfRule type="cellIs" dxfId="33" priority="11" operator="greaterThan">
      <x:formula>$X$13</x:formula>
    </x:cfRule>
    <x:cfRule type="cellIs" dxfId="34" priority="10" operator="lessThan">
      <x:formula>$X$13</x:formula>
    </x:cfRule>
  </x:conditionalFormatting>
  <x:conditionalFormatting sqref="E8:E8">
    <x:cfRule type="cellIs" dxfId="22" priority="2" operator="lessThan">
      <x:formula>0</x:formula>
    </x:cfRule>
  </x:conditionalFormatting>
  <x:conditionalFormatting sqref="M12:M12">
    <x:cfRule type="cellIs" dxfId="41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B11"/>
  <x:sheetViews>
    <x:sheetView topLeftCell="A1" zoomScale="80" zoomScaleNormal="80" zoomScaleSheetLayoutView="80" workbookViewId="0">
      <x:selection activeCell="G7" activeCellId="0" sqref="G7:H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6" width="10.8984375" customWidth="1"/>
    <x:col min="7" max="8" width="10.875" customWidth="1"/>
    <x:col min="9" max="10" width="10.8984375" customWidth="1"/>
    <x:col min="11" max="11" width="12.59765625" bestFit="1" customWidth="1"/>
    <x:col min="12" max="12" width="3.59765625" customWidth="1"/>
    <x:col min="13" max="14" width="5.3984375" bestFit="1" customWidth="1"/>
    <x:col min="16" max="16" width="5.3984375" bestFit="1" customWidth="1"/>
    <x:col min="17" max="17" width="12.8984375" bestFit="1" customWidth="1"/>
    <x:col min="18" max="18" width="13.296875" customWidth="1"/>
    <x:col min="19" max="20" width="12.8984375" bestFit="1" customWidth="1"/>
    <x:col min="23" max="23" width="12.8984375" bestFit="1" customWidth="1"/>
  </x:cols>
  <x:sheetData>
    <x:row r="1" spans="1:28">
      <x:c r="A1" s="10"/>
      <x:c r="B1" s="10"/>
      <x:c r="C1" s="10"/>
      <x:c r="D1" s="10"/>
      <x:c r="E1" s="10"/>
      <x:c r="F1" s="10"/>
      <x:c r="G1" s="109"/>
      <x:c r="H1" s="109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 ht="34.5" customHeight="1">
      <x:c r="A2" s="10"/>
      <x:c r="B2" s="180" t="s">
        <x:v>178</x:v>
      </x:c>
      <x:c r="C2" s="180"/>
      <x:c r="D2" s="180"/>
      <x:c r="E2" s="180"/>
      <x:c r="F2" s="180"/>
      <x:c r="G2" s="180"/>
      <x:c r="H2" s="180"/>
      <x:c r="I2" s="180"/>
      <x:c r="J2" s="180"/>
      <x:c r="K2" s="180"/>
      <x:c r="L2" s="180"/>
      <x:c r="M2" s="180"/>
      <x:c r="N2" s="18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/>
      <x:c r="B3" s="10"/>
      <x:c r="C3" s="10"/>
      <x:c r="D3" s="10"/>
      <x:c r="E3" s="10"/>
      <x:c r="F3" s="10"/>
      <x:c r="G3" s="109"/>
      <x:c r="H3" s="109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28" s="9" customFormat="1" ht="17.80000000000000071054" customHeight="1">
      <x:c r="A4" s="11"/>
      <x:c r="B4" s="156"/>
      <x:c r="C4" s="156"/>
      <x:c r="D4" s="156"/>
      <x:c r="E4" s="156"/>
      <x:c r="F4" s="156"/>
      <x:c r="G4" s="156"/>
      <x:c r="H4" s="156"/>
      <x:c r="I4" s="156"/>
      <x:c r="J4" s="156"/>
      <x:c r="K4" s="156"/>
      <x:c r="L4" s="156"/>
      <x:c r="M4" s="156"/>
      <x:c r="N4" s="156"/>
      <x:c r="O4" s="11"/>
      <x:c r="P4" s="157" t="s">
        <x:v>55</x:v>
      </x:c>
      <x:c r="Q4" s="157"/>
      <x:c r="S4" s="157" t="s">
        <x:v>93</x:v>
      </x:c>
      <x:c r="T4" s="157"/>
      <x:c r="U4" s="11"/>
      <x:c r="X4" s="11"/>
      <x:c r="Y4" s="11"/>
      <x:c r="Z4" s="11"/>
      <x:c r="AA4" s="11"/>
      <x:c r="AB4" s="11"/>
    </x:row>
    <x:row r="5" spans="1:28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9" t="s">
        <x:v>198</x:v>
      </x:c>
      <x:c r="H5" s="190"/>
      <x:c r="I5" s="182" t="s">
        <x:v>132</x:v>
      </x:c>
      <x:c r="J5" s="183"/>
      <x:c r="K5" s="182" t="s">
        <x:v>50</x:v>
      </x:c>
      <x:c r="L5" s="183"/>
      <x:c r="M5" s="182" t="s">
        <x:v>186</x:v>
      </x:c>
      <x:c r="N5" s="184"/>
      <x:c r="O5" s="10"/>
      <x:c r="P5" s="8" t="s">
        <x:v>112</x:v>
      </x:c>
      <x:c r="Q5" s="7">
        <x:f>SUM(C7:L7)+SUM(C8:L8)</x:f>
        <x:v>54400000</x:v>
      </x:c>
      <x:c r="S5" s="8" t="s">
        <x:v>112</x:v>
      </x:c>
      <x:c r="T5" s="7">
        <x:f>SUM(C7:L7)</x:f>
        <x:v>52600000</x:v>
      </x:c>
      <x:c r="U5" s="10"/>
      <x:c r="X5" s="10"/>
      <x:c r="Y5" s="10"/>
      <x:c r="Z5" s="10"/>
      <x:c r="AA5" s="10"/>
      <x:c r="AB5" s="10"/>
    </x:row>
    <x:row r="6" spans="1:28">
      <x:c r="A6" s="10"/>
      <x:c r="B6" s="163"/>
      <x:c r="C6" s="185" t="s">
        <x:v>121</x:v>
      </x:c>
      <x:c r="D6" s="186"/>
      <x:c r="E6" s="187" t="s">
        <x:v>121</x:v>
      </x:c>
      <x:c r="F6" s="188"/>
      <x:c r="G6" s="191" t="s">
        <x:v>76</x:v>
      </x:c>
      <x:c r="H6" s="192"/>
      <x:c r="I6" s="187" t="s">
        <x:v>76</x:v>
      </x:c>
      <x:c r="J6" s="188"/>
      <x:c r="K6" s="185" t="s">
        <x:v>91</x:v>
      </x:c>
      <x:c r="L6" s="186"/>
      <x:c r="M6" s="25" t="s">
        <x:v>14</x:v>
      </x:c>
      <x:c r="N6" s="25" t="s">
        <x:v>131</x:v>
      </x:c>
      <x:c r="O6" s="10"/>
      <x:c r="P6" s="67" t="s">
        <x:v>51</x:v>
      </x:c>
      <x:c r="Q6" s="69">
        <x:f>SUM(C9:N9)</x:f>
        <x:v>3.5</x:v>
      </x:c>
      <x:c r="T6" s="10"/>
      <x:c r="U6" s="10"/>
      <x:c r="V6" s="10"/>
      <x:c r="W6" s="10"/>
      <x:c r="X6" s="10"/>
      <x:c r="Y6" s="10"/>
      <x:c r="Z6" s="10"/>
      <x:c r="AA6" s="10"/>
      <x:c r="AB6" s="10"/>
    </x:row>
    <x:row r="7" spans="1:28">
      <x:c r="A7" s="10"/>
      <x:c r="B7" s="5" t="s">
        <x:v>159</x:v>
      </x:c>
      <x:c r="C7" s="169">
        <x:v>42000000</x:v>
      </x:c>
      <x:c r="D7" s="169"/>
      <x:c r="E7" s="170">
        <x:v>1000000</x:v>
      </x:c>
      <x:c r="F7" s="171"/>
      <x:c r="G7" s="193">
        <x:v>4000000</x:v>
      </x:c>
      <x:c r="H7" s="194"/>
      <x:c r="I7" s="171">
        <x:v>2000000</x:v>
      </x:c>
      <x:c r="J7" s="171"/>
      <x:c r="K7" s="178">
        <x:v>3600000</x:v>
      </x:c>
      <x:c r="L7" s="179"/>
      <x:c r="M7" s="54">
        <x:v>0</x:v>
      </x:c>
      <x:c r="N7" s="7">
        <x:v>0</x:v>
      </x:c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</x:row>
    <x:row r="8" spans="1:28">
      <x:c r="A8" s="10"/>
      <x:c r="B8" s="5" t="s">
        <x:v>231</x:v>
      </x:c>
      <x:c r="C8" s="169"/>
      <x:c r="D8" s="169"/>
      <x:c r="E8" s="170">
        <x:v>0</x:v>
      </x:c>
      <x:c r="F8" s="171"/>
      <x:c r="G8" s="193"/>
      <x:c r="H8" s="194"/>
      <x:c r="I8" s="171">
        <x:v>0</x:v>
      </x:c>
      <x:c r="J8" s="175"/>
      <x:c r="K8" s="176">
        <x:v>1800000</x:v>
      </x:c>
      <x:c r="L8" s="177"/>
      <x:c r="M8" s="7">
        <x:v>0</x:v>
      </x:c>
      <x:c r="N8" s="7">
        <x:v>0</x:v>
      </x:c>
      <x:c r="O8" s="10"/>
      <x:c r="P8" s="157" t="s">
        <x:v>143</x:v>
      </x:c>
      <x:c r="Q8" s="157"/>
      <x:c r="R8" s="10"/>
      <x:c r="S8" s="10"/>
      <x:c r="T8" s="10"/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0"/>
      <x:c r="B9" s="5" t="s">
        <x:v>3</x:v>
      </x:c>
      <x:c r="C9" s="172">
        <x:v>3.5</x:v>
      </x:c>
      <x:c r="D9" s="173"/>
      <x:c r="E9" s="169">
        <x:f>E8*0</x:f>
        <x:v>0</x:v>
      </x:c>
      <x:c r="F9" s="174"/>
      <x:c r="G9" s="195"/>
      <x:c r="H9" s="196"/>
      <x:c r="I9" s="175"/>
      <x:c r="J9" s="169"/>
      <x:c r="K9" s="169">
        <x:f>K8*0</x:f>
        <x:v>0</x:v>
      </x:c>
      <x:c r="L9" s="169"/>
      <x:c r="M9" s="7">
        <x:f>M8*0</x:f>
        <x:v>0</x:v>
      </x:c>
      <x:c r="N9" s="7">
        <x:f>N8*0</x:f>
        <x:v>0</x:v>
      </x:c>
      <x:c r="O9" s="10"/>
      <x:c r="P9" s="8" t="s">
        <x:v>112</x:v>
      </x:c>
      <x:c r="Q9" s="7">
        <x:f>Q5-I7</x:f>
        <x:v>52400000</x:v>
      </x:c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0"/>
      <x:c r="B10" s="10"/>
      <x:c r="C10" s="17"/>
      <x:c r="D10" s="18"/>
      <x:c r="E10" s="18"/>
      <x:c r="F10" s="18"/>
      <x:c r="G10" s="119"/>
      <x:c r="H10" s="119"/>
      <x:c r="I10" s="18"/>
      <x:c r="J10" s="18"/>
      <x:c r="K10" s="10"/>
      <x:c r="L10" s="10"/>
      <x:c r="M10" s="17"/>
      <x:c r="N10" s="17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  <x:c r="AA10" s="10"/>
      <x:c r="AB10" s="10"/>
    </x:row>
    <x:row r="11" spans="21:21">
      <x:c r="U11" s="13"/>
    </x:row>
  </x:sheetData>
  <x:mergeCells count="32">
    <x:mergeCell ref="C7:D7"/>
    <x:mergeCell ref="E7:F7"/>
    <x:mergeCell ref="I7:J7"/>
    <x:mergeCell ref="P8:Q8"/>
    <x:mergeCell ref="C9:D9"/>
    <x:mergeCell ref="E9:F9"/>
    <x:mergeCell ref="I9:J9"/>
    <x:mergeCell ref="K9:L9"/>
    <x:mergeCell ref="C8:D8"/>
    <x:mergeCell ref="E8:F8"/>
    <x:mergeCell ref="I8:J8"/>
    <x:mergeCell ref="K8:L8"/>
    <x:mergeCell ref="K7:L7"/>
    <x:mergeCell ref="B2:N2"/>
    <x:mergeCell ref="B4:N4"/>
    <x:mergeCell ref="P4:Q4"/>
    <x:mergeCell ref="S4:T4"/>
    <x:mergeCell ref="B5:B6"/>
    <x:mergeCell ref="C5:D5"/>
    <x:mergeCell ref="E5:F5"/>
    <x:mergeCell ref="I5:J5"/>
    <x:mergeCell ref="K5:L5"/>
    <x:mergeCell ref="M5:N5"/>
    <x:mergeCell ref="C6:D6"/>
    <x:mergeCell ref="E6:F6"/>
    <x:mergeCell ref="I6:J6"/>
    <x:mergeCell ref="K6:L6"/>
    <x:mergeCell ref="G5:H5"/>
    <x:mergeCell ref="G6:H6"/>
    <x:mergeCell ref="G7:H7"/>
    <x:mergeCell ref="G8:H8"/>
    <x:mergeCell ref="G9:H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AI83"/>
  <x:sheetViews>
    <x:sheetView topLeftCell="A1" zoomScale="80" zoomScaleNormal="80" zoomScaleSheetLayoutView="80" workbookViewId="0">
      <x:pane xSplit="2" ySplit="15" topLeftCell="C46" activePane="bottomRight" state="frozen"/>
      <x:selection pane="bottomRight" activeCell="L12" activeCellId="0" sqref="L12:L1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3.105468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157" t="s">
        <x:v>75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  <x:c r="N2" s="157"/>
      <x:c r="O2" s="157"/>
      <x:c r="P2" s="157"/>
      <x:c r="Q2" s="157"/>
      <x:c r="R2" s="157"/>
      <x:c r="S2" s="157"/>
      <x:c r="T2" s="157"/>
      <x:c r="U2" s="157"/>
      <x:c r="V2" s="157"/>
      <x:c r="W2" s="157"/>
      <x:c r="X2" s="15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158" t="s">
        <x:v>65</x:v>
      </x:c>
      <x:c r="C4" s="159"/>
      <x:c r="D4" s="159"/>
      <x:c r="E4" s="160"/>
      <x:c r="F4" s="160"/>
      <x:c r="G4" s="160"/>
      <x:c r="H4" s="160"/>
      <x:c r="I4" s="161"/>
      <x:c r="J4" s="160"/>
      <x:c r="K4" s="161"/>
      <x:c r="L4" s="160"/>
      <x:c r="M4" s="159"/>
      <x:c r="N4" s="159"/>
      <x:c r="O4" s="159"/>
      <x:c r="P4" s="159"/>
      <x:c r="Q4" s="159"/>
      <x:c r="R4" s="159"/>
      <x:c r="S4" s="159"/>
      <x:c r="T4" s="159"/>
      <x:c r="U4" s="162"/>
      <x:c r="V4" s="11"/>
      <x:c r="W4" s="157" t="s">
        <x:v>55</x:v>
      </x:c>
      <x:c r="X4" s="15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63" t="s">
        <x:v>86</x:v>
      </x:c>
      <x:c r="C5" s="165" t="s">
        <x:v>46</x:v>
      </x:c>
      <x:c r="D5" s="166"/>
      <x:c r="E5" s="167" t="s">
        <x:v>28</x:v>
      </x:c>
      <x:c r="F5" s="167"/>
      <x:c r="G5" s="167"/>
      <x:c r="H5" s="167"/>
      <x:c r="I5" s="167"/>
      <x:c r="J5" s="167"/>
      <x:c r="K5" s="167"/>
      <x:c r="L5" s="167"/>
      <x:c r="M5" s="165" t="s">
        <x:v>138</x:v>
      </x:c>
      <x:c r="N5" s="168"/>
      <x:c r="O5" s="168"/>
      <x:c r="P5" s="168"/>
      <x:c r="Q5" s="166"/>
      <x:c r="R5" s="163" t="s">
        <x:v>99</x:v>
      </x:c>
      <x:c r="S5" s="165" t="s">
        <x:v>6</x:v>
      </x:c>
      <x:c r="T5" s="166"/>
      <x:c r="U5" s="163" t="s">
        <x:v>182</x:v>
      </x:c>
      <x:c r="V5" s="10"/>
      <x:c r="W5" s="8" t="s">
        <x:v>196</x:v>
      </x:c>
      <x:c r="X5" s="7">
        <x:f>D10</x:f>
        <x:v>4440184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64"/>
      <x:c r="C6" s="8" t="s">
        <x:v>77</x:v>
      </x:c>
      <x:c r="D6" s="8" t="s">
        <x:v>201</x:v>
      </x:c>
      <x:c r="E6" s="25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0" t="s">
        <x:v>225</x:v>
      </x:c>
      <x:c r="Q6" s="20" t="s">
        <x:v>153</x:v>
      </x:c>
      <x:c r="R6" s="164"/>
      <x:c r="S6" s="8" t="s">
        <x:v>50</x:v>
      </x:c>
      <x:c r="T6" s="8" t="s">
        <x:v>211</x:v>
      </x:c>
      <x:c r="U6" s="164"/>
      <x:c r="V6" s="10"/>
      <x:c r="W6" s="8" t="s">
        <x:v>58</x:v>
      </x:c>
      <x:c r="X6" s="7">
        <x:f>L10+Q10+R10</x:f>
        <x:v>2668459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103</x:v>
      </x:c>
      <x:c r="C7" s="6"/>
      <x:c r="D7" s="50">
        <x:v>0</x:v>
      </x:c>
      <x:c r="E7" s="86">
        <x:v>300000</x:v>
      </x:c>
      <x:c r="F7" s="57">
        <x:v>120000</x:v>
      </x:c>
      <x:c r="G7" s="6">
        <x:v>300000</x:v>
      </x:c>
      <x:c r="H7" s="50">
        <x:v>300000</x:v>
      </x:c>
      <x:c r="I7" s="51">
        <x:v>130000</x:v>
      </x:c>
      <x:c r="J7" s="56" t="s">
        <x:v>74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155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231</x:v>
      </x:c>
      <x:c r="C8" s="7">
        <x:v>4041000</x:v>
      </x:c>
      <x:c r="D8" s="52">
        <x:f>138200+52800+28634+179550</x:f>
        <x:v>399184</x:v>
      </x:c>
      <x:c r="E8" s="90">
        <x:v>522271</x:v>
      </x:c>
      <x:c r="F8" s="71">
        <x:f>+SUMIF($O$16:$O$67,F$6,$M$16:$M$67)</x:f>
        <x:v>88240</x:v>
      </x:c>
      <x:c r="G8" s="59">
        <x:f>SUMIF($O$16:$O$67,G$6,$M$16:$M$67)</x:f>
        <x:v>551462</x:v>
      </x:c>
      <x:c r="H8" s="60">
        <x:f>SUMIF($O$16:$O$67,H$6,$M$16:$M$67)</x:f>
        <x:v>354335</x:v>
      </x:c>
      <x:c r="I8" s="53">
        <x:f>SUMIF($O$16:$O$67,I$6,$M$16:$M$67)</x:f>
        <x:v>133700</x:v>
      </x:c>
      <x:c r="J8" s="61">
        <x:f>SUMIF($O$16:$O$67,J$6,$M$16:$M$67)</x:f>
        <x:v>65800</x:v>
      </x:c>
      <x:c r="K8" s="53">
        <x:f>SUMIF($O$16:$O$67,K$6,$M$16:$M$67)</x:f>
        <x:v>0</x:v>
      </x:c>
      <x:c r="L8" s="53">
        <x:f>SUMIF($O$16:$O$67,L$6,$M$16:$M$67)</x:f>
        <x:v>0</x:v>
      </x:c>
      <x:c r="M8" s="57">
        <x:v>300000</x:v>
      </x:c>
      <x:c r="N8" s="6">
        <x:f>34100+24500</x:f>
        <x:v>58600</x:v>
      </x:c>
      <x:c r="O8" s="6">
        <x:v>150361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SUMIF($E$16:$E$67,U$5,$C$16:$C$67)+SUMIF($O$16:$O$67,U$5,$M$16:$M$67)</x:f>
        <x:v>0</x:v>
      </x:c>
      <x:c r="V8" s="10"/>
      <x:c r="W8" s="8" t="s">
        <x:v>120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33</x:v>
      </x:c>
      <x:c r="C9" s="7">
        <x:f>C8-C7</x:f>
        <x:v>4041000</x:v>
      </x:c>
      <x:c r="D9" s="7">
        <x:f>D8-D7</x:f>
        <x:v>399184</x:v>
      </x:c>
      <x:c r="E9" s="50">
        <x:f>E7-E8</x:f>
        <x:v>-222271</x:v>
      </x:c>
      <x:c r="F9" s="53">
        <x:f>F7-F8</x:f>
        <x:v>31760</x:v>
      </x:c>
      <x:c r="G9" s="53">
        <x:f>G7-G8</x:f>
        <x:v>-251462</x:v>
      </x:c>
      <x:c r="H9" s="53">
        <x:f>H7-H8</x:f>
        <x:v>-54335</x:v>
      </x:c>
      <x:c r="I9" s="53"/>
      <x:c r="J9" s="53" t="e">
        <x:f t="shared" ref="J9:U9" si="0">J7-J8</x:f>
        <x:v>#VALUE!</x:v>
      </x:c>
      <x:c r="K9" s="53">
        <x:f t="shared" si="0"/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199</x:v>
      </x:c>
      <x:c r="X9" s="7">
        <x:f>X5-(X6+X7+X8)</x:f>
        <x:v>-128275</x:v>
      </x:c>
      <x:c r="Y9" s="13" t="s">
        <x:v>217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4440184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1715808</x:v>
      </x:c>
      <x:c r="M10" s="17"/>
      <x:c r="N10" s="17"/>
      <x:c r="O10" s="18"/>
      <x:c r="P10" s="18"/>
      <x:c r="Q10" s="18">
        <x:f>SUM(M8:Q8)</x:f>
        <x:v>852651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173</x:v>
      </x:c>
      <x:c r="X10" s="23">
        <x:f>X6/X5</x:f>
        <x:v>0.60097937382775124</x:v>
      </x:c>
      <x:c r="Y10" s="10" t="s">
        <x:v>166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156</x:v>
      </x:c>
      <x:c r="X11" s="23">
        <x:f>X7/X5</x:f>
        <x:v>0.42791019471265157</x:v>
      </x:c>
      <x:c r="Y11" s="10" t="s">
        <x:v>96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111</x:v>
      </x:c>
      <x:c r="C12" s="70">
        <x:f>SUM(C16:C67)</x:f>
        <x:v>286300</x:v>
      </x:c>
      <x:c r="D12" s="18"/>
      <x:c r="E12" s="10"/>
      <x:c r="F12" s="10"/>
      <x:c r="G12" s="10"/>
      <x:c r="H12" s="10"/>
      <x:c r="I12" s="41"/>
      <x:c r="J12" s="10"/>
      <x:c r="K12" s="41"/>
      <x:c r="L12" s="144" t="s">
        <x:v>215</x:v>
      </x:c>
      <x:c r="M12" s="90">
        <x:f>SUM(M16:M57,)</x:f>
        <x:v>1070377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</x:v>
      </x:c>
      <x:c r="X13" s="19">
        <x:v>0.5</x:v>
      </x:c>
      <x:c r="Y13" s="7">
        <x:f>X5*X13</x:f>
        <x:v>2220092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169" t="s">
        <x:v>32</x:v>
      </x:c>
      <x:c r="C14" s="169"/>
      <x:c r="D14" s="169"/>
      <x:c r="E14" s="169"/>
      <x:c r="F14" s="17" t="s">
        <x:v>90</x:v>
      </x:c>
      <x:c r="G14" s="17"/>
      <x:c r="H14" s="17"/>
      <x:c r="I14" s="47"/>
      <x:c r="J14" s="11"/>
      <x:c r="K14" s="55"/>
      <x:c r="L14" s="169" t="s">
        <x:v>102</x:v>
      </x:c>
      <x:c r="M14" s="169"/>
      <x:c r="N14" s="169"/>
      <x:c r="O14" s="169"/>
      <x:c r="P14" s="11"/>
      <x:c r="Q14" s="11"/>
      <x:c r="R14" s="11"/>
      <x:c r="S14" s="11"/>
      <x:c r="T14" s="11"/>
      <x:c r="U14" s="11"/>
      <x:c r="V14" s="11"/>
      <x:c r="W14" s="8" t="s">
        <x:v>22</x:v>
      </x:c>
      <x:c r="X14" s="19">
        <x:v>0.5</x:v>
      </x:c>
      <x:c r="Y14" s="7">
        <x:f>X5*X14</x:f>
        <x:v>2220092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77">
        <x:v>45379</x:v>
      </x:c>
      <x:c r="C16" s="31">
        <x:v>4500</x:v>
      </x:c>
      <x:c r="D16" s="16" t="s">
        <x:v>207</x:v>
      </x:c>
      <x:c r="E16" s="16" t="s">
        <x:v>152</x:v>
      </x:c>
      <x:c r="F16" s="22"/>
      <x:c r="G16" s="22"/>
      <x:c r="H16" s="22"/>
      <x:c r="I16" s="48"/>
      <x:c r="J16" s="10"/>
      <x:c r="K16" s="41"/>
      <x:c r="L16" s="89">
        <x:v>45392</x:v>
      </x:c>
      <x:c r="M16" s="74">
        <x:v>22400</x:v>
      </x:c>
      <x:c r="N16" s="28" t="s">
        <x:v>207</x:v>
      </x:c>
      <x:c r="O16" s="1" t="s">
        <x:v>152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77">
        <x:v>45380</x:v>
      </x:c>
      <x:c r="C17" s="31">
        <x:v>4500</x:v>
      </x:c>
      <x:c r="D17" s="16" t="s">
        <x:v>207</x:v>
      </x:c>
      <x:c r="E17" s="16" t="s">
        <x:v>152</x:v>
      </x:c>
      <x:c r="F17" s="17"/>
      <x:c r="G17" s="17"/>
      <x:c r="H17" s="17"/>
      <x:c r="I17" s="42"/>
      <x:c r="J17" s="10"/>
      <x:c r="K17" s="41"/>
      <x:c r="L17" s="89">
        <x:v>45392</x:v>
      </x:c>
      <x:c r="M17" s="74">
        <x:v>86000</x:v>
      </x:c>
      <x:c r="N17" s="28" t="s">
        <x:v>116</x:v>
      </x:c>
      <x:c r="O17" s="1" t="s">
        <x:v>61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87">
        <x:v>45383</x:v>
      </x:c>
      <x:c r="C18" s="15">
        <x:v>6300</x:v>
      </x:c>
      <x:c r="D18" s="88" t="s">
        <x:v>207</x:v>
      </x:c>
      <x:c r="E18" s="88" t="s">
        <x:v>152</x:v>
      </x:c>
      <x:c r="F18" s="17"/>
      <x:c r="G18" s="17"/>
      <x:c r="H18" s="17"/>
      <x:c r="I18" s="42"/>
      <x:c r="J18" s="10"/>
      <x:c r="K18" s="41"/>
      <x:c r="L18" s="89">
        <x:v>45392</x:v>
      </x:c>
      <x:c r="M18" s="63">
        <x:v>11500</x:v>
      </x:c>
      <x:c r="N18" s="1" t="s">
        <x:v>97</x:v>
      </x:c>
      <x:c r="O18" s="1" t="s">
        <x:v>61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87">
        <x:v>45385</x:v>
      </x:c>
      <x:c r="C19" s="15">
        <x:v>50000</x:v>
      </x:c>
      <x:c r="D19" s="88" t="s">
        <x:v>204</x:v>
      </x:c>
      <x:c r="E19" s="88" t="s">
        <x:v>88</x:v>
      </x:c>
      <x:c r="F19" s="17"/>
      <x:c r="G19" s="17"/>
      <x:c r="H19" s="17"/>
      <x:c r="I19" s="42"/>
      <x:c r="J19" s="10"/>
      <x:c r="K19" s="41"/>
      <x:c r="L19" s="89">
        <x:v>45392</x:v>
      </x:c>
      <x:c r="M19" s="63">
        <x:v>11700</x:v>
      </x:c>
      <x:c r="N19" s="1" t="s">
        <x:v>31</x:v>
      </x:c>
      <x:c r="O19" s="1" t="s">
        <x:v>152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87">
        <x:v>45386</x:v>
      </x:c>
      <x:c r="C20" s="15">
        <x:v>4500</x:v>
      </x:c>
      <x:c r="D20" s="88" t="s">
        <x:v>207</x:v>
      </x:c>
      <x:c r="E20" s="88" t="s">
        <x:v>152</x:v>
      </x:c>
      <x:c r="F20" s="17"/>
      <x:c r="G20" s="17"/>
      <x:c r="H20" s="17"/>
      <x:c r="I20" s="42"/>
      <x:c r="J20" s="10"/>
      <x:c r="K20" s="41"/>
      <x:c r="L20" s="91">
        <x:v>45394</x:v>
      </x:c>
      <x:c r="M20" s="63">
        <x:v>3200</x:v>
      </x:c>
      <x:c r="N20" s="1" t="s">
        <x:v>16</x:v>
      </x:c>
      <x:c r="O20" s="1" t="s">
        <x:v>152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87">
        <x:v>45387</x:v>
      </x:c>
      <x:c r="C21" s="15">
        <x:v>4500</x:v>
      </x:c>
      <x:c r="D21" s="88" t="s">
        <x:v>207</x:v>
      </x:c>
      <x:c r="E21" s="88" t="s">
        <x:v>152</x:v>
      </x:c>
      <x:c r="F21" s="17"/>
      <x:c r="G21" s="17"/>
      <x:c r="H21" s="17"/>
      <x:c r="I21" s="42"/>
      <x:c r="J21" s="10"/>
      <x:c r="K21" s="41"/>
      <x:c r="L21" s="91">
        <x:v>45394</x:v>
      </x:c>
      <x:c r="M21" s="74">
        <x:v>107500</x:v>
      </x:c>
      <x:c r="N21" s="28" t="s">
        <x:v>95</x:v>
      </x:c>
      <x:c r="O21" s="1" t="s">
        <x:v>61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87">
        <x:v>45390</x:v>
      </x:c>
      <x:c r="C22" s="15">
        <x:v>3500</x:v>
      </x:c>
      <x:c r="D22" s="88" t="s">
        <x:v>207</x:v>
      </x:c>
      <x:c r="E22" s="88" t="s">
        <x:v>152</x:v>
      </x:c>
      <x:c r="F22" s="17"/>
      <x:c r="G22" s="17"/>
      <x:c r="H22" s="17"/>
      <x:c r="I22" s="42"/>
      <x:c r="J22" s="10"/>
      <x:c r="K22" s="41"/>
      <x:c r="L22" s="91">
        <x:v>45395</x:v>
      </x:c>
      <x:c r="M22" s="63">
        <x:v>12000</x:v>
      </x:c>
      <x:c r="N22" s="1" t="s">
        <x:v>70</x:v>
      </x:c>
      <x:c r="O22" s="1" t="s">
        <x:v>152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89">
        <x:v>45391</x:v>
      </x:c>
      <x:c r="C23" s="31">
        <x:v>4500</x:v>
      </x:c>
      <x:c r="D23" s="16" t="s">
        <x:v>207</x:v>
      </x:c>
      <x:c r="E23" s="16" t="s">
        <x:v>152</x:v>
      </x:c>
      <x:c r="F23" s="17"/>
      <x:c r="G23" s="17"/>
      <x:c r="H23" s="17"/>
      <x:c r="I23" s="42"/>
      <x:c r="J23" s="10"/>
      <x:c r="K23" s="41"/>
      <x:c r="L23" s="91">
        <x:v>45395</x:v>
      </x:c>
      <x:c r="M23" s="74">
        <x:v>39000</x:v>
      </x:c>
      <x:c r="N23" s="28" t="s">
        <x:v>194</x:v>
      </x:c>
      <x:c r="O23" s="1" t="s">
        <x:v>61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89">
        <x:v>45392</x:v>
      </x:c>
      <x:c r="C24" s="31">
        <x:v>50000</x:v>
      </x:c>
      <x:c r="D24" s="16" t="s">
        <x:v>204</x:v>
      </x:c>
      <x:c r="E24" s="16" t="s">
        <x:v>88</x:v>
      </x:c>
      <x:c r="F24" s="17"/>
      <x:c r="G24" s="17"/>
      <x:c r="H24" s="17"/>
      <x:c r="I24" s="42"/>
      <x:c r="J24" s="10"/>
      <x:c r="K24" s="41"/>
      <x:c r="L24" s="91">
        <x:v>45395</x:v>
      </x:c>
      <x:c r="M24" s="63">
        <x:v>8955</x:v>
      </x:c>
      <x:c r="N24" s="1" t="s">
        <x:v>194</x:v>
      </x:c>
      <x:c r="O24" s="1" t="s">
        <x:v>61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91">
        <x:v>45393</x:v>
      </x:c>
      <x:c r="C25" s="92">
        <x:v>4500</x:v>
      </x:c>
      <x:c r="D25" s="93" t="s">
        <x:v>207</x:v>
      </x:c>
      <x:c r="E25" s="93" t="s">
        <x:v>152</x:v>
      </x:c>
      <x:c r="F25" s="17"/>
      <x:c r="G25" s="17"/>
      <x:c r="H25" s="17"/>
      <x:c r="I25" s="42"/>
      <x:c r="J25" s="10"/>
      <x:c r="K25" s="41"/>
      <x:c r="L25" s="91">
        <x:v>45395</x:v>
      </x:c>
      <x:c r="M25" s="63">
        <x:v>17932</x:v>
      </x:c>
      <x:c r="N25" s="1" t="s">
        <x:v>126</x:v>
      </x:c>
      <x:c r="O25" s="1" t="s">
        <x:v>152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89">
        <x:v>45394</x:v>
      </x:c>
      <x:c r="C26" s="92">
        <x:v>4500</x:v>
      </x:c>
      <x:c r="D26" s="93" t="s">
        <x:v>207</x:v>
      </x:c>
      <x:c r="E26" s="93" t="s">
        <x:v>152</x:v>
      </x:c>
      <x:c r="F26" s="17"/>
      <x:c r="G26" s="17"/>
      <x:c r="H26" s="17"/>
      <x:c r="I26" s="42"/>
      <x:c r="J26" s="10"/>
      <x:c r="K26" s="41"/>
      <x:c r="L26" s="91">
        <x:v>45396</x:v>
      </x:c>
      <x:c r="M26" s="74">
        <x:v>28930</x:v>
      </x:c>
      <x:c r="N26" s="28" t="s">
        <x:v>31</x:v>
      </x:c>
      <x:c r="O26" s="1" t="s">
        <x:v>152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94">
        <x:v>45397</x:v>
      </x:c>
      <x:c r="C27" s="31">
        <x:v>4500</x:v>
      </x:c>
      <x:c r="D27" s="16" t="s">
        <x:v>207</x:v>
      </x:c>
      <x:c r="E27" s="16" t="s">
        <x:v>152</x:v>
      </x:c>
      <x:c r="F27" s="17"/>
      <x:c r="G27" s="17"/>
      <x:c r="H27" s="17"/>
      <x:c r="I27" s="42"/>
      <x:c r="J27" s="10"/>
      <x:c r="K27" s="41"/>
      <x:c r="L27" s="89">
        <x:v>45396</x:v>
      </x:c>
      <x:c r="M27" s="63">
        <x:v>9800</x:v>
      </x:c>
      <x:c r="N27" s="1" t="s">
        <x:v>71</x:v>
      </x:c>
      <x:c r="O27" s="1" t="s">
        <x:v>61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94">
        <x:v>45398</x:v>
      </x:c>
      <x:c r="C28" s="31">
        <x:v>4500</x:v>
      </x:c>
      <x:c r="D28" s="16" t="s">
        <x:v>207</x:v>
      </x:c>
      <x:c r="E28" s="16" t="s">
        <x:v>152</x:v>
      </x:c>
      <x:c r="F28" s="17"/>
      <x:c r="G28" s="17"/>
      <x:c r="H28" s="17"/>
      <x:c r="I28" s="42"/>
      <x:c r="J28" s="10"/>
      <x:c r="K28" s="41"/>
      <x:c r="L28" s="94">
        <x:v>45397</x:v>
      </x:c>
      <x:c r="M28" s="63">
        <x:v>3000</x:v>
      </x:c>
      <x:c r="N28" s="1" t="s">
        <x:v>163</x:v>
      </x:c>
      <x:c r="O28" s="1" t="s">
        <x:v>214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94">
        <x:v>45399</x:v>
      </x:c>
      <x:c r="C29" s="31">
        <x:v>4500</x:v>
      </x:c>
      <x:c r="D29" s="16" t="s">
        <x:v>207</x:v>
      </x:c>
      <x:c r="E29" s="16" t="s">
        <x:v>152</x:v>
      </x:c>
      <x:c r="F29" s="17"/>
      <x:c r="G29" s="17"/>
      <x:c r="H29" s="17"/>
      <x:c r="I29" s="42"/>
      <x:c r="J29" s="10"/>
      <x:c r="K29" s="41"/>
      <x:c r="L29" s="94">
        <x:v>45397</x:v>
      </x:c>
      <x:c r="M29" s="63">
        <x:v>1600</x:v>
      </x:c>
      <x:c r="N29" s="1" t="s">
        <x:v>16</x:v>
      </x:c>
      <x:c r="O29" s="1" t="s">
        <x:v>152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94">
        <x:v>45400</x:v>
      </x:c>
      <x:c r="C30" s="31">
        <x:v>4500</x:v>
      </x:c>
      <x:c r="D30" s="16" t="s">
        <x:v>207</x:v>
      </x:c>
      <x:c r="E30" s="16" t="s">
        <x:v>152</x:v>
      </x:c>
      <x:c r="F30" s="17"/>
      <x:c r="G30" s="17"/>
      <x:c r="H30" s="17"/>
      <x:c r="I30" s="42"/>
      <x:c r="J30" s="10"/>
      <x:c r="K30" s="41"/>
      <x:c r="L30" s="94">
        <x:v>45398</x:v>
      </x:c>
      <x:c r="M30" s="63">
        <x:v>62800</x:v>
      </x:c>
      <x:c r="N30" s="1" t="s">
        <x:v>117</x:v>
      </x:c>
      <x:c r="O30" s="1" t="s">
        <x:v>214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94">
        <x:v>45401</x:v>
      </x:c>
      <x:c r="C31" s="44">
        <x:v>50000</x:v>
      </x:c>
      <x:c r="D31" s="45" t="s">
        <x:v>204</x:v>
      </x:c>
      <x:c r="E31" s="45" t="s">
        <x:v>88</x:v>
      </x:c>
      <x:c r="F31" s="42"/>
      <x:c r="G31" s="42"/>
      <x:c r="H31" s="42"/>
      <x:c r="I31" s="42"/>
      <x:c r="J31" s="41"/>
      <x:c r="K31" s="41"/>
      <x:c r="L31" s="95">
        <x:v>45398</x:v>
      </x:c>
      <x:c r="M31" s="64">
        <x:v>8000</x:v>
      </x:c>
      <x:c r="N31" s="96" t="s">
        <x:v>107</x:v>
      </x:c>
      <x:c r="O31" s="65" t="s">
        <x:v>61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89">
        <x:v>45401</x:v>
      </x:c>
      <x:c r="C32" s="31">
        <x:v>4500</x:v>
      </x:c>
      <x:c r="D32" s="16" t="s">
        <x:v>207</x:v>
      </x:c>
      <x:c r="E32" s="16" t="s">
        <x:v>152</x:v>
      </x:c>
      <x:c r="F32" s="17"/>
      <x:c r="G32" s="17"/>
      <x:c r="H32" s="17"/>
      <x:c r="I32" s="42"/>
      <x:c r="J32" s="10"/>
      <x:c r="K32" s="41"/>
      <x:c r="L32" s="94">
        <x:v>45399</x:v>
      </x:c>
      <x:c r="M32" s="63">
        <x:v>4500</x:v>
      </x:c>
      <x:c r="N32" s="1" t="s">
        <x:v>31</x:v>
      </x:c>
      <x:c r="O32" s="1" t="s">
        <x:v>152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98">
        <x:v>45404</x:v>
      </x:c>
      <x:c r="C33" s="44">
        <x:v>4500</x:v>
      </x:c>
      <x:c r="D33" s="45" t="s">
        <x:v>207</x:v>
      </x:c>
      <x:c r="E33" s="45" t="s">
        <x:v>152</x:v>
      </x:c>
      <x:c r="F33" s="42"/>
      <x:c r="G33" s="42"/>
      <x:c r="H33" s="42"/>
      <x:c r="I33" s="42"/>
      <x:c r="J33" s="41"/>
      <x:c r="K33" s="41"/>
      <x:c r="L33" s="94">
        <x:v>45399</x:v>
      </x:c>
      <x:c r="M33" s="66">
        <x:v>3980</x:v>
      </x:c>
      <x:c r="N33" s="65" t="s">
        <x:v>39</x:v>
      </x:c>
      <x:c r="O33" s="65" t="s">
        <x:v>61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98">
        <x:v>45405</x:v>
      </x:c>
      <x:c r="C34" s="44">
        <x:v>4500</x:v>
      </x:c>
      <x:c r="D34" s="45" t="s">
        <x:v>207</x:v>
      </x:c>
      <x:c r="E34" s="45" t="s">
        <x:v>152</x:v>
      </x:c>
      <x:c r="F34" s="42"/>
      <x:c r="G34" s="42"/>
      <x:c r="H34" s="42"/>
      <x:c r="I34" s="42"/>
      <x:c r="J34" s="41"/>
      <x:c r="K34" s="41"/>
      <x:c r="L34" s="94">
        <x:v>45400</x:v>
      </x:c>
      <x:c r="M34" s="75">
        <x:v>74200</x:v>
      </x:c>
      <x:c r="N34" s="97" t="s">
        <x:v>202</x:v>
      </x:c>
      <x:c r="O34" s="65" t="s">
        <x:v>152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98">
        <x:v>45406</x:v>
      </x:c>
      <x:c r="C35" s="44">
        <x:v>4500</x:v>
      </x:c>
      <x:c r="D35" s="45" t="s">
        <x:v>207</x:v>
      </x:c>
      <x:c r="E35" s="45" t="s">
        <x:v>152</x:v>
      </x:c>
      <x:c r="F35" s="42"/>
      <x:c r="G35" s="42"/>
      <x:c r="H35" s="42"/>
      <x:c r="I35" s="42"/>
      <x:c r="J35" s="41"/>
      <x:c r="K35" s="41"/>
      <x:c r="L35" s="94">
        <x:v>45400</x:v>
      </x:c>
      <x:c r="M35" s="75">
        <x:v>24000</x:v>
      </x:c>
      <x:c r="N35" s="97" t="s">
        <x:v>31</x:v>
      </x:c>
      <x:c r="O35" s="65" t="s">
        <x:v>152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98">
        <x:v>45407</x:v>
      </x:c>
      <x:c r="C36" s="44">
        <x:v>50000</x:v>
      </x:c>
      <x:c r="D36" s="45" t="s">
        <x:v>204</x:v>
      </x:c>
      <x:c r="E36" s="45" t="s">
        <x:v>88</x:v>
      </x:c>
      <x:c r="F36" s="42"/>
      <x:c r="G36" s="42"/>
      <x:c r="H36" s="42"/>
      <x:c r="I36" s="42"/>
      <x:c r="J36" s="41"/>
      <x:c r="K36" s="41"/>
      <x:c r="L36" s="94">
        <x:v>45401</x:v>
      </x:c>
      <x:c r="M36" s="64">
        <x:v>21600</x:v>
      </x:c>
      <x:c r="N36" s="65" t="s">
        <x:v>171</x:v>
      </x:c>
      <x:c r="O36" s="65" t="s">
        <x:v>61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98">
        <x:v>45407</x:v>
      </x:c>
      <x:c r="C37" s="44">
        <x:v>4500</x:v>
      </x:c>
      <x:c r="D37" s="45" t="s">
        <x:v>207</x:v>
      </x:c>
      <x:c r="E37" s="45" t="s">
        <x:v>152</x:v>
      </x:c>
      <x:c r="F37" s="42"/>
      <x:c r="G37" s="42"/>
      <x:c r="H37" s="42"/>
      <x:c r="I37" s="42"/>
      <x:c r="J37" s="41"/>
      <x:c r="K37" s="41"/>
      <x:c r="L37" s="94">
        <x:v>45401</x:v>
      </x:c>
      <x:c r="M37" s="64">
        <x:v>1600</x:v>
      </x:c>
      <x:c r="N37" s="65" t="s">
        <x:v>195</x:v>
      </x:c>
      <x:c r="O37" s="65" t="s">
        <x:v>61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89">
        <x:v>45408</x:v>
      </x:c>
      <x:c r="C38" s="44">
        <x:v>4500</x:v>
      </x:c>
      <x:c r="D38" s="45" t="s">
        <x:v>207</x:v>
      </x:c>
      <x:c r="E38" s="45" t="s">
        <x:v>152</x:v>
      </x:c>
      <x:c r="F38" s="42"/>
      <x:c r="G38" s="42"/>
      <x:c r="H38" s="42"/>
      <x:c r="I38" s="42"/>
      <x:c r="J38" s="41"/>
      <x:c r="K38" s="41"/>
      <x:c r="L38" s="94">
        <x:v>45401</x:v>
      </x:c>
      <x:c r="M38" s="75">
        <x:v>49850</x:v>
      </x:c>
      <x:c r="N38" s="97" t="s">
        <x:v>95</x:v>
      </x:c>
      <x:c r="O38" s="65" t="s">
        <x:v>152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100"/>
      <x:c r="C39" s="44"/>
      <x:c r="D39" s="45"/>
      <x:c r="E39" s="45"/>
      <x:c r="F39" s="42"/>
      <x:c r="G39" s="42"/>
      <x:c r="H39" s="42"/>
      <x:c r="I39" s="42"/>
      <x:c r="J39" s="41"/>
      <x:c r="K39" s="41"/>
      <x:c r="L39" s="94">
        <x:v>45402</x:v>
      </x:c>
      <x:c r="M39" s="64">
        <x:v>35000</x:v>
      </x:c>
      <x:c r="N39" s="65" t="s">
        <x:v>161</x:v>
      </x:c>
      <x:c r="O39" s="65" t="s">
        <x:v>152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100"/>
      <x:c r="C40" s="101"/>
      <x:c r="D40" s="102"/>
      <x:c r="E40" s="102"/>
      <x:c r="F40" s="42"/>
      <x:c r="G40" s="42"/>
      <x:c r="H40" s="42"/>
      <x:c r="I40" s="42"/>
      <x:c r="J40" s="41"/>
      <x:c r="K40" s="41"/>
      <x:c r="L40" s="94">
        <x:v>45403</x:v>
      </x:c>
      <x:c r="M40" s="75">
        <x:v>25400</x:v>
      </x:c>
      <x:c r="N40" s="97" t="s">
        <x:v>207</x:v>
      </x:c>
      <x:c r="O40" s="65" t="s">
        <x:v>152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100"/>
      <x:c r="C41" s="44"/>
      <x:c r="D41" s="45"/>
      <x:c r="E41" s="45"/>
      <x:c r="F41" s="42"/>
      <x:c r="G41" s="42"/>
      <x:c r="H41" s="42"/>
      <x:c r="I41" s="42"/>
      <x:c r="J41" s="41"/>
      <x:c r="K41" s="41"/>
      <x:c r="L41" s="89">
        <x:v>45403</x:v>
      </x:c>
      <x:c r="M41" s="75">
        <x:f>12500+10000+6100</x:f>
        <x:v>28600</x:v>
      </x:c>
      <x:c r="N41" s="97" t="s">
        <x:v>95</x:v>
      </x:c>
      <x:c r="O41" s="65" t="s">
        <x:v>152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100"/>
      <x:c r="C42" s="44"/>
      <x:c r="D42" s="45"/>
      <x:c r="E42" s="45"/>
      <x:c r="F42" s="42"/>
      <x:c r="G42" s="42"/>
      <x:c r="H42" s="42"/>
      <x:c r="I42" s="42"/>
      <x:c r="J42" s="41"/>
      <x:c r="K42" s="41"/>
      <x:c r="L42" s="98">
        <x:v>45403</x:v>
      </x:c>
      <x:c r="M42" s="64">
        <x:v>14730</x:v>
      </x:c>
      <x:c r="N42" s="65" t="s">
        <x:v>154</x:v>
      </x:c>
      <x:c r="O42" s="65" t="s">
        <x:v>170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100"/>
      <x:c r="C43" s="44"/>
      <x:c r="D43" s="45"/>
      <x:c r="E43" s="45"/>
      <x:c r="F43" s="42"/>
      <x:c r="G43" s="42"/>
      <x:c r="H43" s="42"/>
      <x:c r="I43" s="42"/>
      <x:c r="J43" s="41"/>
      <x:c r="K43" s="41"/>
      <x:c r="L43" s="98">
        <x:v>45403</x:v>
      </x:c>
      <x:c r="M43" s="75">
        <x:v>36100</x:v>
      </x:c>
      <x:c r="N43" s="97" t="s">
        <x:v>31</x:v>
      </x:c>
      <x:c r="O43" s="65" t="s">
        <x:v>152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100"/>
      <x:c r="C44" s="44"/>
      <x:c r="D44" s="45"/>
      <x:c r="E44" s="45"/>
      <x:c r="F44" s="42"/>
      <x:c r="G44" s="42"/>
      <x:c r="H44" s="42"/>
      <x:c r="I44" s="42"/>
      <x:c r="J44" s="41"/>
      <x:c r="K44" s="41"/>
      <x:c r="L44" s="98">
        <x:v>45406</x:v>
      </x:c>
      <x:c r="M44" s="64">
        <x:v>4300</x:v>
      </x:c>
      <x:c r="N44" s="65" t="s">
        <x:v>16</x:v>
      </x:c>
      <x:c r="O44" s="65" t="s">
        <x:v>152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100"/>
      <x:c r="C45" s="44"/>
      <x:c r="D45" s="45"/>
      <x:c r="E45" s="45"/>
      <x:c r="F45" s="42"/>
      <x:c r="G45" s="42"/>
      <x:c r="H45" s="42"/>
      <x:c r="I45" s="42"/>
      <x:c r="J45" s="41"/>
      <x:c r="K45" s="41"/>
      <x:c r="L45" s="98">
        <x:v>45406</x:v>
      </x:c>
      <x:c r="M45" s="75">
        <x:v>30300</x:v>
      </x:c>
      <x:c r="N45" s="97" t="s">
        <x:v>31</x:v>
      </x:c>
      <x:c r="O45" s="65" t="s">
        <x:v>152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98">
        <x:v>45407</x:v>
      </x:c>
      <x:c r="M46" s="64">
        <x:v>30500</x:v>
      </x:c>
      <x:c r="N46" s="65" t="s">
        <x:v>84</x:v>
      </x:c>
      <x:c r="O46" s="65" t="s">
        <x:v>170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98">
        <x:v>45408</x:v>
      </x:c>
      <x:c r="M47" s="75">
        <x:v>21400</x:v>
      </x:c>
      <x:c r="N47" s="97" t="s">
        <x:v>31</x:v>
      </x:c>
      <x:c r="O47" s="65" t="s">
        <x:v>152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98">
        <x:v>45409</x:v>
      </x:c>
      <x:c r="M48" s="46">
        <x:v>9400</x:v>
      </x:c>
      <x:c r="N48" s="45" t="s">
        <x:v>207</x:v>
      </x:c>
      <x:c r="O48" s="45" t="s">
        <x:v>152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89">
        <x:v>45409</x:v>
      </x:c>
      <x:c r="M49" s="99">
        <x:f>8700+27000</x:f>
        <x:v>35700</x:v>
      </x:c>
      <x:c r="N49" s="62" t="s">
        <x:v>31</x:v>
      </x:c>
      <x:c r="O49" s="45" t="s">
        <x:v>152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100">
        <x:v>45409</x:v>
      </x:c>
      <x:c r="M50" s="46">
        <x:v>58000</x:v>
      </x:c>
      <x:c r="N50" s="45" t="s">
        <x:v>34</x:v>
      </x:c>
      <x:c r="O50" s="45" t="s">
        <x:v>72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100">
        <x:v>45410</x:v>
      </x:c>
      <x:c r="M51" s="46">
        <x:v>8000</x:v>
      </x:c>
      <x:c r="N51" s="45" t="s">
        <x:v>207</x:v>
      </x:c>
      <x:c r="O51" s="45" t="s">
        <x:v>152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100">
        <x:v>45410</x:v>
      </x:c>
      <x:c r="M52" s="46">
        <x:v>67100</x:v>
      </x:c>
      <x:c r="N52" s="45" t="s">
        <x:v>12</x:v>
      </x:c>
      <x:c r="O52" s="45" t="s">
        <x:v>72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100">
        <x:v>45413</x:v>
      </x:c>
      <x:c r="M53" s="46">
        <x:v>10000</x:v>
      </x:c>
      <x:c r="N53" s="45" t="s">
        <x:v>41</x:v>
      </x:c>
      <x:c r="O53" s="45" t="s">
        <x:v>61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100">
        <x:v>45415</x:v>
      </x:c>
      <x:c r="M54" s="46">
        <x:v>30000</x:v>
      </x:c>
      <x:c r="N54" s="45" t="s">
        <x:v>149</x:v>
      </x:c>
      <x:c r="O54" s="45" t="s">
        <x:v>61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100">
        <x:v>45415</x:v>
      </x:c>
      <x:c r="M55" s="46">
        <x:v>3900</x:v>
      </x:c>
      <x:c r="N55" s="45" t="s">
        <x:v>15</x:v>
      </x:c>
      <x:c r="O55" s="45" t="s">
        <x:v>152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100">
        <x:v>45415</x:v>
      </x:c>
      <x:c r="M56" s="46">
        <x:v>3600</x:v>
      </x:c>
      <x:c r="N56" s="45" t="s">
        <x:v>41</x:v>
      </x:c>
      <x:c r="O56" s="45" t="s">
        <x:v>61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100">
        <x:v>45416</x:v>
      </x:c>
      <x:c r="M57" s="46">
        <x:v>4300</x:v>
      </x:c>
      <x:c r="N57" s="45" t="s">
        <x:v>12</x:v>
      </x:c>
      <x:c r="O57" s="45" t="s">
        <x:v>72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100">
        <x:v>45416</x:v>
      </x:c>
      <x:c r="M58" s="46">
        <x:v>3800</x:v>
      </x:c>
      <x:c r="N58" s="45" t="s">
        <x:v>180</x:v>
      </x:c>
      <x:c r="O58" s="45" t="s">
        <x:v>61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100">
        <x:v>45417</x:v>
      </x:c>
      <x:c r="M59" s="46">
        <x:v>2000</x:v>
      </x:c>
      <x:c r="N59" s="45" t="s">
        <x:v>219</x:v>
      </x:c>
      <x:c r="O59" s="45" t="s">
        <x:v>61</x:v>
      </x:c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89">
        <x:v>45417</x:v>
      </x:c>
      <x:c r="M60" s="46">
        <x:v>7000</x:v>
      </x:c>
      <x:c r="N60" s="45" t="s">
        <x:v>41</x:v>
      </x:c>
      <x:c r="O60" s="45" t="s">
        <x:v>61</x:v>
      </x:c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108">
        <x:v>45418</x:v>
      </x:c>
      <x:c r="M61" s="46">
        <x:v>19800</x:v>
      </x:c>
      <x:c r="N61" s="45" t="s">
        <x:v>63</x:v>
      </x:c>
      <x:c r="O61" s="45" t="s">
        <x:v>152</x:v>
      </x:c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108">
        <x:v>45418</x:v>
      </x:c>
      <x:c r="M62" s="46">
        <x:v>34100</x:v>
      </x:c>
      <x:c r="N62" s="45" t="s">
        <x:v>210</x:v>
      </x:c>
      <x:c r="O62" s="45" t="s">
        <x:v>152</x:v>
      </x:c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109"/>
      <x:c r="B63" s="111"/>
      <x:c r="C63" s="112"/>
      <x:c r="D63" s="113"/>
      <x:c r="E63" s="113"/>
      <x:c r="F63" s="110"/>
      <x:c r="G63" s="110"/>
      <x:c r="H63" s="110"/>
      <x:c r="I63" s="110"/>
      <x:c r="J63" s="109"/>
      <x:c r="K63" s="109"/>
      <x:c r="L63" s="108">
        <x:v>45419</x:v>
      </x:c>
      <x:c r="M63" s="114">
        <x:v>43010</x:v>
      </x:c>
      <x:c r="N63" s="113" t="s">
        <x:v>59</x:v>
      </x:c>
      <x:c r="O63" s="113" t="s">
        <x:v>170</x:v>
      </x:c>
      <x:c r="P63" s="110"/>
      <x:c r="Q63" s="110"/>
      <x:c r="R63" s="109"/>
      <x:c r="S63" s="109"/>
      <x:c r="T63" s="109"/>
      <x:c r="U63" s="109"/>
      <x:c r="V63" s="109"/>
      <x:c r="W63" s="109"/>
      <x:c r="X63" s="109"/>
      <x:c r="Y63" s="109"/>
      <x:c r="Z63" s="109"/>
      <x:c r="AA63" s="109"/>
      <x:c r="AB63" s="109"/>
      <x:c r="AC63" s="109"/>
      <x:c r="AD63" s="109"/>
      <x:c r="AE63" s="109"/>
      <x:c r="AF63" s="109"/>
      <x:c r="AG63" s="109"/>
      <x:c r="AH63" s="109"/>
      <x:c r="AI63" s="109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108">
        <x:v>45420</x:v>
      </x:c>
      <x:c r="M64" s="46">
        <x:v>4300</x:v>
      </x:c>
      <x:c r="N64" s="45" t="s">
        <x:v>56</x:v>
      </x:c>
      <x:c r="O64" s="45" t="s">
        <x:v>72</x:v>
      </x:c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108">
        <x:v>45420</x:v>
      </x:c>
      <x:c r="M65" s="46">
        <x:v>9150</x:v>
      </x:c>
      <x:c r="N65" s="45" t="s">
        <x:v>39</x:v>
      </x:c>
      <x:c r="O65" s="45" t="s">
        <x:v>152</x:v>
      </x:c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108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10"/>
      <x:c r="B67" s="14"/>
      <x:c r="C67" s="15"/>
      <x:c r="D67" s="16"/>
      <x:c r="E67" s="16"/>
      <x:c r="F67" s="17"/>
      <x:c r="G67" s="17"/>
      <x:c r="H67" s="17"/>
      <x:c r="I67" s="42"/>
      <x:c r="J67" s="10"/>
      <x:c r="K67" s="41"/>
      <x:c r="L67" s="40"/>
      <x:c r="M67" s="31"/>
      <x:c r="N67" s="16"/>
      <x:c r="O67" s="16"/>
      <x:c r="P67" s="17"/>
      <x:c r="Q67" s="17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2" operator="lessThan">
      <x:formula>0</x:formula>
    </x:cfRule>
  </x:conditionalFormatting>
  <x:conditionalFormatting sqref="C9:E9 M9:U9">
    <x:cfRule type="cellIs" dxfId="39" priority="13" operator="lessThan">
      <x:formula>0</x:formula>
    </x:cfRule>
  </x:conditionalFormatting>
  <x:conditionalFormatting sqref="E7:E7">
    <x:cfRule type="cellIs" dxfId="38" priority="3" operator="lessThan">
      <x:formula>0</x:formula>
    </x:cfRule>
  </x:conditionalFormatting>
  <x:conditionalFormatting sqref="F9:L9">
    <x:cfRule type="cellIs" dxfId="37" priority="9" operator="lessThan">
      <x:formula>0</x:formula>
    </x:cfRule>
  </x:conditionalFormatting>
  <x:conditionalFormatting sqref="X10:X10">
    <x:cfRule type="cellIs" dxfId="35" priority="15" operator="greaterThan">
      <x:formula>$X$14</x:formula>
    </x:cfRule>
    <x:cfRule type="cellIs" dxfId="36" priority="14" operator="lessThan">
      <x:formula>$X$14</x:formula>
    </x:cfRule>
  </x:conditionalFormatting>
  <x:conditionalFormatting sqref="X11:X11">
    <x:cfRule type="cellIs" dxfId="33" priority="11" operator="greaterThan">
      <x:formula>$X$13</x:formula>
    </x:cfRule>
    <x:cfRule type="cellIs" dxfId="34" priority="10" operator="lessThan">
      <x:formula>$X$13</x:formula>
    </x:cfRule>
  </x:conditionalFormatting>
  <x:conditionalFormatting sqref="E8:E8">
    <x:cfRule type="cellIs" dxfId="22" priority="2" operator="lessThan">
      <x:formula>0</x:formula>
    </x:cfRule>
  </x:conditionalFormatting>
  <x:conditionalFormatting sqref="M12:M12">
    <x:cfRule type="cellIs" dxfId="41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98" t="s">
        <x:v>119</x:v>
      </x:c>
      <x:c r="C2" s="199"/>
      <x:c r="D2" s="199"/>
      <x:c r="E2" s="199"/>
      <x:c r="F2" s="199"/>
      <x:c r="G2" s="199"/>
      <x:c r="H2" s="199"/>
      <x:c r="I2" s="199"/>
      <x:c r="J2" s="199"/>
      <x:c r="K2" s="199"/>
      <x:c r="L2" s="2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169" t="s">
        <x:v>65</x:v>
      </x:c>
      <x:c r="C4" s="169"/>
      <x:c r="D4" s="169"/>
      <x:c r="E4" s="169"/>
      <x:c r="F4" s="169"/>
      <x:c r="G4" s="169"/>
      <x:c r="H4" s="169"/>
      <x:c r="I4" s="169"/>
      <x:c r="J4" s="169"/>
      <x:c r="K4" s="169"/>
      <x:c r="L4" s="169"/>
      <x:c r="M4" s="11"/>
      <x:c r="N4" s="157" t="s">
        <x:v>55</x:v>
      </x:c>
      <x:c r="O4" s="157"/>
      <x:c r="Q4" s="157" t="s">
        <x:v>93</x:v>
      </x:c>
      <x:c r="R4" s="157"/>
      <x:c r="S4" s="11"/>
      <x:c r="V4" s="11"/>
      <x:c r="W4" s="11"/>
      <x:c r="X4" s="11"/>
      <x:c r="Y4" s="11"/>
      <x:c r="Z4" s="11"/>
    </x:row>
    <x:row r="5" spans="1:26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2" t="s">
        <x:v>132</x:v>
      </x:c>
      <x:c r="H5" s="183"/>
      <x:c r="I5" s="182" t="s">
        <x:v>50</x:v>
      </x:c>
      <x:c r="J5" s="183"/>
      <x:c r="K5" s="182" t="s">
        <x:v>186</x:v>
      </x:c>
      <x:c r="L5" s="184"/>
      <x:c r="M5" s="10"/>
      <x:c r="N5" s="8" t="s">
        <x:v>112</x:v>
      </x:c>
      <x:c r="O5" s="7">
        <x:f>R5+SUM(C8:L8)</x:f>
        <x:v>53800000</x:v>
      </x:c>
      <x:c r="Q5" s="8" t="s">
        <x:v>112</x:v>
      </x:c>
      <x:c r="R5" s="7">
        <x:f>SUM(C7:J7)</x:f>
        <x:v>51900000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63"/>
      <x:c r="C6" s="185" t="s">
        <x:v>121</x:v>
      </x:c>
      <x:c r="D6" s="186"/>
      <x:c r="E6" s="187" t="s">
        <x:v>121</x:v>
      </x:c>
      <x:c r="F6" s="188"/>
      <x:c r="G6" s="187" t="s">
        <x:v>76</x:v>
      </x:c>
      <x:c r="H6" s="188"/>
      <x:c r="I6" s="185" t="s">
        <x:v>91</x:v>
      </x:c>
      <x:c r="J6" s="186"/>
      <x:c r="K6" s="25" t="s">
        <x:v>14</x:v>
      </x:c>
      <x:c r="L6" s="25" t="s">
        <x:v>131</x:v>
      </x:c>
      <x:c r="M6" s="10"/>
      <x:c r="N6" s="67" t="s">
        <x:v>51</x:v>
      </x:c>
      <x:c r="O6" s="69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159</x:v>
      </x:c>
      <x:c r="C7" s="169"/>
      <x:c r="D7" s="169"/>
      <x:c r="E7" s="170">
        <x:v>43000000</x:v>
      </x:c>
      <x:c r="F7" s="175"/>
      <x:c r="G7" s="170">
        <x:f>SUM('3월(자산)'!G7:H8)</x:f>
        <x:v>7100000</x:v>
      </x:c>
      <x:c r="H7" s="171"/>
      <x:c r="I7" s="178">
        <x:v>1800000</x:v>
      </x:c>
      <x:c r="J7" s="17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231</x:v>
      </x:c>
      <x:c r="C8" s="169"/>
      <x:c r="D8" s="169"/>
      <x:c r="E8" s="170">
        <x:v>0</x:v>
      </x:c>
      <x:c r="F8" s="175"/>
      <x:c r="G8" s="170">
        <x:v>100000</x:v>
      </x:c>
      <x:c r="H8" s="175"/>
      <x:c r="I8" s="176">
        <x:v>1800000</x:v>
      </x:c>
      <x:c r="J8" s="177"/>
      <x:c r="K8" s="7">
        <x:v>0</x:v>
      </x:c>
      <x:c r="L8" s="7">
        <x:v>0</x:v>
      </x:c>
      <x:c r="M8" s="10"/>
      <x:c r="N8" s="157" t="s">
        <x:v>143</x:v>
      </x:c>
      <x:c r="O8" s="15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</x:v>
      </x:c>
      <x:c r="C9" s="172">
        <x:v>3.7200000000000002</x:v>
      </x:c>
      <x:c r="D9" s="173"/>
      <x:c r="E9" s="169">
        <x:f>E8*0</x:f>
        <x:v>0</x:v>
      </x:c>
      <x:c r="F9" s="169"/>
      <x:c r="G9" s="197"/>
      <x:c r="H9" s="169"/>
      <x:c r="I9" s="169">
        <x:f>I8*0</x:f>
        <x:v>0</x:v>
      </x:c>
      <x:c r="J9" s="169"/>
      <x:c r="K9" s="7">
        <x:f>K8*0</x:f>
        <x:v>0</x:v>
      </x:c>
      <x:c r="L9" s="7">
        <x:f>L8*0</x:f>
        <x:v>0</x:v>
      </x:c>
      <x:c r="M9" s="10"/>
      <x:c r="N9" s="8" t="s">
        <x:v>112</x:v>
      </x:c>
      <x:c r="O9" s="7">
        <x:f>O5-G7</x:f>
        <x:v>46700000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AI73"/>
  <x:sheetViews>
    <x:sheetView topLeftCell="A1" zoomScale="80" zoomScaleNormal="80" zoomScaleSheetLayoutView="80" workbookViewId="0">
      <x:pane xSplit="2" ySplit="15" topLeftCell="C47" activePane="bottomRight" state="frozen"/>
      <x:selection pane="bottomRight" activeCell="L12" activeCellId="0" sqref="L12:L1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157" t="s">
        <x:v>179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  <x:c r="N2" s="157"/>
      <x:c r="O2" s="157"/>
      <x:c r="P2" s="157"/>
      <x:c r="Q2" s="157"/>
      <x:c r="R2" s="157"/>
      <x:c r="S2" s="157"/>
      <x:c r="T2" s="157"/>
      <x:c r="U2" s="157"/>
      <x:c r="V2" s="157"/>
      <x:c r="W2" s="157"/>
      <x:c r="X2" s="15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158" t="s">
        <x:v>65</x:v>
      </x:c>
      <x:c r="C4" s="159"/>
      <x:c r="D4" s="159"/>
      <x:c r="E4" s="160"/>
      <x:c r="F4" s="160"/>
      <x:c r="G4" s="160"/>
      <x:c r="H4" s="160"/>
      <x:c r="I4" s="161"/>
      <x:c r="J4" s="160"/>
      <x:c r="K4" s="161"/>
      <x:c r="L4" s="160"/>
      <x:c r="M4" s="159"/>
      <x:c r="N4" s="159"/>
      <x:c r="O4" s="159"/>
      <x:c r="P4" s="159"/>
      <x:c r="Q4" s="159"/>
      <x:c r="R4" s="159"/>
      <x:c r="S4" s="159"/>
      <x:c r="T4" s="159"/>
      <x:c r="U4" s="162"/>
      <x:c r="V4" s="11"/>
      <x:c r="W4" s="157" t="s">
        <x:v>55</x:v>
      </x:c>
      <x:c r="X4" s="15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63" t="s">
        <x:v>86</x:v>
      </x:c>
      <x:c r="C5" s="165" t="s">
        <x:v>46</x:v>
      </x:c>
      <x:c r="D5" s="166"/>
      <x:c r="E5" s="167" t="s">
        <x:v>28</x:v>
      </x:c>
      <x:c r="F5" s="167"/>
      <x:c r="G5" s="167"/>
      <x:c r="H5" s="167"/>
      <x:c r="I5" s="167"/>
      <x:c r="J5" s="167"/>
      <x:c r="K5" s="167"/>
      <x:c r="L5" s="167"/>
      <x:c r="M5" s="165" t="s">
        <x:v>138</x:v>
      </x:c>
      <x:c r="N5" s="168"/>
      <x:c r="O5" s="168"/>
      <x:c r="P5" s="168"/>
      <x:c r="Q5" s="166"/>
      <x:c r="R5" s="163" t="s">
        <x:v>99</x:v>
      </x:c>
      <x:c r="S5" s="165" t="s">
        <x:v>6</x:v>
      </x:c>
      <x:c r="T5" s="166"/>
      <x:c r="U5" s="163" t="s">
        <x:v>182</x:v>
      </x:c>
      <x:c r="V5" s="10"/>
      <x:c r="W5" s="8" t="s">
        <x:v>196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64"/>
      <x:c r="C6" s="8" t="s">
        <x:v>77</x:v>
      </x:c>
      <x:c r="D6" s="8" t="s">
        <x:v>201</x:v>
      </x:c>
      <x:c r="E6" s="8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0" t="s">
        <x:v>225</x:v>
      </x:c>
      <x:c r="Q6" s="20" t="s">
        <x:v>153</x:v>
      </x:c>
      <x:c r="R6" s="164"/>
      <x:c r="S6" s="8" t="s">
        <x:v>50</x:v>
      </x:c>
      <x:c r="T6" s="8" t="s">
        <x:v>211</x:v>
      </x:c>
      <x:c r="U6" s="164"/>
      <x:c r="V6" s="10"/>
      <x:c r="W6" s="8" t="s">
        <x:v>58</x:v>
      </x:c>
      <x:c r="X6" s="7">
        <x:f>L10+Q10+R10</x:f>
        <x:v>2056256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103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>
        <x:v>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155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231</x:v>
      </x:c>
      <x:c r="C8" s="7">
        <x:v>4021000</x:v>
      </x:c>
      <x:c r="D8" s="7">
        <x:v>69705</x:v>
      </x:c>
      <x:c r="E8" s="7">
        <x:v>99000</x:v>
      </x:c>
      <x:c r="F8" s="59">
        <x:f>+SUMIF($O$16:$O$57,F$6,$M$16:$M$57)</x:f>
        <x:v>119570</x:v>
      </x:c>
      <x:c r="G8" s="59">
        <x:f>SUMIF($O$16:$O$57,G$6,$M$16:$M$57)</x:f>
        <x:v>362420</x:v>
      </x:c>
      <x:c r="H8" s="60">
        <x:f>SUMIF($O$16:$O$57,H$6,$M$16:$M$57)</x:f>
        <x:v>330930</x:v>
      </x:c>
      <x:c r="I8" s="53">
        <x:f>SUMIF($O$16:$O$57,I$6,$M$16:$M$57)</x:f>
        <x:v>140800</x:v>
      </x:c>
      <x:c r="J8" s="61">
        <x:f>SUMIF($O$16:$O$57,J$6,$M$16:$M$57)</x:f>
        <x:v>50885</x:v>
      </x:c>
      <x:c r="K8" s="53">
        <x:f>SUMIF($O$16:$O$57,K$6,$M$16:$M$57)</x:f>
        <x:v>0</x:v>
      </x:c>
      <x:c r="L8" s="53">
        <x:f>SUMIF($O$16:$O$57,L$6,$M$16:$M$57)</x:f>
        <x:v>0</x:v>
      </x:c>
      <x:c r="M8" s="57">
        <x:v>300000</x:v>
      </x:c>
      <x:c r="N8" s="6">
        <x:f>34100+24500</x:f>
        <x:v>58600</x:v>
      </x:c>
      <x:c r="O8" s="6">
        <x:f>135931+14430</x:f>
        <x:v>150361</x:v>
      </x:c>
      <x:c r="P8" s="6">
        <x:v>300000</x:v>
      </x:c>
      <x:c r="Q8" s="6">
        <x:f>35000+8690</x:f>
        <x:v>43690</x:v>
      </x:c>
      <x:c r="R8" s="7">
        <x:v>0</x:v>
      </x:c>
      <x:c r="S8" s="7">
        <x:v>1800000</x:v>
      </x:c>
      <x:c r="T8" s="7">
        <x:v>100000</x:v>
      </x:c>
      <x:c r="U8" s="7">
        <x:f>SUMIF($E$16:$E$57,U$5,$C$16:$C$57)+SUMIF($O$16:$O$57,U$5,$M$16:$M$57)</x:f>
        <x:v>0</x:v>
      </x:c>
      <x:c r="V8" s="10"/>
      <x:c r="W8" s="8" t="s">
        <x:v>120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33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430</x:v>
      </x:c>
      <x:c r="G9" s="53">
        <x:f>G7-G8</x:f>
        <x:v>37580</x:v>
      </x:c>
      <x:c r="H9" s="53">
        <x:f>H7-H8</x:f>
        <x:v>69070</x:v>
      </x:c>
      <x:c r="I9" s="53"/>
      <x:c r="J9" s="53"/>
      <x:c r="K9" s="53">
        <x:f t="shared" ref="K9:U9" si="0">K7-K8</x:f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100000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199</x:v>
      </x:c>
      <x:c r="X9" s="7">
        <x:f>X5-(X6+X7+X8)</x:f>
        <x:v>134449</x:v>
      </x:c>
      <x:c r="Y9" s="13" t="s">
        <x:v>217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1103605</x:v>
      </x:c>
      <x:c r="M10" s="17"/>
      <x:c r="N10" s="17"/>
      <x:c r="O10" s="18"/>
      <x:c r="P10" s="18"/>
      <x:c r="Q10" s="18">
        <x:f>SUM(M8:Q8)+R10+T8</x:f>
        <x:v>952651</x:v>
      </x:c>
      <x:c r="R10" s="18">
        <x:f>R8</x:f>
        <x:v>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173</x:v>
      </x:c>
      <x:c r="X10" s="23">
        <x:f>X6/X5</x:f>
        <x:v>0.5026654329754896</x:v>
      </x:c>
      <x:c r="Y10" s="10" t="s">
        <x:v>166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156</x:v>
      </x:c>
      <x:c r="X11" s="23">
        <x:f>X7/X5</x:f>
        <x:v>0.46446761621774241</x:v>
      </x:c>
      <x:c r="Y11" s="10" t="s">
        <x:v>96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111</x:v>
      </x:c>
      <x:c r="C12" s="7">
        <x:f>SUM(C16:C57)</x:f>
        <x:v>522271</x:v>
      </x:c>
      <x:c r="D12" s="18"/>
      <x:c r="E12" s="10"/>
      <x:c r="F12" s="10"/>
      <x:c r="G12" s="10"/>
      <x:c r="H12" s="10"/>
      <x:c r="I12" s="41"/>
      <x:c r="J12" s="10"/>
      <x:c r="K12" s="41"/>
      <x:c r="L12" s="8" t="s">
        <x:v>215</x:v>
      </x:c>
      <x:c r="M12" s="7">
        <x:f>SUM(M16:M57,)</x:f>
        <x:v>1004605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169" t="s">
        <x:v>32</x:v>
      </x:c>
      <x:c r="C14" s="169"/>
      <x:c r="D14" s="169"/>
      <x:c r="E14" s="169"/>
      <x:c r="F14" s="17" t="s">
        <x:v>90</x:v>
      </x:c>
      <x:c r="G14" s="17"/>
      <x:c r="H14" s="17"/>
      <x:c r="I14" s="47"/>
      <x:c r="J14" s="11"/>
      <x:c r="K14" s="55"/>
      <x:c r="L14" s="169" t="s">
        <x:v>102</x:v>
      </x:c>
      <x:c r="M14" s="169"/>
      <x:c r="N14" s="169"/>
      <x:c r="O14" s="169"/>
      <x:c r="P14" s="11"/>
      <x:c r="Q14" s="11"/>
      <x:c r="R14" s="11"/>
      <x:c r="S14" s="11"/>
      <x:c r="T14" s="11"/>
      <x:c r="U14" s="11"/>
      <x:c r="V14" s="11"/>
      <x:c r="W14" s="8" t="s">
        <x:v>22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2">
        <x:v>95841</x:v>
      </x:c>
      <x:c r="D16" s="73" t="s">
        <x:v>57</x:v>
      </x:c>
      <x:c r="E16" s="73" t="s">
        <x:v>61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63" t="s">
        <x:v>16</x:v>
      </x:c>
      <x:c r="O16" s="45" t="s">
        <x:v>152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79</x:v>
      </x:c>
      <x:c r="E17" s="16" t="s">
        <x:v>61</x:v>
      </x:c>
      <x:c r="F17" s="17"/>
      <x:c r="G17" s="17"/>
      <x:c r="H17" s="17"/>
      <x:c r="I17" s="42"/>
      <x:c r="J17" s="10"/>
      <x:c r="K17" s="41"/>
      <x:c r="L17" s="68">
        <x:v>45359</x:v>
      </x:c>
      <x:c r="M17" s="74">
        <x:v>25400</x:v>
      </x:c>
      <x:c r="N17" s="63" t="s">
        <x:v>31</x:v>
      </x:c>
      <x:c r="O17" s="1" t="s">
        <x:v>152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16" t="s">
        <x:v>204</x:v>
      </x:c>
      <x:c r="E18" s="16" t="s">
        <x:v>88</x:v>
      </x:c>
      <x:c r="F18" s="17"/>
      <x:c r="G18" s="17"/>
      <x:c r="H18" s="17"/>
      <x:c r="I18" s="42"/>
      <x:c r="J18" s="10"/>
      <x:c r="K18" s="41"/>
      <x:c r="L18" s="68">
        <x:v>45360</x:v>
      </x:c>
      <x:c r="M18" s="63">
        <x:v>1500</x:v>
      </x:c>
      <x:c r="N18" s="1" t="s">
        <x:v>19</x:v>
      </x:c>
      <x:c r="O18" s="1" t="s">
        <x:v>61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39</x:v>
      </x:c>
      <x:c r="E19" s="16" t="s">
        <x:v>61</x:v>
      </x:c>
      <x:c r="F19" s="17"/>
      <x:c r="G19" s="17"/>
      <x:c r="H19" s="17"/>
      <x:c r="I19" s="42"/>
      <x:c r="J19" s="10"/>
      <x:c r="K19" s="41"/>
      <x:c r="L19" s="68">
        <x:v>45360</x:v>
      </x:c>
      <x:c r="M19" s="74">
        <x:v>25270</x:v>
      </x:c>
      <x:c r="N19" s="1" t="s">
        <x:v>31</x:v>
      </x:c>
      <x:c r="O19" s="1" t="s">
        <x:v>152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 hidden="1">
      <x:c r="A20" s="10"/>
      <x:c r="B20" s="68">
        <x:v>45354</x:v>
      </x:c>
      <x:c r="C20" s="74">
        <x:v>31100</x:v>
      </x:c>
      <x:c r="D20" s="28" t="s">
        <x:v>140</x:v>
      </x:c>
      <x:c r="E20" s="16" t="s">
        <x:v>152</x:v>
      </x:c>
      <x:c r="F20" s="17"/>
      <x:c r="G20" s="17"/>
      <x:c r="H20" s="17"/>
      <x:c r="I20" s="42"/>
      <x:c r="J20" s="10"/>
      <x:c r="K20" s="41"/>
      <x:c r="L20" s="68">
        <x:v>45361</x:v>
      </x:c>
      <x:c r="M20" s="63">
        <x:v>4400</x:v>
      </x:c>
      <x:c r="N20" s="1" t="s">
        <x:v>12</x:v>
      </x:c>
      <x:c r="O20" s="1" t="s">
        <x:v>72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68">
        <x:v>45355</x:v>
      </x:c>
      <x:c r="C21" s="15">
        <x:v>4500</x:v>
      </x:c>
      <x:c r="D21" s="16" t="s">
        <x:v>207</x:v>
      </x:c>
      <x:c r="E21" s="16" t="s">
        <x:v>152</x:v>
      </x:c>
      <x:c r="F21" s="17"/>
      <x:c r="G21" s="17"/>
      <x:c r="H21" s="17"/>
      <x:c r="I21" s="42"/>
      <x:c r="J21" s="10"/>
      <x:c r="K21" s="41"/>
      <x:c r="L21" s="68">
        <x:v>45361</x:v>
      </x:c>
      <x:c r="M21" s="74">
        <x:v>21800</x:v>
      </x:c>
      <x:c r="N21" s="1" t="s">
        <x:v>207</x:v>
      </x:c>
      <x:c r="O21" s="1" t="s">
        <x:v>152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16" t="s">
        <x:v>207</x:v>
      </x:c>
      <x:c r="E22" s="16" t="s">
        <x:v>152</x:v>
      </x:c>
      <x:c r="F22" s="17"/>
      <x:c r="G22" s="17"/>
      <x:c r="H22" s="17"/>
      <x:c r="I22" s="42"/>
      <x:c r="J22" s="10"/>
      <x:c r="K22" s="41"/>
      <x:c r="L22" s="68">
        <x:v>45361</x:v>
      </x:c>
      <x:c r="M22" s="63">
        <x:v>55100</x:v>
      </x:c>
      <x:c r="N22" s="1" t="s">
        <x:v>206</x:v>
      </x:c>
      <x:c r="O22" s="1" t="s">
        <x:v>61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16" t="s">
        <x:v>207</x:v>
      </x:c>
      <x:c r="E23" s="16" t="s">
        <x:v>152</x:v>
      </x:c>
      <x:c r="F23" s="17"/>
      <x:c r="G23" s="17"/>
      <x:c r="H23" s="17"/>
      <x:c r="I23" s="42"/>
      <x:c r="J23" s="10"/>
      <x:c r="K23" s="41"/>
      <x:c r="L23" s="68">
        <x:v>45361</x:v>
      </x:c>
      <x:c r="M23" s="63">
        <x:v>21800</x:v>
      </x:c>
      <x:c r="N23" s="1" t="s">
        <x:v>222</x:v>
      </x:c>
      <x:c r="O23" s="1" t="s">
        <x:v>61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68">
        <x:v>45361</x:v>
      </x:c>
      <x:c r="C24" s="15">
        <x:v>55000</x:v>
      </x:c>
      <x:c r="D24" s="16" t="s">
        <x:v>82</x:v>
      </x:c>
      <x:c r="E24" s="16" t="s">
        <x:v>118</x:v>
      </x:c>
      <x:c r="F24" s="17"/>
      <x:c r="G24" s="17"/>
      <x:c r="H24" s="17"/>
      <x:c r="I24" s="42"/>
      <x:c r="J24" s="10"/>
      <x:c r="K24" s="41"/>
      <x:c r="L24" s="68">
        <x:v>45361</x:v>
      </x:c>
      <x:c r="M24" s="63">
        <x:v>9730</x:v>
      </x:c>
      <x:c r="N24" s="1" t="s">
        <x:v>39</x:v>
      </x:c>
      <x:c r="O24" s="1" t="s">
        <x:v>152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68">
        <x:v>45362</x:v>
      </x:c>
      <x:c r="C25" s="15">
        <x:v>4500</x:v>
      </x:c>
      <x:c r="D25" s="16" t="s">
        <x:v>207</x:v>
      </x:c>
      <x:c r="E25" s="16" t="s">
        <x:v>152</x:v>
      </x:c>
      <x:c r="F25" s="17"/>
      <x:c r="G25" s="17"/>
      <x:c r="H25" s="17"/>
      <x:c r="I25" s="42"/>
      <x:c r="J25" s="10"/>
      <x:c r="K25" s="41"/>
      <x:c r="L25" s="68">
        <x:v>45362</x:v>
      </x:c>
      <x:c r="M25" s="76">
        <x:f>3900+18810+17900</x:f>
        <x:v>40610</x:v>
      </x:c>
      <x:c r="N25" s="1" t="s">
        <x:v>31</x:v>
      </x:c>
      <x:c r="O25" s="1" t="s">
        <x:v>152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68">
        <x:v>45363</x:v>
      </x:c>
      <x:c r="C26" s="15">
        <x:v>4500</x:v>
      </x:c>
      <x:c r="D26" s="16" t="s">
        <x:v>207</x:v>
      </x:c>
      <x:c r="E26" s="16" t="s">
        <x:v>152</x:v>
      </x:c>
      <x:c r="F26" s="17"/>
      <x:c r="G26" s="17"/>
      <x:c r="H26" s="17"/>
      <x:c r="I26" s="42"/>
      <x:c r="J26" s="10"/>
      <x:c r="K26" s="41"/>
      <x:c r="L26" s="68">
        <x:v>45363</x:v>
      </x:c>
      <x:c r="M26" s="3">
        <x:v>25000</x:v>
      </x:c>
      <x:c r="N26" s="1" t="s">
        <x:v>100</x:v>
      </x:c>
      <x:c r="O26" s="1" t="s">
        <x:v>61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68">
        <x:v>45364</x:v>
      </x:c>
      <x:c r="C27" s="15">
        <x:v>4500</x:v>
      </x:c>
      <x:c r="D27" s="16" t="s">
        <x:v>207</x:v>
      </x:c>
      <x:c r="E27" s="16" t="s">
        <x:v>152</x:v>
      </x:c>
      <x:c r="F27" s="17"/>
      <x:c r="G27" s="17"/>
      <x:c r="H27" s="17"/>
      <x:c r="I27" s="42"/>
      <x:c r="J27" s="10"/>
      <x:c r="K27" s="41"/>
      <x:c r="L27" s="68">
        <x:v>45364</x:v>
      </x:c>
      <x:c r="M27" s="3">
        <x:v>18000</x:v>
      </x:c>
      <x:c r="N27" s="1" t="s">
        <x:v>44</x:v>
      </x:c>
      <x:c r="O27" s="1" t="s">
        <x:v>61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68">
        <x:v>45365</x:v>
      </x:c>
      <x:c r="C28" s="15">
        <x:v>4500</x:v>
      </x:c>
      <x:c r="D28" s="16" t="s">
        <x:v>207</x:v>
      </x:c>
      <x:c r="E28" s="16" t="s">
        <x:v>152</x:v>
      </x:c>
      <x:c r="F28" s="17"/>
      <x:c r="G28" s="17"/>
      <x:c r="H28" s="17"/>
      <x:c r="I28" s="42"/>
      <x:c r="J28" s="10"/>
      <x:c r="K28" s="41"/>
      <x:c r="L28" s="68">
        <x:v>45365</x:v>
      </x:c>
      <x:c r="M28" s="3">
        <x:v>1600</x:v>
      </x:c>
      <x:c r="N28" s="1" t="s">
        <x:v>16</x:v>
      </x:c>
      <x:c r="O28" s="1" t="s">
        <x:v>152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 hidden="1">
      <x:c r="A29" s="10"/>
      <x:c r="B29" s="68">
        <x:v>45366</x:v>
      </x:c>
      <x:c r="C29" s="15">
        <x:v>4500</x:v>
      </x:c>
      <x:c r="D29" s="16" t="s">
        <x:v>207</x:v>
      </x:c>
      <x:c r="E29" s="16" t="s">
        <x:v>152</x:v>
      </x:c>
      <x:c r="F29" s="17"/>
      <x:c r="G29" s="17"/>
      <x:c r="H29" s="17"/>
      <x:c r="I29" s="42"/>
      <x:c r="J29" s="10"/>
      <x:c r="K29" s="41"/>
      <x:c r="L29" s="68">
        <x:v>45365</x:v>
      </x:c>
      <x:c r="M29" s="3">
        <x:f>10700+4700</x:f>
        <x:v>15400</x:v>
      </x:c>
      <x:c r="N29" s="1" t="s">
        <x:v>193</x:v>
      </x:c>
      <x:c r="O29" s="1" t="s">
        <x:v>214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 hidden="1">
      <x:c r="A30" s="10"/>
      <x:c r="B30" s="77">
        <x:v>45369</x:v>
      </x:c>
      <x:c r="C30" s="31">
        <x:v>4500</x:v>
      </x:c>
      <x:c r="D30" s="16" t="s">
        <x:v>207</x:v>
      </x:c>
      <x:c r="E30" s="16" t="s">
        <x:v>152</x:v>
      </x:c>
      <x:c r="F30" s="17"/>
      <x:c r="G30" s="17"/>
      <x:c r="H30" s="17"/>
      <x:c r="I30" s="42"/>
      <x:c r="J30" s="10"/>
      <x:c r="K30" s="41"/>
      <x:c r="L30" s="68">
        <x:v>45366</x:v>
      </x:c>
      <x:c r="M30" s="3">
        <x:f>7200-1715</x:f>
        <x:v>5485</x:v>
      </x:c>
      <x:c r="N30" s="1" t="s">
        <x:v>224</x:v>
      </x:c>
      <x:c r="O30" s="1" t="s">
        <x:v>214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 hidden="1">
      <x:c r="A31" s="78"/>
      <x:c r="B31" s="77">
        <x:v>45370</x:v>
      </x:c>
      <x:c r="C31" s="80">
        <x:v>4500</x:v>
      </x:c>
      <x:c r="D31" s="81" t="s">
        <x:v>207</x:v>
      </x:c>
      <x:c r="E31" s="81" t="s">
        <x:v>152</x:v>
      </x:c>
      <x:c r="F31" s="79"/>
      <x:c r="G31" s="79"/>
      <x:c r="H31" s="79"/>
      <x:c r="I31" s="79"/>
      <x:c r="J31" s="78"/>
      <x:c r="K31" s="78"/>
      <x:c r="L31" s="77">
        <x:v>45367</x:v>
      </x:c>
      <x:c r="M31" s="82">
        <x:v>12000</x:v>
      </x:c>
      <x:c r="N31" s="83" t="s">
        <x:v>192</x:v>
      </x:c>
      <x:c r="O31" s="83" t="s">
        <x:v>72</x:v>
      </x:c>
      <x:c r="P31" s="79"/>
      <x:c r="Q31" s="79"/>
      <x:c r="R31" s="78"/>
      <x:c r="S31" s="78"/>
      <x:c r="T31" s="78"/>
      <x:c r="U31" s="78"/>
      <x:c r="V31" s="78"/>
      <x:c r="W31" s="78"/>
      <x:c r="X31" s="78"/>
      <x:c r="Y31" s="78"/>
      <x:c r="Z31" s="78"/>
      <x:c r="AA31" s="78"/>
      <x:c r="AB31" s="78"/>
      <x:c r="AC31" s="78"/>
      <x:c r="AD31" s="78"/>
      <x:c r="AE31" s="78"/>
      <x:c r="AF31" s="78"/>
      <x:c r="AG31" s="78"/>
      <x:c r="AH31" s="78"/>
      <x:c r="AI31" s="78"/>
    </x:row>
    <x:row r="32" spans="1:35">
      <x:c r="A32" s="10"/>
      <x:c r="B32" s="77">
        <x:v>45371</x:v>
      </x:c>
      <x:c r="C32" s="31">
        <x:v>4500</x:v>
      </x:c>
      <x:c r="D32" s="16" t="s">
        <x:v>207</x:v>
      </x:c>
      <x:c r="E32" s="16" t="s">
        <x:v>152</x:v>
      </x:c>
      <x:c r="F32" s="17"/>
      <x:c r="G32" s="17"/>
      <x:c r="H32" s="17"/>
      <x:c r="I32" s="42"/>
      <x:c r="J32" s="10"/>
      <x:c r="K32" s="41"/>
      <x:c r="L32" s="77">
        <x:v>45367</x:v>
      </x:c>
      <x:c r="M32" s="84">
        <x:v>55000</x:v>
      </x:c>
      <x:c r="N32" s="83" t="s">
        <x:v>207</x:v>
      </x:c>
      <x:c r="O32" s="83" t="s">
        <x:v>152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 hidden="1">
      <x:c r="A33" s="41"/>
      <x:c r="B33" s="77">
        <x:v>45373</x:v>
      </x:c>
      <x:c r="C33" s="44">
        <x:v>4500</x:v>
      </x:c>
      <x:c r="D33" s="45" t="s">
        <x:v>207</x:v>
      </x:c>
      <x:c r="E33" s="45" t="s">
        <x:v>152</x:v>
      </x:c>
      <x:c r="F33" s="42"/>
      <x:c r="G33" s="42"/>
      <x:c r="H33" s="42"/>
      <x:c r="I33" s="42"/>
      <x:c r="J33" s="41"/>
      <x:c r="K33" s="41"/>
      <x:c r="L33" s="77">
        <x:v>45368</x:v>
      </x:c>
      <x:c r="M33" s="82">
        <x:v>4400</x:v>
      </x:c>
      <x:c r="N33" s="83" t="s">
        <x:v>104</x:v>
      </x:c>
      <x:c r="O33" s="83" t="s">
        <x:v>72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10"/>
      <x:c r="B34" s="77">
        <x:v>45374</x:v>
      </x:c>
      <x:c r="C34" s="31">
        <x:v>93000</x:v>
      </x:c>
      <x:c r="D34" s="16" t="s">
        <x:v>31</x:v>
      </x:c>
      <x:c r="E34" s="16" t="s">
        <x:v>152</x:v>
      </x:c>
      <x:c r="F34" s="17"/>
      <x:c r="G34" s="17"/>
      <x:c r="H34" s="17"/>
      <x:c r="I34" s="42"/>
      <x:c r="J34" s="10"/>
      <x:c r="K34" s="41"/>
      <x:c r="L34" s="77">
        <x:v>45368</x:v>
      </x:c>
      <x:c r="M34" s="85">
        <x:v>35000</x:v>
      </x:c>
      <x:c r="N34" s="83" t="s">
        <x:v>116</x:v>
      </x:c>
      <x:c r="O34" s="83" t="s">
        <x:v>61</x:v>
      </x:c>
      <x:c r="P34" s="17"/>
      <x:c r="Q34" s="17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  <x:c r="AH34" s="10"/>
      <x:c r="AI34" s="10"/>
    </x:row>
    <x:row r="35" spans="1:35">
      <x:c r="A35" s="41"/>
      <x:c r="B35" s="77">
        <x:v>45374</x:v>
      </x:c>
      <x:c r="C35" s="44">
        <x:v>42100</x:v>
      </x:c>
      <x:c r="D35" s="45" t="s">
        <x:v>31</x:v>
      </x:c>
      <x:c r="E35" s="45" t="s">
        <x:v>152</x:v>
      </x:c>
      <x:c r="F35" s="42"/>
      <x:c r="G35" s="42"/>
      <x:c r="H35" s="42"/>
      <x:c r="I35" s="42"/>
      <x:c r="J35" s="41"/>
      <x:c r="K35" s="41"/>
      <x:c r="L35" s="77">
        <x:v>45368</x:v>
      </x:c>
      <x:c r="M35" s="66">
        <x:v>5000</x:v>
      </x:c>
      <x:c r="N35" s="65" t="s">
        <x:v>39</x:v>
      </x:c>
      <x:c r="O35" s="65" t="s">
        <x:v>61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77">
        <x:v>45374</x:v>
      </x:c>
      <x:c r="C36" s="44">
        <x:v>3500</x:v>
      </x:c>
      <x:c r="D36" s="45" t="s">
        <x:v>163</x:v>
      </x:c>
      <x:c r="E36" s="45" t="s">
        <x:v>214</x:v>
      </x:c>
      <x:c r="F36" s="42"/>
      <x:c r="G36" s="42"/>
      <x:c r="H36" s="42"/>
      <x:c r="I36" s="42"/>
      <x:c r="J36" s="41"/>
      <x:c r="K36" s="41"/>
      <x:c r="L36" s="77">
        <x:v>45369</x:v>
      </x:c>
      <x:c r="M36" s="64">
        <x:v>1650</x:v>
      </x:c>
      <x:c r="N36" s="65" t="s">
        <x:v>39</x:v>
      </x:c>
      <x:c r="O36" s="65" t="s">
        <x:v>61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 hidden="1">
      <x:c r="A37" s="41"/>
      <x:c r="B37" s="77">
        <x:v>45376</x:v>
      </x:c>
      <x:c r="C37" s="44">
        <x:v>4500</x:v>
      </x:c>
      <x:c r="D37" s="45" t="s">
        <x:v>207</x:v>
      </x:c>
      <x:c r="E37" s="45" t="s">
        <x:v>152</x:v>
      </x:c>
      <x:c r="F37" s="42"/>
      <x:c r="G37" s="42"/>
      <x:c r="H37" s="42"/>
      <x:c r="I37" s="42"/>
      <x:c r="J37" s="41"/>
      <x:c r="K37" s="41"/>
      <x:c r="L37" s="77">
        <x:v>45370</x:v>
      </x:c>
      <x:c r="M37" s="64">
        <x:v>30000</x:v>
      </x:c>
      <x:c r="N37" s="65" t="s">
        <x:v>204</x:v>
      </x:c>
      <x:c r="O37" s="65" t="s">
        <x:v>214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78"/>
      <x:c r="B38" s="77">
        <x:v>45377</x:v>
      </x:c>
      <x:c r="C38" s="80">
        <x:v>50000</x:v>
      </x:c>
      <x:c r="D38" s="81" t="s">
        <x:v>204</x:v>
      </x:c>
      <x:c r="E38" s="81" t="s">
        <x:v>118</x:v>
      </x:c>
      <x:c r="F38" s="79"/>
      <x:c r="G38" s="79"/>
      <x:c r="H38" s="79"/>
      <x:c r="I38" s="79"/>
      <x:c r="J38" s="78"/>
      <x:c r="K38" s="78"/>
      <x:c r="L38" s="77">
        <x:v>45370</x:v>
      </x:c>
      <x:c r="M38" s="82">
        <x:v>2630</x:v>
      </x:c>
      <x:c r="N38" s="83" t="s">
        <x:v>39</x:v>
      </x:c>
      <x:c r="O38" s="83" t="s">
        <x:v>61</x:v>
      </x:c>
      <x:c r="P38" s="79"/>
      <x:c r="Q38" s="79"/>
      <x:c r="R38" s="78"/>
      <x:c r="S38" s="78"/>
      <x:c r="T38" s="78"/>
      <x:c r="U38" s="78"/>
      <x:c r="V38" s="78"/>
      <x:c r="W38" s="78"/>
      <x:c r="X38" s="78"/>
      <x:c r="Y38" s="78"/>
      <x:c r="Z38" s="78"/>
      <x:c r="AA38" s="78"/>
      <x:c r="AB38" s="78"/>
      <x:c r="AC38" s="78"/>
      <x:c r="AD38" s="78"/>
      <x:c r="AE38" s="78"/>
      <x:c r="AF38" s="78"/>
      <x:c r="AG38" s="78"/>
      <x:c r="AH38" s="78"/>
      <x:c r="AI38" s="78"/>
    </x:row>
    <x:row r="39" spans="1:35" hidden="1">
      <x:c r="A39" s="41"/>
      <x:c r="B39" s="77">
        <x:v>45377</x:v>
      </x:c>
      <x:c r="C39" s="44">
        <x:v>2800</x:v>
      </x:c>
      <x:c r="D39" s="45" t="s">
        <x:v>16</x:v>
      </x:c>
      <x:c r="E39" s="45" t="s">
        <x:v>152</x:v>
      </x:c>
      <x:c r="F39" s="42"/>
      <x:c r="G39" s="42"/>
      <x:c r="H39" s="42"/>
      <x:c r="I39" s="42"/>
      <x:c r="J39" s="41"/>
      <x:c r="K39" s="41"/>
      <x:c r="L39" s="77">
        <x:v>45370</x:v>
      </x:c>
      <x:c r="M39" s="64">
        <x:v>14890</x:v>
      </x:c>
      <x:c r="N39" s="65" t="s">
        <x:v>54</x:v>
      </x:c>
      <x:c r="O39" s="65" t="s">
        <x:v>170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77">
        <x:v>45377</x:v>
      </x:c>
      <x:c r="C40" s="44">
        <x:v>4500</x:v>
      </x:c>
      <x:c r="D40" s="45" t="s">
        <x:v>207</x:v>
      </x:c>
      <x:c r="E40" s="45" t="s">
        <x:v>152</x:v>
      </x:c>
      <x:c r="F40" s="42"/>
      <x:c r="G40" s="42"/>
      <x:c r="H40" s="42"/>
      <x:c r="I40" s="42"/>
      <x:c r="J40" s="41"/>
      <x:c r="K40" s="41"/>
      <x:c r="L40" s="77">
        <x:v>45372</x:v>
      </x:c>
      <x:c r="M40" s="75">
        <x:v>34700</x:v>
      </x:c>
      <x:c r="N40" s="65" t="s">
        <x:v>31</x:v>
      </x:c>
      <x:c r="O40" s="65" t="s">
        <x:v>152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77">
        <x:v>45377</x:v>
      </x:c>
      <x:c r="C41" s="44">
        <x:v>4000</x:v>
      </x:c>
      <x:c r="D41" s="45" t="s">
        <x:v>31</x:v>
      </x:c>
      <x:c r="E41" s="45" t="s">
        <x:v>152</x:v>
      </x:c>
      <x:c r="F41" s="42"/>
      <x:c r="G41" s="42"/>
      <x:c r="H41" s="42"/>
      <x:c r="I41" s="42"/>
      <x:c r="J41" s="41"/>
      <x:c r="K41" s="41"/>
      <x:c r="L41" s="77">
        <x:v>45374</x:v>
      </x:c>
      <x:c r="M41" s="64">
        <x:v>150000</x:v>
      </x:c>
      <x:c r="N41" s="65" t="s">
        <x:v>165</x:v>
      </x:c>
      <x:c r="O41" s="65" t="s">
        <x:v>61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77">
        <x:v>45378</x:v>
      </x:c>
      <x:c r="C42" s="44">
        <x:v>4500</x:v>
      </x:c>
      <x:c r="D42" s="45" t="s">
        <x:v>207</x:v>
      </x:c>
      <x:c r="E42" s="45" t="s">
        <x:v>152</x:v>
      </x:c>
      <x:c r="F42" s="42"/>
      <x:c r="G42" s="42"/>
      <x:c r="H42" s="42"/>
      <x:c r="I42" s="42"/>
      <x:c r="J42" s="41"/>
      <x:c r="K42" s="41"/>
      <x:c r="L42" s="77">
        <x:v>45374</x:v>
      </x:c>
      <x:c r="M42" s="75">
        <x:v>36000</x:v>
      </x:c>
      <x:c r="N42" s="65" t="s">
        <x:v>31</x:v>
      </x:c>
      <x:c r="O42" s="65" t="s">
        <x:v>152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77"/>
      <x:c r="C43" s="44"/>
      <x:c r="D43" s="45"/>
      <x:c r="E43" s="45"/>
      <x:c r="F43" s="42"/>
      <x:c r="G43" s="42"/>
      <x:c r="H43" s="42"/>
      <x:c r="I43" s="42"/>
      <x:c r="J43" s="41"/>
      <x:c r="K43" s="41"/>
      <x:c r="L43" s="77">
        <x:v>45375</x:v>
      </x:c>
      <x:c r="M43" s="75">
        <x:v>25000</x:v>
      </x:c>
      <x:c r="N43" s="65" t="s">
        <x:v>180</x:v>
      </x:c>
      <x:c r="O43" s="65" t="s">
        <x:v>152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 hidden="1">
      <x:c r="A44" s="41"/>
      <x:c r="B44" s="77"/>
      <x:c r="C44" s="44"/>
      <x:c r="D44" s="45"/>
      <x:c r="E44" s="45"/>
      <x:c r="F44" s="42"/>
      <x:c r="G44" s="42"/>
      <x:c r="H44" s="42"/>
      <x:c r="I44" s="42"/>
      <x:c r="J44" s="41"/>
      <x:c r="K44" s="41"/>
      <x:c r="L44" s="77">
        <x:v>45377</x:v>
      </x:c>
      <x:c r="M44" s="64">
        <x:v>120000</x:v>
      </x:c>
      <x:c r="N44" s="65" t="s">
        <x:v>129</x:v>
      </x:c>
      <x:c r="O44" s="65" t="s">
        <x:v>72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77">
        <x:v>45377</x:v>
      </x:c>
      <x:c r="M45" s="64">
        <x:v>9950</x:v>
      </x:c>
      <x:c r="N45" s="65" t="s">
        <x:v>107</x:v>
      </x:c>
      <x:c r="O45" s="65" t="s">
        <x:v>61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77">
        <x:v>45377</x:v>
      </x:c>
      <x:c r="M46" s="64">
        <x:v>5300</x:v>
      </x:c>
      <x:c r="N46" s="65" t="s">
        <x:v>39</x:v>
      </x:c>
      <x:c r="O46" s="65" t="s">
        <x:v>61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77">
        <x:v>45378</x:v>
      </x:c>
      <x:c r="M47" s="64">
        <x:v>3700</x:v>
      </x:c>
      <x:c r="N47" s="65" t="s">
        <x:v>16</x:v>
      </x:c>
      <x:c r="O47" s="65" t="s">
        <x:v>152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77">
        <x:v>45378</x:v>
      </x:c>
      <x:c r="M48" s="64">
        <x:v>1800</x:v>
      </x:c>
      <x:c r="N48" s="65" t="s">
        <x:v>210</x:v>
      </x:c>
      <x:c r="O48" s="65" t="s">
        <x:v>152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77">
        <x:v>45378</x:v>
      </x:c>
      <x:c r="M49" s="75">
        <x:f>29000+12360+450</x:f>
        <x:v>41810</x:v>
      </x:c>
      <x:c r="N49" s="65" t="s">
        <x:v>127</x:v>
      </x:c>
      <x:c r="O49" s="65" t="s">
        <x:v>152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77">
        <x:v>45379</x:v>
      </x:c>
      <x:c r="M50" s="75">
        <x:v>34300</x:v>
      </x:c>
      <x:c r="N50" s="65" t="s">
        <x:v>180</x:v>
      </x:c>
      <x:c r="O50" s="65" t="s">
        <x:v>152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77">
        <x:v>45380</x:v>
      </x:c>
      <x:c r="M51" s="46">
        <x:v>2900</x:v>
      </x:c>
      <x:c r="N51" s="45" t="s">
        <x:v>16</x:v>
      </x:c>
      <x:c r="O51" s="45" t="s">
        <x:v>152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 hidden="1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77">
        <x:v>45380</x:v>
      </x:c>
      <x:c r="M52" s="46">
        <x:v>27200</x:v>
      </x:c>
      <x:c r="N52" s="45" t="s">
        <x:v>124</x:v>
      </x:c>
      <x:c r="O52" s="45" t="s">
        <x:v>170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77">
        <x:v>45387</x:v>
      </x:c>
      <x:c r="M53" s="46">
        <x:v>77480</x:v>
      </x:c>
      <x:c r="N53" s="45" t="s">
        <x:v>52</x:v>
      </x:c>
      <x:c r="O53" s="45" t="s">
        <x:v>170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10"/>
      <x:c r="B57" s="14"/>
      <x:c r="C57" s="15"/>
      <x:c r="D57" s="16"/>
      <x:c r="E57" s="16"/>
      <x:c r="F57" s="17"/>
      <x:c r="G57" s="17"/>
      <x:c r="H57" s="17"/>
      <x:c r="I57" s="42"/>
      <x:c r="J57" s="10"/>
      <x:c r="K57" s="41"/>
      <x:c r="L57" s="40"/>
      <x:c r="M57" s="31"/>
      <x:c r="N57" s="16"/>
      <x:c r="O57" s="16"/>
      <x:c r="P57" s="17"/>
      <x:c r="Q57" s="17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  <x:c r="AH57" s="10"/>
      <x:c r="AI57" s="10"/>
    </x:row>
    <x:row r="58" spans="1:35">
      <x:c r="A58" s="10"/>
      <x:c r="B58" s="10"/>
      <x:c r="C58" s="10"/>
      <x:c r="D58" s="10"/>
      <x:c r="E58" s="10"/>
      <x:c r="F58" s="10"/>
      <x:c r="G58" s="10"/>
      <x:c r="H58" s="10"/>
      <x:c r="I58" s="41"/>
      <x:c r="J58" s="10"/>
      <x:c r="K58" s="41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  <x:c r="AH58" s="10"/>
      <x:c r="AI58" s="10"/>
    </x:row>
    <x:row r="59" spans="1:35">
      <x:c r="A59" s="10"/>
      <x:c r="B59" s="10"/>
      <x:c r="C59" s="10"/>
      <x:c r="D59" s="10"/>
      <x:c r="E59" s="10"/>
      <x:c r="F59" s="10"/>
      <x:c r="G59" s="10"/>
      <x:c r="H59" s="10"/>
      <x:c r="I59" s="41"/>
      <x:c r="J59" s="10"/>
      <x:c r="K59" s="41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  <x:c r="AH59" s="10"/>
      <x:c r="AI59" s="10"/>
    </x:row>
    <x:row r="60" spans="1:35">
      <x:c r="A60" s="10"/>
      <x:c r="B60" s="10"/>
      <x:c r="C60" s="10"/>
      <x:c r="D60" s="10"/>
      <x:c r="E60" s="10"/>
      <x:c r="F60" s="10"/>
      <x:c r="G60" s="10"/>
      <x:c r="H60" s="10"/>
      <x:c r="I60" s="41"/>
      <x:c r="J60" s="10"/>
      <x:c r="K60" s="41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  <x:c r="AH60" s="10"/>
      <x:c r="AI60" s="10"/>
    </x:row>
    <x:row r="61" spans="1:35">
      <x:c r="A61" s="10"/>
      <x:c r="B61" s="10"/>
      <x:c r="C61" s="10"/>
      <x:c r="D61" s="10"/>
      <x:c r="E61" s="10"/>
      <x:c r="F61" s="10"/>
      <x:c r="G61" s="10"/>
      <x:c r="H61" s="10"/>
      <x:c r="I61" s="41"/>
      <x:c r="J61" s="10"/>
      <x:c r="K61" s="41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  <x:c r="AH61" s="10"/>
      <x:c r="AI61" s="10"/>
    </x:row>
    <x:row r="62" spans="1:35">
      <x:c r="A62" s="10"/>
      <x:c r="B62" s="10"/>
      <x:c r="C62" s="10"/>
      <x:c r="D62" s="10"/>
      <x:c r="E62" s="10"/>
      <x:c r="F62" s="10"/>
      <x:c r="G62" s="10"/>
      <x:c r="H62" s="10"/>
      <x:c r="I62" s="41"/>
      <x:c r="J62" s="10"/>
      <x:c r="K62" s="41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  <x:c r="AH62" s="10"/>
      <x:c r="AI62" s="10"/>
    </x:row>
    <x:row r="63" spans="1:35">
      <x:c r="A63" s="10"/>
      <x:c r="B63" s="10"/>
      <x:c r="C63" s="10"/>
      <x:c r="D63" s="10"/>
      <x:c r="E63" s="10"/>
      <x:c r="F63" s="10"/>
      <x:c r="G63" s="10"/>
      <x:c r="H63" s="10"/>
      <x:c r="I63" s="41"/>
      <x:c r="J63" s="10"/>
      <x:c r="K63" s="41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  <x:c r="AH63" s="10"/>
      <x:c r="AI63" s="10"/>
    </x:row>
    <x:row r="64" spans="1:35">
      <x:c r="A64" s="10"/>
      <x:c r="B64" s="10"/>
      <x:c r="C64" s="10"/>
      <x:c r="D64" s="10"/>
      <x:c r="E64" s="10"/>
      <x:c r="F64" s="10"/>
      <x:c r="G64" s="10"/>
      <x:c r="H64" s="10"/>
      <x:c r="I64" s="41"/>
      <x:c r="J64" s="10"/>
      <x:c r="K64" s="41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  <x:c r="AH64" s="10"/>
      <x:c r="AI64" s="10"/>
    </x:row>
    <x:row r="65" spans="1:35">
      <x:c r="A65" s="10"/>
      <x:c r="B65" s="10"/>
      <x:c r="C65" s="10"/>
      <x:c r="D65" s="10"/>
      <x:c r="E65" s="10"/>
      <x:c r="F65" s="10"/>
      <x:c r="G65" s="10"/>
      <x:c r="H65" s="10"/>
      <x:c r="I65" s="41"/>
      <x:c r="J65" s="10"/>
      <x:c r="K65" s="41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</x:sheetData>
  <x:autoFilter ref="L15:O52">
    <x:filterColumn colId="3">
      <x:filters>
        <x:filter val="생활비"/>
        <x:filter val="식비"/>
      </x:filters>
    </x:filterColumn>
  </x:autoFilter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2" priority="5" operator="lessThan">
      <x:formula>0</x:formula>
    </x:cfRule>
  </x:conditionalFormatting>
  <x:conditionalFormatting sqref="C9:E9 M9:U9">
    <x:cfRule type="cellIs" dxfId="31" priority="6" operator="lessThan">
      <x:formula>0</x:formula>
    </x:cfRule>
  </x:conditionalFormatting>
  <x:conditionalFormatting sqref="F9:L9">
    <x:cfRule type="cellIs" dxfId="30" priority="2" operator="lessThan">
      <x:formula>0</x:formula>
    </x:cfRule>
  </x:conditionalFormatting>
  <x:conditionalFormatting sqref="M12:M12">
    <x:cfRule type="cellIs" dxfId="29" priority="1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Z11"/>
  <x:sheetViews>
    <x:sheetView topLeftCell="A1" zoomScale="80" zoomScaleNormal="80" zoomScaleSheetLayoutView="80" workbookViewId="0">
      <x:selection activeCell="G20" activeCellId="0" sqref="G20:G20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98" t="s">
        <x:v>122</x:v>
      </x:c>
      <x:c r="C2" s="199"/>
      <x:c r="D2" s="199"/>
      <x:c r="E2" s="199"/>
      <x:c r="F2" s="199"/>
      <x:c r="G2" s="199"/>
      <x:c r="H2" s="199"/>
      <x:c r="I2" s="199"/>
      <x:c r="J2" s="199"/>
      <x:c r="K2" s="199"/>
      <x:c r="L2" s="2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169" t="s">
        <x:v>65</x:v>
      </x:c>
      <x:c r="C4" s="169"/>
      <x:c r="D4" s="169"/>
      <x:c r="E4" s="169"/>
      <x:c r="F4" s="169"/>
      <x:c r="G4" s="169"/>
      <x:c r="H4" s="169"/>
      <x:c r="I4" s="169"/>
      <x:c r="J4" s="169"/>
      <x:c r="K4" s="169"/>
      <x:c r="L4" s="169"/>
      <x:c r="M4" s="11"/>
      <x:c r="N4" s="157" t="s">
        <x:v>55</x:v>
      </x:c>
      <x:c r="O4" s="157"/>
      <x:c r="Q4" s="157" t="s">
        <x:v>93</x:v>
      </x:c>
      <x:c r="R4" s="157"/>
      <x:c r="S4" s="11"/>
      <x:c r="V4" s="11"/>
      <x:c r="W4" s="11"/>
      <x:c r="X4" s="11"/>
      <x:c r="Y4" s="11"/>
      <x:c r="Z4" s="11"/>
    </x:row>
    <x:row r="5" spans="1:26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2" t="s">
        <x:v>132</x:v>
      </x:c>
      <x:c r="H5" s="183"/>
      <x:c r="I5" s="182" t="s">
        <x:v>50</x:v>
      </x:c>
      <x:c r="J5" s="183"/>
      <x:c r="K5" s="182" t="s">
        <x:v>186</x:v>
      </x:c>
      <x:c r="L5" s="184"/>
      <x:c r="M5" s="10"/>
      <x:c r="N5" s="8" t="s">
        <x:v>112</x:v>
      </x:c>
      <x:c r="O5" s="7">
        <x:f>SUM(C7:L7)+G8</x:f>
        <x:v>51900000</x:v>
      </x:c>
      <x:c r="Q5" s="8" t="s">
        <x:v>112</x:v>
      </x:c>
      <x:c r="R5" s="7"/>
      <x:c r="S5" s="10"/>
      <x:c r="V5" s="10"/>
      <x:c r="W5" s="10"/>
      <x:c r="X5" s="10"/>
      <x:c r="Y5" s="10"/>
      <x:c r="Z5" s="10"/>
    </x:row>
    <x:row r="6" spans="1:26">
      <x:c r="A6" s="10"/>
      <x:c r="B6" s="163"/>
      <x:c r="C6" s="185" t="s">
        <x:v>121</x:v>
      </x:c>
      <x:c r="D6" s="186"/>
      <x:c r="E6" s="187" t="s">
        <x:v>121</x:v>
      </x:c>
      <x:c r="F6" s="188"/>
      <x:c r="G6" s="187" t="s">
        <x:v>76</x:v>
      </x:c>
      <x:c r="H6" s="188"/>
      <x:c r="I6" s="185" t="s">
        <x:v>91</x:v>
      </x:c>
      <x:c r="J6" s="186"/>
      <x:c r="K6" s="25" t="s">
        <x:v>14</x:v>
      </x:c>
      <x:c r="L6" s="25" t="s">
        <x:v>131</x:v>
      </x:c>
      <x:c r="M6" s="10"/>
      <x:c r="N6" s="67" t="s">
        <x:v>51</x:v>
      </x:c>
      <x:c r="O6" s="69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159</x:v>
      </x:c>
      <x:c r="C7" s="169"/>
      <x:c r="D7" s="169"/>
      <x:c r="E7" s="170">
        <x:v>43000000</x:v>
      </x:c>
      <x:c r="F7" s="175"/>
      <x:c r="G7" s="170">
        <x:f>SUM('2월(자산)'!G7:H8)</x:f>
        <x:v>7000000</x:v>
      </x:c>
      <x:c r="H7" s="171"/>
      <x:c r="I7" s="178">
        <x:v>1800000</x:v>
      </x:c>
      <x:c r="J7" s="17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231</x:v>
      </x:c>
      <x:c r="C8" s="169">
        <x:v>0</x:v>
      </x:c>
      <x:c r="D8" s="169"/>
      <x:c r="E8" s="170">
        <x:v>0</x:v>
      </x:c>
      <x:c r="F8" s="175"/>
      <x:c r="G8" s="170">
        <x:v>100000</x:v>
      </x:c>
      <x:c r="H8" s="175"/>
      <x:c r="I8" s="176"/>
      <x:c r="J8" s="177"/>
      <x:c r="K8" s="7">
        <x:v>0</x:v>
      </x:c>
      <x:c r="L8" s="7">
        <x:v>0</x:v>
      </x:c>
      <x:c r="M8" s="10"/>
      <x:c r="N8" s="157" t="s">
        <x:v>143</x:v>
      </x:c>
      <x:c r="O8" s="15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</x:v>
      </x:c>
      <x:c r="C9" s="172">
        <x:v>3.7200000000000002</x:v>
      </x:c>
      <x:c r="D9" s="173"/>
      <x:c r="E9" s="169">
        <x:f>E8*0</x:f>
        <x:v>0</x:v>
      </x:c>
      <x:c r="F9" s="169"/>
      <x:c r="G9" s="197"/>
      <x:c r="H9" s="169"/>
      <x:c r="I9" s="169">
        <x:f>I8*0</x:f>
        <x:v>0</x:v>
      </x:c>
      <x:c r="J9" s="169"/>
      <x:c r="K9" s="7">
        <x:f>K8*0</x:f>
        <x:v>0</x:v>
      </x:c>
      <x:c r="L9" s="7">
        <x:f>L8*0</x:f>
        <x:v>0</x:v>
      </x:c>
      <x:c r="M9" s="10"/>
      <x:c r="N9" s="8" t="s">
        <x:v>112</x:v>
      </x:c>
      <x:c r="O9" s="7">
        <x:f>O5-G7</x:f>
        <x:v>44900000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 filterMode="1"/>
  <x:dimension ref="A1:AI81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N43" activeCellId="0" sqref="N43:N43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157" t="s">
        <x:v>26</x:v>
      </x:c>
      <x:c r="C2" s="157"/>
      <x:c r="D2" s="157"/>
      <x:c r="E2" s="157"/>
      <x:c r="F2" s="157"/>
      <x:c r="G2" s="157"/>
      <x:c r="H2" s="157"/>
      <x:c r="I2" s="157"/>
      <x:c r="J2" s="157"/>
      <x:c r="K2" s="157"/>
      <x:c r="L2" s="157"/>
      <x:c r="M2" s="157"/>
      <x:c r="N2" s="157"/>
      <x:c r="O2" s="157"/>
      <x:c r="P2" s="157"/>
      <x:c r="Q2" s="157"/>
      <x:c r="R2" s="157"/>
      <x:c r="S2" s="157"/>
      <x:c r="T2" s="157"/>
      <x:c r="U2" s="157"/>
      <x:c r="V2" s="157"/>
      <x:c r="W2" s="157"/>
      <x:c r="X2" s="15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158" t="s">
        <x:v>65</x:v>
      </x:c>
      <x:c r="C4" s="159"/>
      <x:c r="D4" s="159"/>
      <x:c r="E4" s="160"/>
      <x:c r="F4" s="160"/>
      <x:c r="G4" s="160"/>
      <x:c r="H4" s="160"/>
      <x:c r="I4" s="161"/>
      <x:c r="J4" s="160"/>
      <x:c r="K4" s="161"/>
      <x:c r="L4" s="160"/>
      <x:c r="M4" s="159"/>
      <x:c r="N4" s="159"/>
      <x:c r="O4" s="159"/>
      <x:c r="P4" s="159"/>
      <x:c r="Q4" s="159"/>
      <x:c r="R4" s="159"/>
      <x:c r="S4" s="159"/>
      <x:c r="T4" s="159"/>
      <x:c r="U4" s="162"/>
      <x:c r="V4" s="11"/>
      <x:c r="W4" s="157" t="s">
        <x:v>55</x:v>
      </x:c>
      <x:c r="X4" s="15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63" t="s">
        <x:v>86</x:v>
      </x:c>
      <x:c r="C5" s="165" t="s">
        <x:v>46</x:v>
      </x:c>
      <x:c r="D5" s="166"/>
      <x:c r="E5" s="167" t="s">
        <x:v>28</x:v>
      </x:c>
      <x:c r="F5" s="167"/>
      <x:c r="G5" s="167"/>
      <x:c r="H5" s="167"/>
      <x:c r="I5" s="167"/>
      <x:c r="J5" s="167"/>
      <x:c r="K5" s="167"/>
      <x:c r="L5" s="167"/>
      <x:c r="M5" s="165" t="s">
        <x:v>138</x:v>
      </x:c>
      <x:c r="N5" s="168"/>
      <x:c r="O5" s="168"/>
      <x:c r="P5" s="168"/>
      <x:c r="Q5" s="166"/>
      <x:c r="R5" s="163" t="s">
        <x:v>99</x:v>
      </x:c>
      <x:c r="S5" s="165" t="s">
        <x:v>6</x:v>
      </x:c>
      <x:c r="T5" s="166"/>
      <x:c r="U5" s="163" t="s">
        <x:v>182</x:v>
      </x:c>
      <x:c r="V5" s="10"/>
      <x:c r="W5" s="8" t="s">
        <x:v>196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64"/>
      <x:c r="C6" s="8" t="s">
        <x:v>77</x:v>
      </x:c>
      <x:c r="D6" s="8" t="s">
        <x:v>201</x:v>
      </x:c>
      <x:c r="E6" s="8" t="s">
        <x:v>169</x:v>
      </x:c>
      <x:c r="F6" s="8" t="s">
        <x:v>170</x:v>
      </x:c>
      <x:c r="G6" s="8" t="s">
        <x:v>152</x:v>
      </x:c>
      <x:c r="H6" s="8" t="s">
        <x:v>61</x:v>
      </x:c>
      <x:c r="I6" s="49" t="s">
        <x:v>72</x:v>
      </x:c>
      <x:c r="J6" s="8" t="s">
        <x:v>214</x:v>
      </x:c>
      <x:c r="K6" s="49" t="s">
        <x:v>9</x:v>
      </x:c>
      <x:c r="L6" s="8" t="s">
        <x:v>212</x:v>
      </x:c>
      <x:c r="M6" s="8" t="s">
        <x:v>98</x:v>
      </x:c>
      <x:c r="N6" s="8" t="s">
        <x:v>21</x:v>
      </x:c>
      <x:c r="O6" s="20" t="s">
        <x:v>38</x:v>
      </x:c>
      <x:c r="P6" s="20" t="s">
        <x:v>225</x:v>
      </x:c>
      <x:c r="Q6" s="20" t="s">
        <x:v>153</x:v>
      </x:c>
      <x:c r="R6" s="164"/>
      <x:c r="S6" s="8" t="s">
        <x:v>50</x:v>
      </x:c>
      <x:c r="T6" s="8" t="s">
        <x:v>211</x:v>
      </x:c>
      <x:c r="U6" s="164"/>
      <x:c r="V6" s="10"/>
      <x:c r="W6" s="8" t="s">
        <x:v>58</x:v>
      </x:c>
      <x:c r="X6" s="7">
        <x:f>L10+Q10+R10</x:f>
        <x:v>2426136</x:v>
      </x:c>
      <x:c r="Y6" s="10" t="s">
        <x:v>145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103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74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155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231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120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33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199</x:v>
      </x:c>
      <x:c r="X9" s="7">
        <x:f>X5-(X6+X7+X8)</x:f>
        <x:v>389078</x:v>
      </x:c>
      <x:c r="Y9" s="13" t="s">
        <x:v>217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173</x:v>
      </x:c>
      <x:c r="X10" s="23">
        <x:f>X6/X5</x:f>
        <x:v>0.51453359274891874</x:v>
      </x:c>
      <x:c r="Y10" s="10" t="s">
        <x:v>166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156</x:v>
      </x:c>
      <x:c r="X11" s="23">
        <x:f>X7/X5</x:f>
        <x:v>0.4029509583234186</x:v>
      </x:c>
      <x:c r="Y11" s="10" t="s">
        <x:v>96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111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8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169" t="s">
        <x:v>32</x:v>
      </x:c>
      <x:c r="C14" s="169"/>
      <x:c r="D14" s="169"/>
      <x:c r="E14" s="169"/>
      <x:c r="F14" s="17" t="s">
        <x:v>90</x:v>
      </x:c>
      <x:c r="G14" s="17"/>
      <x:c r="H14" s="17"/>
      <x:c r="I14" s="47"/>
      <x:c r="J14" s="11"/>
      <x:c r="K14" s="55"/>
      <x:c r="L14" s="169" t="s">
        <x:v>102</x:v>
      </x:c>
      <x:c r="M14" s="169"/>
      <x:c r="N14" s="169"/>
      <x:c r="O14" s="169"/>
      <x:c r="P14" s="11"/>
      <x:c r="Q14" s="11"/>
      <x:c r="R14" s="11"/>
      <x:c r="S14" s="11"/>
      <x:c r="T14" s="11"/>
      <x:c r="U14" s="11"/>
      <x:c r="V14" s="11"/>
      <x:c r="W14" s="8" t="s">
        <x:v>22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42"/>
      <x:c r="J15" s="10"/>
      <x:c r="K15" s="41"/>
      <x:c r="L15" s="8" t="s">
        <x:v>67</x:v>
      </x:c>
      <x:c r="M15" s="8" t="s">
        <x:v>110</x:v>
      </x:c>
      <x:c r="N15" s="8" t="s">
        <x:v>43</x:v>
      </x:c>
      <x:c r="O15" s="8" t="s">
        <x:v>86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204</x:v>
      </x:c>
      <x:c r="E16" s="16" t="s">
        <x:v>214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187</x:v>
      </x:c>
      <x:c r="O16" s="1" t="s">
        <x:v>212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207</x:v>
      </x:c>
      <x:c r="E17" s="16" t="s">
        <x:v>152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31</x:v>
      </x:c>
      <x:c r="O17" s="16" t="s">
        <x:v>152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207</x:v>
      </x:c>
      <x:c r="E18" s="16" t="s">
        <x:v>152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207</x:v>
      </x:c>
      <x:c r="O18" s="16" t="s">
        <x:v>152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150</x:v>
      </x:c>
      <x:c r="E19" s="16" t="s">
        <x:v>214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31</x:v>
      </x:c>
      <x:c r="O19" s="16" t="s">
        <x:v>61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207</x:v>
      </x:c>
      <x:c r="E20" s="16" t="s">
        <x:v>152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39</x:v>
      </x:c>
      <x:c r="O20" s="16" t="s">
        <x:v>152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31</x:v>
      </x:c>
      <x:c r="E21" s="16" t="s">
        <x:v>152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31</x:v>
      </x:c>
      <x:c r="O21" s="16" t="s">
        <x:v>152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30</x:v>
      </x:c>
      <x:c r="E22" s="16" t="s">
        <x:v>72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39</x:v>
      </x:c>
      <x:c r="O22" s="16" t="s">
        <x:v>61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39</x:v>
      </x:c>
      <x:c r="O23" s="16" t="s">
        <x:v>61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16</x:v>
      </x:c>
      <x:c r="O24" s="16" t="s">
        <x:v>152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31</x:v>
      </x:c>
      <x:c r="O25" s="16" t="s">
        <x:v>152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229</x:v>
      </x:c>
      <x:c r="O26" s="16" t="s">
        <x:v>61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128</x:v>
      </x:c>
      <x:c r="O27" s="16" t="s">
        <x:v>72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31</x:v>
      </x:c>
      <x:c r="O28" s="16" t="s">
        <x:v>152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35</x:v>
      </x:c>
      <x:c r="O29" s="16" t="s">
        <x:v>61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31</x:v>
      </x:c>
      <x:c r="O30" s="16" t="s">
        <x:v>152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160</x:v>
      </x:c>
      <x:c r="O31" s="45" t="s">
        <x:v>61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35</x:v>
      </x:c>
      <x:c r="O32" s="16" t="s">
        <x:v>61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151</x:v>
      </x:c>
      <x:c r="O33" s="45" t="s">
        <x:v>152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89</x:v>
      </x:c>
      <x:c r="O34" s="45" t="s">
        <x:v>61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39</x:v>
      </x:c>
      <x:c r="O35" s="45" t="s">
        <x:v>152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168</x:v>
      </x:c>
      <x:c r="O36" s="45" t="s">
        <x:v>170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177</x:v>
      </x:c>
      <x:c r="O37" s="45" t="s">
        <x:v>152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64</x:v>
      </x:c>
      <x:c r="O38" s="45" t="s">
        <x:v>152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78</x:v>
      </x:c>
      <x:c r="O39" s="45" t="s">
        <x:v>72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229</x:v>
      </x:c>
      <x:c r="O40" s="45" t="s">
        <x:v>61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41</x:v>
      </x:c>
      <x:c r="O41" s="45" t="s">
        <x:v>61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157</x:v>
      </x:c>
      <x:c r="O42" s="45" t="s">
        <x:v>61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35</x:v>
      </x:c>
      <x:c r="O43" s="45" t="s">
        <x:v>61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0</x:v>
      </x:c>
      <x:c r="O44" s="45" t="s">
        <x:v>72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180</x:v>
      </x:c>
      <x:c r="O45" s="45" t="s">
        <x:v>61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203</x:v>
      </x:c>
      <x:c r="O46" s="45" t="s">
        <x:v>61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39</x:v>
      </x:c>
      <x:c r="O47" s="45" t="s">
        <x:v>61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4</x:v>
      </x:c>
      <x:c r="O48" s="45" t="s">
        <x:v>214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170</x:v>
      </x:c>
      <x:c r="O49" s="45" t="s">
        <x:v>170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16</x:v>
      </x:c>
      <x:c r="O50" s="45" t="s">
        <x:v>152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31</x:v>
      </x:c>
      <x:c r="O51" s="45" t="s">
        <x:v>152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16</x:v>
      </x:c>
      <x:c r="O52" s="45" t="s">
        <x:v>152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232</x:v>
      </x:c>
      <x:c r="O53" s="45" t="s">
        <x:v>61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45" t="s">
        <x:v>39</x:v>
      </x:c>
      <x:c r="O54" s="45" t="s">
        <x:v>61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45" t="s">
        <x:v>16</x:v>
      </x:c>
      <x:c r="O55" s="45" t="s">
        <x:v>152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45" t="s">
        <x:v>83</x:v>
      </x:c>
      <x:c r="O56" s="45" t="s">
        <x:v>61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46">
        <x:v>4400</x:v>
      </x:c>
      <x:c r="N57" s="45" t="s">
        <x:v>114</x:v>
      </x:c>
      <x:c r="O57" s="45" t="s">
        <x:v>72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45" t="s">
        <x:v>31</x:v>
      </x:c>
      <x:c r="O58" s="45" t="s">
        <x:v>152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 t="s">
        <x:v>90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98" t="s">
        <x:v>148</x:v>
      </x:c>
      <x:c r="C2" s="199"/>
      <x:c r="D2" s="199"/>
      <x:c r="E2" s="199"/>
      <x:c r="F2" s="199"/>
      <x:c r="G2" s="199"/>
      <x:c r="H2" s="199"/>
      <x:c r="I2" s="199"/>
      <x:c r="J2" s="199"/>
      <x:c r="K2" s="199"/>
      <x:c r="L2" s="2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169" t="s">
        <x:v>65</x:v>
      </x:c>
      <x:c r="C4" s="169"/>
      <x:c r="D4" s="169"/>
      <x:c r="E4" s="169"/>
      <x:c r="F4" s="169"/>
      <x:c r="G4" s="169"/>
      <x:c r="H4" s="169"/>
      <x:c r="I4" s="169"/>
      <x:c r="J4" s="169"/>
      <x:c r="K4" s="169"/>
      <x:c r="L4" s="169"/>
      <x:c r="M4" s="11"/>
      <x:c r="N4" s="157" t="s">
        <x:v>55</x:v>
      </x:c>
      <x:c r="O4" s="157"/>
      <x:c r="Q4" s="157" t="s">
        <x:v>93</x:v>
      </x:c>
      <x:c r="R4" s="157"/>
      <x:c r="S4" s="11"/>
      <x:c r="V4" s="11"/>
      <x:c r="W4" s="11"/>
      <x:c r="X4" s="11"/>
      <x:c r="Y4" s="11"/>
      <x:c r="Z4" s="11"/>
    </x:row>
    <x:row r="5" spans="1:26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2" t="s">
        <x:v>132</x:v>
      </x:c>
      <x:c r="H5" s="183"/>
      <x:c r="I5" s="182" t="s">
        <x:v>50</x:v>
      </x:c>
      <x:c r="J5" s="183"/>
      <x:c r="K5" s="182" t="s">
        <x:v>186</x:v>
      </x:c>
      <x:c r="L5" s="184"/>
      <x:c r="M5" s="10"/>
      <x:c r="N5" s="8" t="s">
        <x:v>112</x:v>
      </x:c>
      <x:c r="O5" s="7">
        <x:f>R5+SUM(C8:L8)</x:f>
        <x:v>48800000</x:v>
      </x:c>
      <x:c r="Q5" s="8" t="s">
        <x:v>112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63"/>
      <x:c r="C6" s="185" t="s">
        <x:v>121</x:v>
      </x:c>
      <x:c r="D6" s="186"/>
      <x:c r="E6" s="187" t="s">
        <x:v>121</x:v>
      </x:c>
      <x:c r="F6" s="188"/>
      <x:c r="G6" s="187" t="s">
        <x:v>76</x:v>
      </x:c>
      <x:c r="H6" s="188"/>
      <x:c r="I6" s="185" t="s">
        <x:v>91</x:v>
      </x:c>
      <x:c r="J6" s="186"/>
      <x:c r="K6" s="25" t="s">
        <x:v>14</x:v>
      </x:c>
      <x:c r="L6" s="25" t="s">
        <x:v>131</x:v>
      </x:c>
      <x:c r="M6" s="10"/>
      <x:c r="N6" s="8" t="s">
        <x:v>51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110</x:v>
      </x:c>
      <x:c r="C7" s="169">
        <x:v>0</x:v>
      </x:c>
      <x:c r="D7" s="169"/>
      <x:c r="E7" s="170">
        <x:f>SUM('1월(자산)'!E7:F8)</x:f>
        <x:v>39000000</x:v>
      </x:c>
      <x:c r="F7" s="175"/>
      <x:c r="G7" s="170">
        <x:f>SUM('1월(자산)'!G7:H8)</x:f>
        <x:v>6900000</x:v>
      </x:c>
      <x:c r="H7" s="175"/>
      <x:c r="I7" s="169"/>
      <x:c r="J7" s="169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231</x:v>
      </x:c>
      <x:c r="C8" s="169">
        <x:v>0</x:v>
      </x:c>
      <x:c r="D8" s="169"/>
      <x:c r="E8" s="170">
        <x:v>0</x:v>
      </x:c>
      <x:c r="F8" s="175"/>
      <x:c r="G8" s="170">
        <x:v>100000</x:v>
      </x:c>
      <x:c r="H8" s="175"/>
      <x:c r="I8" s="169">
        <x:v>1800000</x:v>
      </x:c>
      <x:c r="J8" s="169"/>
      <x:c r="K8" s="7">
        <x:v>0</x:v>
      </x:c>
      <x:c r="L8" s="7">
        <x:v>0</x:v>
      </x:c>
      <x:c r="M8" s="10"/>
      <x:c r="N8" s="157" t="s">
        <x:v>143</x:v>
      </x:c>
      <x:c r="O8" s="15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3</x:v>
      </x:c>
      <x:c r="C9" s="169">
        <x:f>C8*0</x:f>
        <x:v>0</x:v>
      </x:c>
      <x:c r="D9" s="169"/>
      <x:c r="E9" s="169">
        <x:f>E8*0</x:f>
        <x:v>0</x:v>
      </x:c>
      <x:c r="F9" s="169"/>
      <x:c r="G9" s="169">
        <x:f>G8*0</x:f>
        <x:v>0</x:v>
      </x:c>
      <x:c r="H9" s="169"/>
      <x:c r="I9" s="169">
        <x:f>I8*0</x:f>
        <x:v>0</x:v>
      </x:c>
      <x:c r="J9" s="169"/>
      <x:c r="K9" s="7">
        <x:f>K8*0</x:f>
        <x:v>0</x:v>
      </x:c>
      <x:c r="L9" s="7">
        <x:f>L8*0</x:f>
        <x:v>0</x:v>
      </x:c>
      <x:c r="M9" s="10"/>
      <x:c r="N9" s="8" t="s">
        <x:v>112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Q4:R4"/>
    <x:mergeCell ref="B5:B6"/>
    <x:mergeCell ref="C5:D5"/>
    <x:mergeCell ref="I5:J5"/>
    <x:mergeCell ref="K5:L5"/>
    <x:mergeCell ref="C6:D6"/>
    <x:mergeCell ref="I6:J6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98" t="s">
        <x:v>142</x:v>
      </x:c>
      <x:c r="C2" s="199"/>
      <x:c r="D2" s="199"/>
      <x:c r="E2" s="199"/>
      <x:c r="F2" s="199"/>
      <x:c r="G2" s="199"/>
      <x:c r="H2" s="199"/>
      <x:c r="I2" s="199"/>
      <x:c r="J2" s="199"/>
      <x:c r="K2" s="199"/>
      <x:c r="L2" s="199"/>
      <x:c r="M2" s="199"/>
      <x:c r="N2" s="199"/>
      <x:c r="O2" s="199"/>
      <x:c r="P2" s="199"/>
      <x:c r="Q2" s="199"/>
      <x:c r="R2" s="199"/>
      <x:c r="S2" s="199"/>
      <x:c r="T2" s="199"/>
      <x:c r="U2" s="199"/>
      <x:c r="V2" s="20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169" t="s">
        <x:v>65</x:v>
      </x:c>
      <x:c r="C4" s="169"/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1"/>
      <x:c r="U4" s="157" t="s">
        <x:v>55</x:v>
      </x:c>
      <x:c r="V4" s="15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81" t="s">
        <x:v>86</x:v>
      </x:c>
      <x:c r="C5" s="182" t="s">
        <x:v>46</x:v>
      </x:c>
      <x:c r="D5" s="183"/>
      <x:c r="E5" s="182" t="s">
        <x:v>28</x:v>
      </x:c>
      <x:c r="F5" s="184"/>
      <x:c r="G5" s="184"/>
      <x:c r="H5" s="184"/>
      <x:c r="I5" s="184"/>
      <x:c r="J5" s="183"/>
      <x:c r="K5" s="182" t="s">
        <x:v>138</x:v>
      </x:c>
      <x:c r="L5" s="184"/>
      <x:c r="M5" s="184"/>
      <x:c r="N5" s="184"/>
      <x:c r="O5" s="183"/>
      <x:c r="P5" s="181" t="s">
        <x:v>99</x:v>
      </x:c>
      <x:c r="Q5" s="182" t="s">
        <x:v>6</x:v>
      </x:c>
      <x:c r="R5" s="183"/>
      <x:c r="S5" s="181" t="s">
        <x:v>182</x:v>
      </x:c>
      <x:c r="T5" s="10"/>
      <x:c r="U5" s="8" t="s">
        <x:v>196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164"/>
      <x:c r="C6" s="8" t="s">
        <x:v>77</x:v>
      </x:c>
      <x:c r="D6" s="8" t="s">
        <x:v>201</x:v>
      </x:c>
      <x:c r="E6" s="8" t="s">
        <x:v>169</x:v>
      </x:c>
      <x:c r="F6" s="8" t="s">
        <x:v>170</x:v>
      </x:c>
      <x:c r="G6" s="8" t="s">
        <x:v>174</x:v>
      </x:c>
      <x:c r="H6" s="8" t="s">
        <x:v>61</x:v>
      </x:c>
      <x:c r="I6" s="8" t="s">
        <x:v>214</x:v>
      </x:c>
      <x:c r="J6" s="8" t="s">
        <x:v>9</x:v>
      </x:c>
      <x:c r="K6" s="8" t="s">
        <x:v>98</x:v>
      </x:c>
      <x:c r="L6" s="8" t="s">
        <x:v>21</x:v>
      </x:c>
      <x:c r="M6" s="20" t="s">
        <x:v>38</x:v>
      </x:c>
      <x:c r="N6" s="20" t="s">
        <x:v>225</x:v>
      </x:c>
      <x:c r="O6" s="20" t="s">
        <x:v>153</x:v>
      </x:c>
      <x:c r="P6" s="164"/>
      <x:c r="Q6" s="8" t="s">
        <x:v>50</x:v>
      </x:c>
      <x:c r="R6" s="8" t="s">
        <x:v>211</x:v>
      </x:c>
      <x:c r="S6" s="164"/>
      <x:c r="T6" s="10"/>
      <x:c r="U6" s="8" t="s">
        <x:v>58</x:v>
      </x:c>
      <x:c r="V6" s="7">
        <x:f>J10+O10+P10</x:f>
        <x:v>2861506</x:v>
      </x:c>
      <x:c r="W6" s="10" t="s">
        <x:v>145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103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74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155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231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120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33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199</x:v>
      </x:c>
      <x:c r="V9" s="7">
        <x:f>V5-(V6+V7+V8)</x:f>
        <x:v>-59159</x:v>
      </x:c>
      <x:c r="W9" s="13" t="s">
        <x:v>217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173</x:v>
      </x:c>
      <x:c r="V10" s="23">
        <x:f>V6/V5</x:f>
        <x:v>0.62720042995414427</x:v>
      </x:c>
      <x:c r="W10" s="10" t="s">
        <x:v>166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156</x:v>
      </x:c>
      <x:c r="V11" s="23">
        <x:f>V7/V5</x:f>
        <x:v>0.24110397565112868</x:v>
      </x:c>
      <x:c r="W11" s="10" t="s">
        <x:v>96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111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8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169" t="s">
        <x:v>32</x:v>
      </x:c>
      <x:c r="C14" s="169"/>
      <x:c r="D14" s="169"/>
      <x:c r="E14" s="169"/>
      <x:c r="F14" s="17" t="s">
        <x:v>90</x:v>
      </x:c>
      <x:c r="G14" s="17"/>
      <x:c r="H14" s="17"/>
      <x:c r="I14" s="11"/>
      <x:c r="J14" s="169" t="s">
        <x:v>102</x:v>
      </x:c>
      <x:c r="K14" s="169"/>
      <x:c r="L14" s="169"/>
      <x:c r="M14" s="169"/>
      <x:c r="N14" s="11"/>
      <x:c r="O14" s="11"/>
      <x:c r="P14" s="11"/>
      <x:c r="Q14" s="11"/>
      <x:c r="R14" s="11"/>
      <x:c r="S14" s="11"/>
      <x:c r="T14" s="11"/>
      <x:c r="U14" s="8" t="s">
        <x:v>22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67</x:v>
      </x:c>
      <x:c r="C15" s="8" t="s">
        <x:v>110</x:v>
      </x:c>
      <x:c r="D15" s="8" t="s">
        <x:v>43</x:v>
      </x:c>
      <x:c r="E15" s="8" t="s">
        <x:v>86</x:v>
      </x:c>
      <x:c r="F15" s="17"/>
      <x:c r="G15" s="17"/>
      <x:c r="H15" s="17"/>
      <x:c r="I15" s="10"/>
      <x:c r="J15" s="8" t="s">
        <x:v>67</x:v>
      </x:c>
      <x:c r="K15" s="8" t="s">
        <x:v>110</x:v>
      </x:c>
      <x:c r="L15" s="8" t="s">
        <x:v>43</x:v>
      </x:c>
      <x:c r="M15" s="8" t="s">
        <x:v>86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207</x:v>
      </x:c>
      <x:c r="E16" s="16" t="s">
        <x:v>152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133</x:v>
      </x:c>
      <x:c r="M16" s="1" t="s">
        <x:v>61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207</x:v>
      </x:c>
      <x:c r="E17" s="16" t="s">
        <x:v>152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123</x:v>
      </x:c>
      <x:c r="M17" s="16" t="s">
        <x:v>174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234</x:v>
      </x:c>
      <x:c r="E18" s="16" t="s">
        <x:v>152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39</x:v>
      </x:c>
      <x:c r="M18" s="16" t="s">
        <x:v>174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207</x:v>
      </x:c>
      <x:c r="E19" s="16" t="s">
        <x:v>152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181</x:v>
      </x:c>
      <x:c r="M19" s="16" t="s">
        <x:v>174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118</x:v>
      </x:c>
      <x:c r="E20" s="16" t="s">
        <x:v>214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105</x:v>
      </x:c>
      <x:c r="M20" s="16" t="s">
        <x:v>174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197</x:v>
      </x:c>
      <x:c r="E21" s="16" t="s">
        <x:v>212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85</x:v>
      </x:c>
      <x:c r="M21" s="16" t="s">
        <x:v>61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140</x:v>
      </x:c>
      <x:c r="E22" s="16" t="s">
        <x:v>152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7</x:v>
      </x:c>
      <x:c r="M22" s="16" t="s">
        <x:v>170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207</x:v>
      </x:c>
      <x:c r="E23" s="16" t="s">
        <x:v>152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158</x:v>
      </x:c>
      <x:c r="M23" s="16" t="s">
        <x:v>61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207</x:v>
      </x:c>
      <x:c r="E24" s="16" t="s">
        <x:v>152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107</x:v>
      </x:c>
      <x:c r="M24" s="16" t="s">
        <x:v>61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207</x:v>
      </x:c>
      <x:c r="E25" s="16" t="s">
        <x:v>152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113</x:v>
      </x:c>
      <x:c r="M25" s="16" t="s">
        <x:v>174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207</x:v>
      </x:c>
      <x:c r="E26" s="16" t="s">
        <x:v>152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227</x:v>
      </x:c>
      <x:c r="M26" s="16" t="s">
        <x:v>174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207</x:v>
      </x:c>
      <x:c r="E27" s="16" t="s">
        <x:v>152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140</x:v>
      </x:c>
      <x:c r="M27" s="16" t="s">
        <x:v>174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207</x:v>
      </x:c>
      <x:c r="E28" s="16" t="s">
        <x:v>152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226</x:v>
      </x:c>
      <x:c r="M28" s="16" t="s">
        <x:v>61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207</x:v>
      </x:c>
      <x:c r="E29" s="16" t="s">
        <x:v>152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130</x:v>
      </x:c>
      <x:c r="M29" s="16" t="s">
        <x:v>174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74</x:v>
      </x:c>
      <x:c r="E30" s="16" t="s">
        <x:v>23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60</x:v>
      </x:c>
      <x:c r="M30" s="16" t="s">
        <x:v>174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118</x:v>
      </x:c>
      <x:c r="E31" s="16" t="s">
        <x:v>214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94</x:v>
      </x:c>
      <x:c r="M31" s="16" t="s">
        <x:v>9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207</x:v>
      </x:c>
      <x:c r="E32" s="16" t="s">
        <x:v>152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92</x:v>
      </x:c>
      <x:c r="M32" s="16" t="s">
        <x:v>9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207</x:v>
      </x:c>
      <x:c r="E33" s="16" t="s">
        <x:v>152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85</x:v>
      </x:c>
      <x:c r="M33" s="16" t="s">
        <x:v>61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31</x:v>
      </x:c>
      <x:c r="E34" s="16" t="s">
        <x:v>152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207</x:v>
      </x:c>
      <x:c r="M34" s="16" t="s">
        <x:v>174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207</x:v>
      </x:c>
      <x:c r="E35" s="16" t="s">
        <x:v>152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42</x:v>
      </x:c>
      <x:c r="M35" s="16" t="s">
        <x:v>174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105</x:v>
      </x:c>
      <x:c r="E36" s="16" t="s">
        <x:v>152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207</x:v>
      </x:c>
      <x:c r="M36" s="16" t="s">
        <x:v>174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207</x:v>
      </x:c>
      <x:c r="E37" s="16" t="s">
        <x:v>152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80</x:v>
      </x:c>
      <x:c r="M37" s="16" t="s">
        <x:v>61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207</x:v>
      </x:c>
      <x:c r="E38" s="16" t="s">
        <x:v>152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137</x:v>
      </x:c>
      <x:c r="M38" s="16" t="s">
        <x:v>214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39</x:v>
      </x:c>
      <x:c r="M39" s="16" t="s">
        <x:v>174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140</x:v>
      </x:c>
      <x:c r="M40" s="16" t="s">
        <x:v>174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193</x:v>
      </x:c>
      <x:c r="M41" s="16" t="s">
        <x:v>61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207</x:v>
      </x:c>
      <x:c r="M42" s="16" t="s">
        <x:v>174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31</x:v>
      </x:c>
      <x:c r="M43" s="16" t="s">
        <x:v>174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39</x:v>
      </x:c>
      <x:c r="M44" s="16" t="s">
        <x:v>174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207</x:v>
      </x:c>
      <x:c r="M45" s="16" t="s">
        <x:v>174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146</x:v>
      </x:c>
      <x:c r="M46" s="16" t="s">
        <x:v>61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5</x:v>
      </x:c>
      <x:c r="M47" s="16" t="s">
        <x:v>61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35</x:v>
      </x:c>
      <x:c r="M48" s="16" t="s">
        <x:v>174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180</x:v>
      </x:c>
      <x:c r="M49" s="16" t="s">
        <x:v>174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20</x:v>
      </x:c>
      <x:c r="M50" s="16" t="s">
        <x:v>170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39</x:v>
      </x:c>
      <x:c r="M51" s="16" t="s">
        <x:v>174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39</x:v>
      </x:c>
      <x:c r="M52" s="16" t="s">
        <x:v>174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78</x:v>
      </x:c>
      <x:c r="M53" s="16" t="s">
        <x:v>61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37</x:v>
      </x:c>
      <x:c r="M54" s="16" t="s">
        <x:v>61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39</x:v>
      </x:c>
      <x:c r="M55" s="16" t="s">
        <x:v>174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39</x:v>
      </x:c>
      <x:c r="M56" s="16" t="s">
        <x:v>174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184</x:v>
      </x:c>
      <x:c r="M57" s="16" t="s">
        <x:v>61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</x:v>
      </x:c>
      <x:c r="M58" s="16" t="s">
        <x:v>188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39</x:v>
      </x:c>
      <x:c r="M59" s="16" t="s">
        <x:v>188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13</x:v>
      </x:c>
      <x:c r="M60" s="16" t="s">
        <x:v>174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62</x:v>
      </x:c>
      <x:c r="M61" s="16" t="s">
        <x:v>174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69</x:v>
      </x:c>
      <x:c r="M62" s="16" t="s">
        <x:v>61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39</x:v>
      </x:c>
      <x:c r="M63" s="16" t="s">
        <x:v>174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124</x:v>
      </x:c>
      <x:c r="M64" s="16" t="s">
        <x:v>170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31</x:v>
      </x:c>
      <x:c r="M65" s="16" t="s">
        <x:v>174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107</x:v>
      </x:c>
      <x:c r="M66" s="16" t="s">
        <x:v>61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208</x:v>
      </x:c>
      <x:c r="M67" s="16" t="s">
        <x:v>61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191</x:v>
      </x:c>
      <x:c r="M68" s="16" t="s">
        <x:v>61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207</x:v>
      </x:c>
      <x:c r="M69" s="16" t="s">
        <x:v>174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47</x:v>
      </x:c>
      <x:c r="M70" s="16" t="s">
        <x:v>174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31</x:v>
      </x:c>
      <x:c r="M71" s="33" t="s">
        <x:v>174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39</x:v>
      </x:c>
      <x:c r="M72" s="16" t="s">
        <x:v>61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7</x:v>
      </x:c>
      <x:c r="M73" s="33" t="s">
        <x:v>74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135</x:v>
      </x:c>
      <x:c r="M74" s="33" t="s">
        <x:v>61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113</x:v>
      </x:c>
      <x:c r="M75" s="33" t="s">
        <x:v>174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17</x:v>
      </x:c>
      <x:c r="M76" s="33" t="s">
        <x:v>61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31</x:v>
      </x:c>
      <x:c r="M77" s="33" t="s">
        <x:v>174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39</x:v>
      </x:c>
      <x:c r="M78" s="33" t="s">
        <x:v>61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98" t="s">
        <x:v>164</x:v>
      </x:c>
      <x:c r="C2" s="199"/>
      <x:c r="D2" s="199"/>
      <x:c r="E2" s="199"/>
      <x:c r="F2" s="199"/>
      <x:c r="G2" s="199"/>
      <x:c r="H2" s="199"/>
      <x:c r="I2" s="199"/>
      <x:c r="J2" s="199"/>
      <x:c r="K2" s="199"/>
      <x:c r="L2" s="200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169" t="s">
        <x:v>65</x:v>
      </x:c>
      <x:c r="C4" s="169"/>
      <x:c r="D4" s="169"/>
      <x:c r="E4" s="169"/>
      <x:c r="F4" s="169"/>
      <x:c r="G4" s="169"/>
      <x:c r="H4" s="169"/>
      <x:c r="I4" s="169"/>
      <x:c r="J4" s="169"/>
      <x:c r="K4" s="169"/>
      <x:c r="L4" s="169"/>
      <x:c r="N4" s="157" t="s">
        <x:v>55</x:v>
      </x:c>
      <x:c r="O4" s="157"/>
      <x:c r="P4" s="11"/>
      <x:c r="Q4" s="11"/>
      <x:c r="R4" s="157" t="s">
        <x:v>93</x:v>
      </x:c>
      <x:c r="S4" s="157"/>
      <x:c r="T4" s="11"/>
      <x:c r="U4" s="11"/>
      <x:c r="V4" s="11"/>
    </x:row>
    <x:row r="5" spans="1:22">
      <x:c r="A5" s="10"/>
      <x:c r="B5" s="181" t="s">
        <x:v>86</x:v>
      </x:c>
      <x:c r="C5" s="182" t="s">
        <x:v>162</x:v>
      </x:c>
      <x:c r="D5" s="183"/>
      <x:c r="E5" s="182" t="s">
        <x:v>198</x:v>
      </x:c>
      <x:c r="F5" s="183"/>
      <x:c r="G5" s="182" t="s">
        <x:v>132</x:v>
      </x:c>
      <x:c r="H5" s="183"/>
      <x:c r="I5" s="182" t="s">
        <x:v>50</x:v>
      </x:c>
      <x:c r="J5" s="183"/>
      <x:c r="K5" s="182" t="s">
        <x:v>186</x:v>
      </x:c>
      <x:c r="L5" s="184"/>
      <x:c r="N5" s="8" t="s">
        <x:v>112</x:v>
      </x:c>
      <x:c r="O5" s="7">
        <x:f>SUM(C7:L7)</x:f>
        <x:v>46900000</x:v>
      </x:c>
      <x:c r="P5" s="10"/>
      <x:c r="Q5" s="10"/>
      <x:c r="R5" s="8" t="s">
        <x:v>112</x:v>
      </x:c>
      <x:c r="S5" s="7">
        <x:v>0</x:v>
      </x:c>
      <x:c r="T5" s="10"/>
      <x:c r="U5" s="10"/>
      <x:c r="V5" s="10"/>
    </x:row>
    <x:row r="6" spans="1:22">
      <x:c r="A6" s="10"/>
      <x:c r="B6" s="163"/>
      <x:c r="C6" s="185" t="s">
        <x:v>121</x:v>
      </x:c>
      <x:c r="D6" s="186"/>
      <x:c r="E6" s="187" t="s">
        <x:v>121</x:v>
      </x:c>
      <x:c r="F6" s="188"/>
      <x:c r="G6" s="187" t="s">
        <x:v>76</x:v>
      </x:c>
      <x:c r="H6" s="188"/>
      <x:c r="I6" s="185" t="s">
        <x:v>91</x:v>
      </x:c>
      <x:c r="J6" s="186"/>
      <x:c r="K6" s="25" t="s">
        <x:v>14</x:v>
      </x:c>
      <x:c r="L6" s="25" t="s">
        <x:v>131</x:v>
      </x:c>
      <x:c r="N6" s="8" t="s">
        <x:v>3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110</x:v>
      </x:c>
      <x:c r="C7" s="169"/>
      <x:c r="D7" s="169"/>
      <x:c r="E7" s="169">
        <x:v>39000000</x:v>
      </x:c>
      <x:c r="F7" s="169"/>
      <x:c r="G7" s="170">
        <x:v>6900000</x:v>
      </x:c>
      <x:c r="H7" s="175"/>
      <x:c r="I7" s="169">
        <x:v>1000000</x:v>
      </x:c>
      <x:c r="J7" s="169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231</x:v>
      </x:c>
      <x:c r="C8" s="169"/>
      <x:c r="D8" s="169"/>
      <x:c r="E8" s="169"/>
      <x:c r="F8" s="169"/>
      <x:c r="G8" s="170">
        <x:v>0</x:v>
      </x:c>
      <x:c r="H8" s="175"/>
      <x:c r="I8" s="169">
        <x:v>0</x:v>
      </x:c>
      <x:c r="J8" s="169"/>
      <x:c r="K8" s="7">
        <x:v>0</x:v>
      </x:c>
      <x:c r="L8" s="7">
        <x:v>0</x:v>
      </x:c>
      <x:c r="M8" s="10"/>
      <x:c r="N8" s="157" t="s">
        <x:v>143</x:v>
      </x:c>
      <x:c r="O8" s="15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3</x:v>
      </x:c>
      <x:c r="C9" s="169">
        <x:f>C8*0</x:f>
        <x:v>0</x:v>
      </x:c>
      <x:c r="D9" s="169"/>
      <x:c r="E9" s="169">
        <x:f>E8*0</x:f>
        <x:v>0</x:v>
      </x:c>
      <x:c r="F9" s="169"/>
      <x:c r="G9" s="169">
        <x:f>G8*0</x:f>
        <x:v>0</x:v>
      </x:c>
      <x:c r="H9" s="169"/>
      <x:c r="I9" s="169">
        <x:f>I8*0</x:f>
        <x:v>0</x:v>
      </x:c>
      <x:c r="J9" s="169"/>
      <x:c r="K9" s="7">
        <x:f>K8*0</x:f>
        <x:v>0</x:v>
      </x:c>
      <x:c r="L9" s="7">
        <x:f>L8*0</x:f>
        <x:v>0</x:v>
      </x:c>
      <x:c r="M9" s="10"/>
      <x:c r="N9" s="8" t="s">
        <x:v>112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5" baseType="lpstr">
      <vt:lpstr>8월(자산)</vt:lpstr>
      <vt:lpstr>7월</vt:lpstr>
      <vt:lpstr>7월(자산)</vt:lpstr>
      <vt:lpstr>6월</vt:lpstr>
      <vt:lpstr>6월(자산)</vt:lpstr>
      <vt:lpstr>5월</vt:lpstr>
      <vt:lpstr>5월(자산)</vt:lpstr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33</cp:revision>
  <dcterms:created xsi:type="dcterms:W3CDTF">2020-09-01T07:58:34.000</dcterms:created>
  <dcterms:modified xsi:type="dcterms:W3CDTF">2024-07-11T10:54:12.336</dcterms:modified>
  <cp:version>1200.0100.06</cp:version>
</cp:coreProperties>
</file>