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A2049F65-A7D0-4CA3-A972-BEA3D328DDAE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9" i="2" s="1"/>
  <c r="K57" i="2"/>
  <c r="H8" i="3"/>
  <c r="G8" i="2"/>
  <c r="O9" i="5"/>
  <c r="O9" i="4"/>
  <c r="E7" i="5"/>
  <c r="I7" i="5"/>
  <c r="G7" i="5"/>
  <c r="O5" i="4"/>
  <c r="C8" i="2"/>
  <c r="D10" i="2" s="1"/>
  <c r="V5" i="2" s="1"/>
  <c r="W14" i="2" s="1"/>
  <c r="K46" i="2"/>
  <c r="K39" i="2"/>
  <c r="L9" i="4"/>
  <c r="K9" i="4"/>
  <c r="I9" i="4"/>
  <c r="G9" i="4"/>
  <c r="E9" i="4"/>
  <c r="C9" i="4"/>
  <c r="E9" i="5"/>
  <c r="G9" i="5"/>
  <c r="L9" i="5"/>
  <c r="K9" i="5"/>
  <c r="I9" i="5"/>
  <c r="C9" i="5"/>
  <c r="K27" i="2"/>
  <c r="C12" i="3"/>
  <c r="R10" i="3"/>
  <c r="V7" i="3" s="1"/>
  <c r="V11" i="3" s="1"/>
  <c r="P10" i="3"/>
  <c r="D10" i="3"/>
  <c r="R9" i="3"/>
  <c r="Q9" i="3"/>
  <c r="P9" i="3"/>
  <c r="N9" i="3"/>
  <c r="M9" i="3"/>
  <c r="K9" i="3"/>
  <c r="D9" i="3"/>
  <c r="C9" i="3"/>
  <c r="S8" i="3"/>
  <c r="S9" i="3" s="1"/>
  <c r="O8" i="3"/>
  <c r="L8" i="3"/>
  <c r="O10" i="3" s="1"/>
  <c r="J8" i="3"/>
  <c r="J9" i="3" s="1"/>
  <c r="I8" i="3"/>
  <c r="I9" i="3" s="1"/>
  <c r="G8" i="3"/>
  <c r="F8" i="3"/>
  <c r="O7" i="3"/>
  <c r="L7" i="3"/>
  <c r="V5" i="3"/>
  <c r="W14" i="3" s="1"/>
  <c r="C12" i="2"/>
  <c r="E8" i="3" s="1"/>
  <c r="E9" i="3" s="1"/>
  <c r="J8" i="2"/>
  <c r="J9" i="2" s="1"/>
  <c r="F8" i="2"/>
  <c r="F9" i="2" s="1"/>
  <c r="I8" i="2"/>
  <c r="I9" i="2" s="1"/>
  <c r="R10" i="2"/>
  <c r="V7" i="2" s="1"/>
  <c r="O8" i="2"/>
  <c r="O7" i="2"/>
  <c r="D9" i="2"/>
  <c r="L8" i="2"/>
  <c r="N9" i="2"/>
  <c r="P10" i="2"/>
  <c r="R9" i="2"/>
  <c r="Q9" i="2"/>
  <c r="P9" i="2"/>
  <c r="S8" i="2"/>
  <c r="S9" i="2" s="1"/>
  <c r="M9" i="2"/>
  <c r="L7" i="2"/>
  <c r="L9" i="2" s="1"/>
  <c r="L9" i="3" l="1"/>
  <c r="G9" i="2"/>
  <c r="O6" i="4"/>
  <c r="C9" i="2"/>
  <c r="J10" i="3"/>
  <c r="V6" i="3" s="1"/>
  <c r="V10" i="3" s="1"/>
  <c r="O9" i="2"/>
  <c r="R5" i="5"/>
  <c r="O5" i="5" s="1"/>
  <c r="O6" i="5"/>
  <c r="O10" i="2"/>
  <c r="S10" i="3"/>
  <c r="W13" i="3"/>
  <c r="O9" i="3"/>
  <c r="W13" i="2"/>
  <c r="V11" i="2"/>
  <c r="K9" i="2"/>
  <c r="E9" i="2"/>
  <c r="S10" i="2"/>
  <c r="J10" i="2" l="1"/>
  <c r="V6" i="2" s="1"/>
  <c r="V10" i="2" s="1"/>
  <c r="V9" i="3"/>
  <c r="V9" i="2" l="1"/>
</calcChain>
</file>

<file path=xl/sharedStrings.xml><?xml version="1.0" encoding="utf-8"?>
<sst xmlns="http://schemas.openxmlformats.org/spreadsheetml/2006/main" count="324" uniqueCount="162">
  <si>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</si>
  <si>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</si>
  <si>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</si>
  <si>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</si>
  <si>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</si>
  <si>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</si>
  <si>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</si>
  <si>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</si>
  <si>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</si>
  <si>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</si>
  <si>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</si>
  <si>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</si>
  <si>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</si>
  <si>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</si>
  <si>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</si>
  <si>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</si>
  <si>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</si>
  <si>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</si>
  <si>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</si>
  <si>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</si>
  <si>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</si>
  <si>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</si>
  <si>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</si>
  <si>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</si>
  <si>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</si>
  <si>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</si>
  <si>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</si>
  <si>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</si>
  <si>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</si>
  <si>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</si>
  <si>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</si>
  <si>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</si>
  <si>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</si>
  <si>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</si>
  <si>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</si>
  <si>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</si>
  <si>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</si>
  <si>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</si>
  <si>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</si>
  <si>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</si>
  <si>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</si>
  <si>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</si>
  <si>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</si>
  <si>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</si>
  <si>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</si>
  <si>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</si>
  <si>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</si>
  <si>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</si>
  <si>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</si>
  <si>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</si>
  <si>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</si>
  <si>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</si>
  <si>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</si>
  <si>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</si>
  <si>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</si>
  <si>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</si>
  <si>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</si>
  <si>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</si>
  <si>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</si>
  <si>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</si>
  <si>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</si>
  <si>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</si>
  <si>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</si>
  <si>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</si>
  <si>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</si>
  <si>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</si>
  <si>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</si>
  <si>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</si>
  <si>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</si>
  <si>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</si>
  <si>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</si>
  <si>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</si>
  <si>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</si>
  <si>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</si>
  <si>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</si>
  <si>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</si>
  <si>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</si>
  <si>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</si>
  <si>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</si>
  <si>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</si>
  <si>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</si>
  <si>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</si>
  <si>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</si>
  <si>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</si>
  <si>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</si>
  <si>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</si>
  <si>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</si>
  <si>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</si>
  <si>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</si>
  <si>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</si>
  <si>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</si>
  <si>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</si>
  <si>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</si>
  <si>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</si>
  <si>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</si>
  <si>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</si>
  <si>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</si>
  <si>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</si>
  <si>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</si>
  <si>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</si>
  <si>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</si>
  <si>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</si>
  <si>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</si>
  <si>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</si>
  <si>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</si>
  <si>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</si>
  <si>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</si>
  <si>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</si>
  <si>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</si>
  <si>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</si>
  <si>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</si>
  <si>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</si>
  <si>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</si>
  <si>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</si>
  <si>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</si>
  <si>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</si>
  <si>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</si>
  <si>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</si>
  <si>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</si>
  <si>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</si>
  <si>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</si>
  <si>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</si>
  <si>
    <t>수영</t>
    <phoneticPr fontId="2" type="noConversion"/>
  </si>
  <si>
    <t>생활비</t>
    <phoneticPr fontId="2" type="noConversion"/>
  </si>
  <si>
    <t>점심</t>
    <phoneticPr fontId="2" type="noConversion"/>
  </si>
  <si>
    <t>점심(데이트)</t>
    <phoneticPr fontId="2" type="noConversion"/>
  </si>
  <si>
    <t>뽀미약</t>
    <phoneticPr fontId="2" type="noConversion"/>
  </si>
  <si>
    <t>저녁(데이트)</t>
    <phoneticPr fontId="2" type="noConversion"/>
  </si>
  <si>
    <t>한전</t>
    <phoneticPr fontId="2" type="noConversion"/>
  </si>
  <si>
    <t>관리비</t>
    <phoneticPr fontId="2" type="noConversion"/>
  </si>
  <si>
    <t>2024년 1월 송민영의 가계부</t>
    <phoneticPr fontId="2" type="noConversion"/>
  </si>
  <si>
    <t>해든마트</t>
    <phoneticPr fontId="2" type="noConversion"/>
  </si>
  <si>
    <t>식비</t>
    <phoneticPr fontId="2" type="noConversion"/>
  </si>
  <si>
    <t>점심</t>
    <phoneticPr fontId="2" type="noConversion"/>
  </si>
  <si>
    <t>홈플러스</t>
    <phoneticPr fontId="2" type="noConversion"/>
  </si>
  <si>
    <t>해든마트</t>
    <phoneticPr fontId="2" type="noConversion"/>
  </si>
  <si>
    <t>생활비</t>
    <phoneticPr fontId="2" type="noConversion"/>
  </si>
  <si>
    <t>수영비</t>
    <phoneticPr fontId="2" type="noConversion"/>
  </si>
  <si>
    <t>건강검진</t>
    <phoneticPr fontId="2" type="noConversion"/>
  </si>
  <si>
    <t>가용자산</t>
    <phoneticPr fontId="2" type="noConversion"/>
  </si>
  <si>
    <t>생활비(식비)</t>
    <phoneticPr fontId="2" type="noConversion"/>
  </si>
  <si>
    <t>해든마트</t>
    <phoneticPr fontId="2" type="noConversion"/>
  </si>
  <si>
    <t>생활비</t>
    <phoneticPr fontId="2" type="noConversion"/>
  </si>
  <si>
    <t>생활비(식비)</t>
    <phoneticPr fontId="2" type="noConversion"/>
  </si>
  <si>
    <t>병원</t>
    <phoneticPr fontId="2" type="noConversion"/>
  </si>
  <si>
    <t>본죽</t>
    <phoneticPr fontId="2" type="noConversion"/>
  </si>
  <si>
    <t>셍활비(식비)</t>
    <phoneticPr fontId="2" type="noConversion"/>
  </si>
  <si>
    <t>피자</t>
    <phoneticPr fontId="2" type="noConversion"/>
  </si>
  <si>
    <t>빨래</t>
    <phoneticPr fontId="2" type="noConversion"/>
  </si>
  <si>
    <t>주택관리비</t>
    <phoneticPr fontId="2" type="noConversion"/>
  </si>
  <si>
    <t>관리비</t>
    <phoneticPr fontId="2" type="noConversion"/>
  </si>
  <si>
    <t>돈까스</t>
    <phoneticPr fontId="2" type="noConversion"/>
  </si>
  <si>
    <t>주유소</t>
    <phoneticPr fontId="2" type="noConversion"/>
  </si>
  <si>
    <t>교통비</t>
    <phoneticPr fontId="2" type="noConversion"/>
  </si>
  <si>
    <t>주차비</t>
    <phoneticPr fontId="2" type="noConversion"/>
  </si>
  <si>
    <t>점심</t>
    <phoneticPr fontId="2" type="noConversion"/>
  </si>
  <si>
    <t>저녁</t>
    <phoneticPr fontId="2" type="noConversion"/>
  </si>
  <si>
    <t>식비</t>
    <phoneticPr fontId="2" type="noConversion"/>
  </si>
  <si>
    <t>다이소</t>
    <phoneticPr fontId="2" type="noConversion"/>
  </si>
  <si>
    <t>생활비</t>
    <phoneticPr fontId="2" type="noConversion"/>
  </si>
  <si>
    <t>탈모약</t>
    <phoneticPr fontId="2" type="noConversion"/>
  </si>
  <si>
    <t>명절선물비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</si>
</sst>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1" fontId="0" fillId="5" borderId="0" xfId="0" applyNumberForma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G88"/>
  <sheetViews>
    <sheetView tabSelected="1" zoomScale="80" zoomScaleNormal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V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31" t="s">
        <v>130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34" t="s">
        <v>35</v>
      </c>
      <c r="V4" s="3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35" t="s">
        <v>14</v>
      </c>
      <c r="C5" s="37" t="s">
        <v>11</v>
      </c>
      <c r="D5" s="38"/>
      <c r="E5" s="37" t="s">
        <v>2</v>
      </c>
      <c r="F5" s="39"/>
      <c r="G5" s="39"/>
      <c r="H5" s="39"/>
      <c r="I5" s="39"/>
      <c r="J5" s="38"/>
      <c r="K5" s="37" t="s">
        <v>6</v>
      </c>
      <c r="L5" s="39"/>
      <c r="M5" s="39"/>
      <c r="N5" s="39"/>
      <c r="O5" s="38"/>
      <c r="P5" s="35" t="s">
        <v>7</v>
      </c>
      <c r="Q5" s="37" t="s">
        <v>8</v>
      </c>
      <c r="R5" s="38"/>
      <c r="S5" s="35" t="s">
        <v>27</v>
      </c>
      <c r="T5" s="10"/>
      <c r="U5" s="8" t="s">
        <v>24</v>
      </c>
      <c r="V5" s="7">
        <f>D10</f>
        <v>4163947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36"/>
      <c r="C6" s="8" t="s">
        <v>12</v>
      </c>
      <c r="D6" s="8" t="s">
        <v>13</v>
      </c>
      <c r="E6" s="8" t="s">
        <v>60</v>
      </c>
      <c r="F6" s="8" t="s">
        <v>40</v>
      </c>
      <c r="G6" s="8" t="s">
        <v>140</v>
      </c>
      <c r="H6" s="8" t="s">
        <v>69</v>
      </c>
      <c r="I6" s="8" t="s">
        <v>4</v>
      </c>
      <c r="J6" s="8" t="s">
        <v>71</v>
      </c>
      <c r="K6" s="8" t="s">
        <v>36</v>
      </c>
      <c r="L6" s="8" t="s">
        <v>15</v>
      </c>
      <c r="M6" s="20" t="s">
        <v>41</v>
      </c>
      <c r="N6" s="20" t="s">
        <v>42</v>
      </c>
      <c r="O6" s="20" t="s">
        <v>43</v>
      </c>
      <c r="P6" s="36"/>
      <c r="Q6" s="8" t="s">
        <v>9</v>
      </c>
      <c r="R6" s="8" t="s">
        <v>10</v>
      </c>
      <c r="S6" s="36"/>
      <c r="T6" s="10"/>
      <c r="U6" s="8" t="s">
        <v>28</v>
      </c>
      <c r="V6" s="7">
        <f>J10+O10+P10</f>
        <v>2639990</v>
      </c>
      <c r="W6" s="10" t="s">
        <v>32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22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25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1</v>
      </c>
      <c r="C8" s="7">
        <f>4129547+34400</f>
        <v>4163947</v>
      </c>
      <c r="D8" s="7">
        <v>0</v>
      </c>
      <c r="E8" s="7">
        <v>468220</v>
      </c>
      <c r="F8" s="7">
        <f>+SUMIF($M$16:$M$72,F$6,$K$16:$K$72)</f>
        <v>124930</v>
      </c>
      <c r="G8" s="7">
        <f>SUMIF($M$16:$M$72,G$6,$K$16:$K$72)</f>
        <v>444875</v>
      </c>
      <c r="H8" s="7">
        <f>SUMIF($M$16:$M$72,H$6,$K$16:$K$72)</f>
        <v>691544</v>
      </c>
      <c r="I8" s="7">
        <f>SUMIF($M$16:$M$72,I$6,$K$16:$K$72)</f>
        <v>0</v>
      </c>
      <c r="J8" s="7">
        <f>SUMIF($M$16:$M$72,J$6,$K$16:$K$72)</f>
        <v>112200</v>
      </c>
      <c r="K8" s="6">
        <v>200000</v>
      </c>
      <c r="L8" s="6">
        <f>34100+24500</f>
        <v>58600</v>
      </c>
      <c r="M8" s="6">
        <v>135931</v>
      </c>
      <c r="N8" s="6">
        <v>300000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f>SUMIF($E$16:$E$72,S$5,$C$16:$C$72)+SUMIF($M$16:$M$72,S$5,$K$16:$K$72)</f>
        <v>0</v>
      </c>
      <c r="T8" s="10"/>
      <c r="U8" s="8" t="s">
        <v>29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21</v>
      </c>
      <c r="C9" s="7">
        <f>C8-C7</f>
        <v>163947</v>
      </c>
      <c r="D9" s="7">
        <f t="shared" ref="D9:S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-44875</v>
      </c>
      <c r="H9" s="27">
        <f t="shared" ref="H9" si="1">H7-H8</f>
        <v>-291544</v>
      </c>
      <c r="I9" s="7">
        <f>I8</f>
        <v>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26</v>
      </c>
      <c r="V9" s="7">
        <f>V5-(V6+V7+V8)</f>
        <v>223957</v>
      </c>
      <c r="W9" s="13" t="s">
        <v>30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4163947</v>
      </c>
      <c r="E10" s="10"/>
      <c r="F10" s="10"/>
      <c r="G10" s="10"/>
      <c r="H10" s="10"/>
      <c r="I10" s="10"/>
      <c r="J10" s="18">
        <f>SUM(E8:J8)</f>
        <v>1841769</v>
      </c>
      <c r="K10" s="17"/>
      <c r="L10" s="17"/>
      <c r="M10" s="18"/>
      <c r="N10" s="18"/>
      <c r="O10" s="18">
        <f>SUM(K8:O8)</f>
        <v>738221</v>
      </c>
      <c r="P10" s="18">
        <f>P8</f>
        <v>60000</v>
      </c>
      <c r="Q10" s="17"/>
      <c r="R10" s="18">
        <f>Q8+R8</f>
        <v>1100000</v>
      </c>
      <c r="S10" s="12">
        <f>S8</f>
        <v>0</v>
      </c>
      <c r="T10" s="10"/>
      <c r="U10" s="8" t="s">
        <v>23</v>
      </c>
      <c r="V10" s="23">
        <f>V6/V5</f>
        <v>0.63401143194185705</v>
      </c>
      <c r="W10" s="10" t="s">
        <v>31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45</v>
      </c>
      <c r="V11" s="23">
        <f>V7/V5</f>
        <v>0.2641724306289201</v>
      </c>
      <c r="W11" s="10" t="s">
        <v>46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61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47</v>
      </c>
      <c r="V13" s="19">
        <v>0.5</v>
      </c>
      <c r="W13" s="7">
        <f>V5*V13</f>
        <v>2081973.5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0" t="s">
        <v>19</v>
      </c>
      <c r="C14" s="30"/>
      <c r="D14" s="30"/>
      <c r="E14" s="30"/>
      <c r="F14" s="17" t="s">
        <v>37</v>
      </c>
      <c r="G14" s="17"/>
      <c r="H14" s="17"/>
      <c r="I14" s="11"/>
      <c r="J14" s="30" t="s">
        <v>20</v>
      </c>
      <c r="K14" s="30"/>
      <c r="L14" s="30"/>
      <c r="M14" s="30"/>
      <c r="N14" s="11"/>
      <c r="O14" s="11"/>
      <c r="P14" s="11"/>
      <c r="Q14" s="11"/>
      <c r="R14" s="11"/>
      <c r="S14" s="11"/>
      <c r="T14" s="11"/>
      <c r="U14" s="8" t="s">
        <v>33</v>
      </c>
      <c r="V14" s="19">
        <v>0.5</v>
      </c>
      <c r="W14" s="7">
        <f>V5*V14</f>
        <v>2081973.5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7"/>
      <c r="I15" s="10"/>
      <c r="J15" s="8" t="s">
        <v>16</v>
      </c>
      <c r="K15" s="8" t="s">
        <v>17</v>
      </c>
      <c r="L15" s="8" t="s">
        <v>18</v>
      </c>
      <c r="M15" s="8" t="s">
        <v>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44</v>
      </c>
      <c r="E16" s="16" t="s">
        <v>3</v>
      </c>
      <c r="F16" s="22"/>
      <c r="G16" s="22"/>
      <c r="H16" s="22"/>
      <c r="I16" s="10"/>
      <c r="J16" s="26">
        <v>45292</v>
      </c>
      <c r="K16" s="3">
        <v>22500</v>
      </c>
      <c r="L16" s="1" t="s">
        <v>38</v>
      </c>
      <c r="M16" s="1" t="s">
        <v>70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48</v>
      </c>
      <c r="E17" s="16" t="s">
        <v>3</v>
      </c>
      <c r="F17" s="17"/>
      <c r="G17" s="17"/>
      <c r="H17" s="17"/>
      <c r="I17" s="10"/>
      <c r="J17" s="26">
        <v>45292</v>
      </c>
      <c r="K17" s="15">
        <v>1500</v>
      </c>
      <c r="L17" s="16" t="s">
        <v>39</v>
      </c>
      <c r="M17" s="16" t="s">
        <v>140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51</v>
      </c>
      <c r="E18" s="16" t="s">
        <v>3</v>
      </c>
      <c r="F18" s="17"/>
      <c r="G18" s="17"/>
      <c r="H18" s="17"/>
      <c r="I18" s="10"/>
      <c r="J18" s="26">
        <v>45293</v>
      </c>
      <c r="K18" s="15">
        <v>10580</v>
      </c>
      <c r="L18" s="16" t="s">
        <v>50</v>
      </c>
      <c r="M18" s="16" t="s">
        <v>140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52</v>
      </c>
      <c r="E19" s="16" t="s">
        <v>3</v>
      </c>
      <c r="F19" s="17"/>
      <c r="G19" s="17"/>
      <c r="H19" s="17"/>
      <c r="I19" s="10"/>
      <c r="J19" s="26">
        <v>45294</v>
      </c>
      <c r="K19" s="15">
        <v>4500</v>
      </c>
      <c r="L19" s="16" t="s">
        <v>49</v>
      </c>
      <c r="M19" s="16" t="s">
        <v>140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53</v>
      </c>
      <c r="E20" s="16" t="s">
        <v>4</v>
      </c>
      <c r="F20" s="17"/>
      <c r="G20" s="17"/>
      <c r="H20" s="17"/>
      <c r="I20" s="10"/>
      <c r="J20" s="26">
        <v>45295</v>
      </c>
      <c r="K20" s="15">
        <v>6990</v>
      </c>
      <c r="L20" s="16" t="s">
        <v>56</v>
      </c>
      <c r="M20" s="16" t="s">
        <v>140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54</v>
      </c>
      <c r="E21" s="16" t="s">
        <v>5</v>
      </c>
      <c r="F21" s="17"/>
      <c r="G21" s="17"/>
      <c r="H21" s="17"/>
      <c r="I21" s="10"/>
      <c r="J21" s="26">
        <v>45296</v>
      </c>
      <c r="K21" s="15">
        <v>30919</v>
      </c>
      <c r="L21" s="16" t="s">
        <v>57</v>
      </c>
      <c r="M21" s="16" t="s">
        <v>70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55</v>
      </c>
      <c r="E22" s="16" t="s">
        <v>3</v>
      </c>
      <c r="F22" s="17"/>
      <c r="G22" s="17"/>
      <c r="H22" s="17"/>
      <c r="I22" s="10"/>
      <c r="J22" s="26">
        <v>45296</v>
      </c>
      <c r="K22" s="15">
        <v>82320</v>
      </c>
      <c r="L22" s="16" t="s">
        <v>64</v>
      </c>
      <c r="M22" s="16" t="s">
        <v>40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58</v>
      </c>
      <c r="E23" s="16" t="s">
        <v>3</v>
      </c>
      <c r="F23" s="17"/>
      <c r="G23" s="17"/>
      <c r="H23" s="17"/>
      <c r="I23" s="10"/>
      <c r="J23" s="26">
        <v>45298</v>
      </c>
      <c r="K23" s="15">
        <v>4000</v>
      </c>
      <c r="L23" s="16" t="s">
        <v>62</v>
      </c>
      <c r="M23" s="16" t="s">
        <v>70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59</v>
      </c>
      <c r="E24" s="16" t="s">
        <v>3</v>
      </c>
      <c r="F24" s="17"/>
      <c r="G24" s="17"/>
      <c r="H24" s="17"/>
      <c r="I24" s="10"/>
      <c r="J24" s="26">
        <v>45298</v>
      </c>
      <c r="K24" s="15">
        <v>10000</v>
      </c>
      <c r="L24" s="16" t="s">
        <v>63</v>
      </c>
      <c r="M24" s="16" t="s">
        <v>70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65</v>
      </c>
      <c r="E25" s="16" t="s">
        <v>66</v>
      </c>
      <c r="F25" s="17"/>
      <c r="G25" s="17"/>
      <c r="H25" s="17"/>
      <c r="I25" s="10"/>
      <c r="J25" s="26">
        <v>45298</v>
      </c>
      <c r="K25" s="15">
        <v>39535</v>
      </c>
      <c r="L25" s="16" t="s">
        <v>67</v>
      </c>
      <c r="M25" s="16" t="s">
        <v>140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73</v>
      </c>
      <c r="E26" s="16" t="s">
        <v>74</v>
      </c>
      <c r="F26" s="17"/>
      <c r="G26" s="17"/>
      <c r="H26" s="17"/>
      <c r="I26" s="10"/>
      <c r="J26" s="26">
        <v>45299</v>
      </c>
      <c r="K26" s="15">
        <v>3150</v>
      </c>
      <c r="L26" s="16" t="s">
        <v>68</v>
      </c>
      <c r="M26" s="16" t="s">
        <v>140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73</v>
      </c>
      <c r="E27" s="16" t="s">
        <v>74</v>
      </c>
      <c r="F27" s="17"/>
      <c r="G27" s="17"/>
      <c r="H27" s="17"/>
      <c r="I27" s="10"/>
      <c r="J27" s="26">
        <v>45300</v>
      </c>
      <c r="K27" s="15">
        <f>7700+13200+20500</f>
        <v>41400</v>
      </c>
      <c r="L27" s="28" t="s">
        <v>72</v>
      </c>
      <c r="M27" s="16" t="s">
        <v>140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73</v>
      </c>
      <c r="E28" s="16" t="s">
        <v>74</v>
      </c>
      <c r="F28" s="17"/>
      <c r="G28" s="17"/>
      <c r="H28" s="17"/>
      <c r="I28" s="10"/>
      <c r="J28" s="26">
        <v>45302</v>
      </c>
      <c r="K28" s="15">
        <v>5400</v>
      </c>
      <c r="L28" s="16" t="s">
        <v>75</v>
      </c>
      <c r="M28" s="16" t="s">
        <v>76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78</v>
      </c>
      <c r="E29" s="16" t="s">
        <v>79</v>
      </c>
      <c r="F29" s="17"/>
      <c r="G29" s="17"/>
      <c r="H29" s="17"/>
      <c r="I29" s="10"/>
      <c r="J29" s="26">
        <v>45302</v>
      </c>
      <c r="K29" s="15">
        <v>11500</v>
      </c>
      <c r="L29" s="16" t="s">
        <v>77</v>
      </c>
      <c r="M29" s="16" t="s">
        <v>140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81</v>
      </c>
      <c r="E30" s="16" t="s">
        <v>80</v>
      </c>
      <c r="F30" s="17"/>
      <c r="G30" s="17"/>
      <c r="H30" s="17"/>
      <c r="I30" s="10"/>
      <c r="J30" s="26">
        <v>45303</v>
      </c>
      <c r="K30" s="15">
        <v>2980</v>
      </c>
      <c r="L30" s="16" t="s">
        <v>82</v>
      </c>
      <c r="M30" s="16" t="s">
        <v>140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88</v>
      </c>
      <c r="E31" s="16" t="s">
        <v>89</v>
      </c>
      <c r="F31" s="17"/>
      <c r="G31" s="17"/>
      <c r="H31" s="17"/>
      <c r="I31" s="10"/>
      <c r="J31" s="26">
        <v>45303</v>
      </c>
      <c r="K31" s="15">
        <v>50100</v>
      </c>
      <c r="L31" s="16" t="s">
        <v>84</v>
      </c>
      <c r="M31" s="16" t="s">
        <v>85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111</v>
      </c>
      <c r="E32" s="16" t="s">
        <v>110</v>
      </c>
      <c r="F32" s="17"/>
      <c r="G32" s="17"/>
      <c r="H32" s="17"/>
      <c r="I32" s="10"/>
      <c r="J32" s="26">
        <v>45303</v>
      </c>
      <c r="K32" s="15">
        <v>62100</v>
      </c>
      <c r="L32" s="16" t="s">
        <v>86</v>
      </c>
      <c r="M32" s="16" t="s">
        <v>85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118</v>
      </c>
      <c r="E33" s="16" t="s">
        <v>121</v>
      </c>
      <c r="F33" s="17"/>
      <c r="G33" s="17"/>
      <c r="H33" s="17"/>
      <c r="I33" s="10"/>
      <c r="J33" s="26">
        <v>45303</v>
      </c>
      <c r="K33" s="15">
        <v>35560</v>
      </c>
      <c r="L33" s="16" t="s">
        <v>87</v>
      </c>
      <c r="M33" s="16" t="s">
        <v>83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119</v>
      </c>
      <c r="E34" s="16" t="s">
        <v>132</v>
      </c>
      <c r="F34" s="17"/>
      <c r="G34" s="17"/>
      <c r="H34" s="17"/>
      <c r="I34" s="10"/>
      <c r="J34" s="26">
        <v>45304</v>
      </c>
      <c r="K34" s="15">
        <v>36000</v>
      </c>
      <c r="L34" s="16" t="s">
        <v>90</v>
      </c>
      <c r="M34" s="16" t="s">
        <v>140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133</v>
      </c>
      <c r="E35" s="16" t="s">
        <v>132</v>
      </c>
      <c r="F35" s="17"/>
      <c r="G35" s="17"/>
      <c r="H35" s="17"/>
      <c r="I35" s="10"/>
      <c r="J35" s="26">
        <v>45304</v>
      </c>
      <c r="K35" s="15">
        <v>50000</v>
      </c>
      <c r="L35" s="16" t="s">
        <v>92</v>
      </c>
      <c r="M35" s="16" t="s">
        <v>140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134</v>
      </c>
      <c r="E36" s="16" t="s">
        <v>132</v>
      </c>
      <c r="F36" s="17"/>
      <c r="G36" s="17"/>
      <c r="H36" s="17"/>
      <c r="I36" s="10"/>
      <c r="J36" s="26">
        <v>45305</v>
      </c>
      <c r="K36" s="15">
        <v>6600</v>
      </c>
      <c r="L36" s="16" t="s">
        <v>90</v>
      </c>
      <c r="M36" s="16" t="s">
        <v>140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133</v>
      </c>
      <c r="E37" s="16" t="s">
        <v>132</v>
      </c>
      <c r="F37" s="17"/>
      <c r="G37" s="17"/>
      <c r="H37" s="17"/>
      <c r="I37" s="10"/>
      <c r="J37" s="26">
        <v>45305</v>
      </c>
      <c r="K37" s="15">
        <v>33000</v>
      </c>
      <c r="L37" s="16" t="s">
        <v>93</v>
      </c>
      <c r="M37" s="16" t="s">
        <v>91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133</v>
      </c>
      <c r="E38" s="16" t="s">
        <v>132</v>
      </c>
      <c r="F38" s="17"/>
      <c r="G38" s="17"/>
      <c r="H38" s="17"/>
      <c r="I38" s="10"/>
      <c r="J38" s="26">
        <v>45305</v>
      </c>
      <c r="K38" s="15">
        <v>82000</v>
      </c>
      <c r="L38" s="16" t="s">
        <v>113</v>
      </c>
      <c r="M38" s="16" t="s">
        <v>112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114</v>
      </c>
      <c r="M39" s="16" t="s">
        <v>140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115</v>
      </c>
      <c r="M40" s="16" t="s">
        <v>140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117</v>
      </c>
      <c r="M41" s="16" t="s">
        <v>116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118</v>
      </c>
      <c r="M42" s="16" t="s">
        <v>140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119</v>
      </c>
      <c r="M43" s="16" t="s">
        <v>140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120</v>
      </c>
      <c r="M44" s="16" t="s">
        <v>140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124</v>
      </c>
      <c r="M45" s="16" t="s">
        <v>140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122</v>
      </c>
      <c r="M46" s="16" t="s">
        <v>123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126</v>
      </c>
      <c r="M47" s="16" t="s">
        <v>123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125</v>
      </c>
      <c r="M48" s="16" t="s">
        <v>140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127</v>
      </c>
      <c r="M49" s="16" t="s">
        <v>140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128</v>
      </c>
      <c r="M50" s="16" t="s">
        <v>129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131</v>
      </c>
      <c r="M51" s="16" t="s">
        <v>140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135</v>
      </c>
      <c r="M52" s="16" t="s">
        <v>140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137</v>
      </c>
      <c r="M53" s="16" t="s">
        <v>136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138</v>
      </c>
      <c r="M54" s="16" t="s">
        <v>136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135</v>
      </c>
      <c r="M55" s="16" t="s">
        <v>140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141</v>
      </c>
      <c r="M56" s="16" t="s">
        <v>143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144</v>
      </c>
      <c r="M57" s="16" t="s">
        <v>142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145</v>
      </c>
      <c r="M58" s="16" t="s">
        <v>146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141</v>
      </c>
      <c r="M59" s="16" t="s">
        <v>146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151</v>
      </c>
      <c r="M60" s="16" t="s">
        <v>143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147</v>
      </c>
      <c r="M61" s="16" t="s">
        <v>143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148</v>
      </c>
      <c r="M62" s="16" t="s">
        <v>142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141</v>
      </c>
      <c r="M63" s="16" t="s">
        <v>143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149</v>
      </c>
      <c r="M64" s="16" t="s">
        <v>150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156</v>
      </c>
      <c r="M65" s="16" t="s">
        <v>157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158</v>
      </c>
      <c r="M66" s="16" t="s">
        <v>159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160</v>
      </c>
      <c r="M67" s="16" t="s">
        <v>159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161</v>
      </c>
      <c r="M68" s="16" t="s">
        <v>159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155</v>
      </c>
      <c r="M69" s="16" t="s">
        <v>157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26"/>
      <c r="K70" s="15"/>
      <c r="L70" s="16"/>
      <c r="M70" s="16"/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26"/>
      <c r="K71" s="15"/>
      <c r="L71" s="16"/>
      <c r="M71" s="16"/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26"/>
      <c r="K72" s="15"/>
      <c r="L72" s="16"/>
      <c r="M72" s="16"/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10"/>
      <c r="B73" s="10"/>
      <c r="C73" s="10"/>
      <c r="D73" s="10"/>
      <c r="E73" s="10"/>
      <c r="F73" s="10"/>
      <c r="G73" s="10"/>
      <c r="H73" s="10"/>
      <c r="I73" s="10"/>
      <c r="J73" s="26">
        <v>45327</v>
      </c>
      <c r="K73" s="15">
        <v>82360</v>
      </c>
      <c r="L73" s="16" t="s">
        <v>64</v>
      </c>
      <c r="M73" s="16" t="s">
        <v>22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2" type="noConversion"/>
  <conditionalFormatting sqref="C12">
    <cfRule type="cellIs" dxfId="11" priority="5" operator="lessThan">
      <formula>0</formula>
    </cfRule>
  </conditionalFormatting>
  <conditionalFormatting sqref="C9:S9">
    <cfRule type="cellIs" dxfId="10" priority="7" operator="lessThan">
      <formula>0</formula>
    </cfRule>
  </conditionalFormatting>
  <conditionalFormatting sqref="V10">
    <cfRule type="cellIs" dxfId="9" priority="9" operator="lessThan">
      <formula>$V$14</formula>
    </cfRule>
    <cfRule type="cellIs" dxfId="8" priority="10" operator="greaterThan">
      <formula>$V$14</formula>
    </cfRule>
  </conditionalFormatting>
  <conditionalFormatting sqref="V11">
    <cfRule type="cellIs" dxfId="7" priority="1" operator="lessThan">
      <formula>$V$13</formula>
    </cfRule>
    <cfRule type="cellIs" dxfId="6" priority="2" operator="greaterThan">
      <formula>$V$13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5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thickBot="1" x14ac:dyDescent="0.45">
      <c r="A2" s="10"/>
      <c r="B2" s="31" t="s">
        <v>98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N4" s="34" t="s">
        <v>35</v>
      </c>
      <c r="O4" s="34"/>
      <c r="P4" s="11"/>
      <c r="Q4" s="11"/>
      <c r="R4" s="34" t="s">
        <v>100</v>
      </c>
      <c r="S4" s="34"/>
      <c r="T4" s="11"/>
      <c r="U4" s="11"/>
      <c r="V4" s="11"/>
    </row>
    <row r="5" spans="1:23" x14ac:dyDescent="0.4">
      <c r="A5" s="10"/>
      <c r="B5" s="35" t="s">
        <v>14</v>
      </c>
      <c r="C5" s="37" t="s">
        <v>106</v>
      </c>
      <c r="D5" s="38"/>
      <c r="E5" s="37" t="s">
        <v>95</v>
      </c>
      <c r="F5" s="38"/>
      <c r="G5" s="37" t="s">
        <v>107</v>
      </c>
      <c r="H5" s="38"/>
      <c r="I5" s="37" t="s">
        <v>9</v>
      </c>
      <c r="J5" s="38"/>
      <c r="K5" s="37" t="s">
        <v>94</v>
      </c>
      <c r="L5" s="39"/>
      <c r="N5" s="8" t="s">
        <v>99</v>
      </c>
      <c r="O5" s="7">
        <f>SUM(C7:L7)</f>
        <v>46900000</v>
      </c>
      <c r="P5" s="10"/>
      <c r="Q5" s="10"/>
      <c r="R5" s="8" t="s">
        <v>99</v>
      </c>
      <c r="S5" s="7">
        <v>0</v>
      </c>
      <c r="T5" s="10"/>
      <c r="U5" s="10"/>
      <c r="V5" s="10"/>
    </row>
    <row r="6" spans="1:23" x14ac:dyDescent="0.4">
      <c r="A6" s="10"/>
      <c r="B6" s="47"/>
      <c r="C6" s="43" t="s">
        <v>96</v>
      </c>
      <c r="D6" s="44"/>
      <c r="E6" s="41" t="s">
        <v>96</v>
      </c>
      <c r="F6" s="42"/>
      <c r="G6" s="41" t="s">
        <v>108</v>
      </c>
      <c r="H6" s="42"/>
      <c r="I6" s="43" t="s">
        <v>97</v>
      </c>
      <c r="J6" s="44"/>
      <c r="K6" s="25" t="s">
        <v>101</v>
      </c>
      <c r="L6" s="25" t="s">
        <v>102</v>
      </c>
      <c r="N6" s="8" t="s">
        <v>104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17</v>
      </c>
      <c r="C7" s="40"/>
      <c r="D7" s="40"/>
      <c r="E7" s="40">
        <v>39000000</v>
      </c>
      <c r="F7" s="40"/>
      <c r="G7" s="45">
        <v>6900000</v>
      </c>
      <c r="H7" s="46"/>
      <c r="I7" s="40">
        <v>1000000</v>
      </c>
      <c r="J7" s="40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ht="19.2" x14ac:dyDescent="0.4">
      <c r="A8" s="10"/>
      <c r="B8" s="5" t="s">
        <v>1</v>
      </c>
      <c r="C8" s="40"/>
      <c r="D8" s="40"/>
      <c r="E8" s="40">
        <v>0</v>
      </c>
      <c r="F8" s="40"/>
      <c r="G8" s="45">
        <v>0</v>
      </c>
      <c r="H8" s="46"/>
      <c r="I8" s="40">
        <v>0</v>
      </c>
      <c r="J8" s="40"/>
      <c r="K8" s="7">
        <v>0</v>
      </c>
      <c r="L8" s="7">
        <v>0</v>
      </c>
      <c r="M8" s="10"/>
      <c r="N8" s="34" t="s">
        <v>139</v>
      </c>
      <c r="O8" s="34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104</v>
      </c>
      <c r="C9" s="40">
        <f>C8*0</f>
        <v>0</v>
      </c>
      <c r="D9" s="40"/>
      <c r="E9" s="40">
        <f t="shared" ref="E9" si="0">E8*0</f>
        <v>0</v>
      </c>
      <c r="F9" s="40"/>
      <c r="G9" s="40">
        <f t="shared" ref="G9" si="1">G8*0</f>
        <v>0</v>
      </c>
      <c r="H9" s="40"/>
      <c r="I9" s="40">
        <f>I8*0</f>
        <v>0</v>
      </c>
      <c r="J9" s="40"/>
      <c r="K9" s="7">
        <f>K8*0</f>
        <v>0</v>
      </c>
      <c r="L9" s="7">
        <f>L8*0</f>
        <v>0</v>
      </c>
      <c r="M9" s="10"/>
      <c r="N9" s="8" t="s">
        <v>99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N8:O8"/>
    <mergeCell ref="C7:D7"/>
    <mergeCell ref="B2:L2"/>
    <mergeCell ref="G8:H8"/>
    <mergeCell ref="I8:J8"/>
    <mergeCell ref="B5:B6"/>
    <mergeCell ref="C8:D8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  <mergeCell ref="N4:O4"/>
    <mergeCell ref="C5:D5"/>
    <mergeCell ref="E5:F5"/>
    <mergeCell ref="G5:H5"/>
    <mergeCell ref="R4:S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G49"/>
  <sheetViews>
    <sheetView zoomScale="80" zoomScaleNormal="80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E19" sqref="E19"/>
    </sheetView>
  </sheetViews>
  <sheetFormatPr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1.699218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31" t="s">
        <v>109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34" t="s">
        <v>35</v>
      </c>
      <c r="V4" s="3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35" t="s">
        <v>14</v>
      </c>
      <c r="C5" s="37" t="s">
        <v>11</v>
      </c>
      <c r="D5" s="38"/>
      <c r="E5" s="37" t="s">
        <v>2</v>
      </c>
      <c r="F5" s="39"/>
      <c r="G5" s="39"/>
      <c r="H5" s="39"/>
      <c r="I5" s="39"/>
      <c r="J5" s="38"/>
      <c r="K5" s="37" t="s">
        <v>6</v>
      </c>
      <c r="L5" s="39"/>
      <c r="M5" s="39"/>
      <c r="N5" s="39"/>
      <c r="O5" s="38"/>
      <c r="P5" s="35" t="s">
        <v>7</v>
      </c>
      <c r="Q5" s="37" t="s">
        <v>8</v>
      </c>
      <c r="R5" s="38"/>
      <c r="S5" s="35" t="s">
        <v>27</v>
      </c>
      <c r="T5" s="10"/>
      <c r="U5" s="8" t="s">
        <v>24</v>
      </c>
      <c r="V5" s="7">
        <f>D10</f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36"/>
      <c r="C6" s="8" t="s">
        <v>12</v>
      </c>
      <c r="D6" s="8" t="s">
        <v>13</v>
      </c>
      <c r="E6" s="8" t="s">
        <v>60</v>
      </c>
      <c r="F6" s="8" t="s">
        <v>40</v>
      </c>
      <c r="G6" s="8" t="s">
        <v>140</v>
      </c>
      <c r="H6" s="8" t="s">
        <v>69</v>
      </c>
      <c r="I6" s="8" t="s">
        <v>4</v>
      </c>
      <c r="J6" s="8" t="s">
        <v>71</v>
      </c>
      <c r="K6" s="8" t="s">
        <v>36</v>
      </c>
      <c r="L6" s="8" t="s">
        <v>15</v>
      </c>
      <c r="M6" s="20" t="s">
        <v>41</v>
      </c>
      <c r="N6" s="20" t="s">
        <v>42</v>
      </c>
      <c r="O6" s="20" t="s">
        <v>43</v>
      </c>
      <c r="P6" s="36"/>
      <c r="Q6" s="8" t="s">
        <v>9</v>
      </c>
      <c r="R6" s="8" t="s">
        <v>10</v>
      </c>
      <c r="S6" s="36"/>
      <c r="T6" s="10"/>
      <c r="U6" s="8" t="s">
        <v>28</v>
      </c>
      <c r="V6" s="7">
        <f>J10+O10+P10</f>
        <v>1252910</v>
      </c>
      <c r="W6" s="10" t="s">
        <v>32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22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25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1</v>
      </c>
      <c r="C8" s="7">
        <v>0</v>
      </c>
      <c r="D8" s="7">
        <v>0</v>
      </c>
      <c r="E8" s="7">
        <f>'1월'!C12</f>
        <v>314689</v>
      </c>
      <c r="F8" s="7">
        <f>+SUMIF($M$16:$M$33,F$6,$K$16:$K$33)</f>
        <v>0</v>
      </c>
      <c r="G8" s="7">
        <f>SUMIF($M$16:$M$33,G$6,$K$16:$K$33)</f>
        <v>0</v>
      </c>
      <c r="H8" s="7">
        <f>SUMIF($M$16:$M$33,H$6,$K$16:$K$33)</f>
        <v>0</v>
      </c>
      <c r="I8" s="7">
        <f>SUMIF($M$16:$M$33,I$6,$K$16:$K$33)</f>
        <v>0</v>
      </c>
      <c r="J8" s="7">
        <f>SUMIF($M$16:$M$33,J$6,$K$16:$K$33)</f>
        <v>0</v>
      </c>
      <c r="K8" s="6">
        <v>300000</v>
      </c>
      <c r="L8" s="6">
        <f>34100+24500</f>
        <v>58600</v>
      </c>
      <c r="M8" s="6">
        <v>135931</v>
      </c>
      <c r="N8" s="6">
        <v>300000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SUMIF($E$16:$E$33,S$5,$C$16:$C$33)+SUMIF($M$16:$M$33,S$5,$K$16:$K$33)</f>
        <v>0</v>
      </c>
      <c r="T8" s="10"/>
      <c r="U8" s="8" t="s">
        <v>29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21</v>
      </c>
      <c r="C9" s="7">
        <f t="shared" ref="C9:S9" si="0">C7-C8</f>
        <v>0</v>
      </c>
      <c r="D9" s="7">
        <f t="shared" si="0"/>
        <v>0</v>
      </c>
      <c r="E9" s="7">
        <f t="shared" si="0"/>
        <v>-14689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26</v>
      </c>
      <c r="V9" s="7">
        <f>V5-(V6+V7+V8)</f>
        <v>-3352910</v>
      </c>
      <c r="W9" s="13" t="s">
        <v>30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0"/>
      <c r="J10" s="18">
        <f>SUM(E8:J8)</f>
        <v>314689</v>
      </c>
      <c r="K10" s="17"/>
      <c r="L10" s="17"/>
      <c r="M10" s="18"/>
      <c r="N10" s="18"/>
      <c r="O10" s="18">
        <f>SUM(K8:O8)</f>
        <v>838221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23</v>
      </c>
      <c r="V10" s="23" t="e">
        <f>V6/V5</f>
        <v>#DIV/0!</v>
      </c>
      <c r="W10" s="10" t="s">
        <v>31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45</v>
      </c>
      <c r="V11" s="23" t="e">
        <f>V7/V5</f>
        <v>#DIV/0!</v>
      </c>
      <c r="W11" s="10" t="s">
        <v>46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61</v>
      </c>
      <c r="C12" s="7">
        <f>SUM(C16:C33)</f>
        <v>68700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47</v>
      </c>
      <c r="V13" s="19">
        <v>0.5</v>
      </c>
      <c r="W13" s="7">
        <f>V5*V13</f>
        <v>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0" t="s">
        <v>19</v>
      </c>
      <c r="C14" s="30"/>
      <c r="D14" s="30"/>
      <c r="E14" s="30"/>
      <c r="F14" s="17" t="s">
        <v>37</v>
      </c>
      <c r="G14" s="17"/>
      <c r="H14" s="17"/>
      <c r="I14" s="11"/>
      <c r="J14" s="30" t="s">
        <v>20</v>
      </c>
      <c r="K14" s="30"/>
      <c r="L14" s="30"/>
      <c r="M14" s="30"/>
      <c r="N14" s="11"/>
      <c r="O14" s="11"/>
      <c r="P14" s="11"/>
      <c r="Q14" s="11"/>
      <c r="R14" s="11"/>
      <c r="S14" s="11"/>
      <c r="T14" s="11"/>
      <c r="U14" s="8" t="s">
        <v>33</v>
      </c>
      <c r="V14" s="19">
        <v>0.5</v>
      </c>
      <c r="W14" s="7">
        <f>V5*V14</f>
        <v>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7"/>
      <c r="I15" s="10"/>
      <c r="J15" s="8" t="s">
        <v>16</v>
      </c>
      <c r="K15" s="8" t="s">
        <v>17</v>
      </c>
      <c r="L15" s="8" t="s">
        <v>18</v>
      </c>
      <c r="M15" s="8" t="s">
        <v>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45321</v>
      </c>
      <c r="C16" s="15">
        <v>50000</v>
      </c>
      <c r="D16" s="16" t="s">
        <v>152</v>
      </c>
      <c r="E16" s="16" t="s">
        <v>153</v>
      </c>
      <c r="F16" s="22"/>
      <c r="G16" s="22"/>
      <c r="H16" s="22"/>
      <c r="I16" s="10"/>
      <c r="J16" s="26">
        <v>45330</v>
      </c>
      <c r="K16" s="3"/>
      <c r="L16" s="1"/>
      <c r="M16" s="1"/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45321</v>
      </c>
      <c r="C17" s="15">
        <v>4500</v>
      </c>
      <c r="D17" s="16" t="s">
        <v>155</v>
      </c>
      <c r="E17" s="16" t="s">
        <v>157</v>
      </c>
      <c r="F17" s="17"/>
      <c r="G17" s="17"/>
      <c r="H17" s="17"/>
      <c r="I17" s="10"/>
      <c r="J17" s="2"/>
      <c r="K17" s="15"/>
      <c r="L17" s="16"/>
      <c r="M17" s="16"/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45322</v>
      </c>
      <c r="C18" s="15">
        <v>4500</v>
      </c>
      <c r="D18" s="16" t="s">
        <v>155</v>
      </c>
      <c r="E18" s="16" t="s">
        <v>157</v>
      </c>
      <c r="F18" s="17"/>
      <c r="G18" s="17"/>
      <c r="H18" s="17"/>
      <c r="I18" s="10"/>
      <c r="J18" s="2"/>
      <c r="K18" s="15"/>
      <c r="L18" s="16"/>
      <c r="M18" s="16"/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45322</v>
      </c>
      <c r="C19" s="15">
        <v>1200</v>
      </c>
      <c r="D19" s="16" t="s">
        <v>154</v>
      </c>
      <c r="E19" s="16" t="s">
        <v>153</v>
      </c>
      <c r="F19" s="17"/>
      <c r="G19" s="17"/>
      <c r="H19" s="17"/>
      <c r="I19" s="10"/>
      <c r="J19" s="2"/>
      <c r="K19" s="15"/>
      <c r="L19" s="16"/>
      <c r="M19" s="16"/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45323</v>
      </c>
      <c r="C20" s="15">
        <v>4500</v>
      </c>
      <c r="D20" s="16" t="s">
        <v>155</v>
      </c>
      <c r="E20" s="16" t="s">
        <v>157</v>
      </c>
      <c r="F20" s="17"/>
      <c r="G20" s="17"/>
      <c r="H20" s="17"/>
      <c r="I20" s="10"/>
      <c r="J20" s="2"/>
      <c r="K20" s="15"/>
      <c r="L20" s="16"/>
      <c r="M20" s="16"/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45323</v>
      </c>
      <c r="C21" s="15">
        <v>4000</v>
      </c>
      <c r="D21" s="16" t="s">
        <v>156</v>
      </c>
      <c r="E21" s="16" t="s">
        <v>157</v>
      </c>
      <c r="F21" s="17"/>
      <c r="G21" s="17"/>
      <c r="H21" s="17"/>
      <c r="I21" s="10"/>
      <c r="J21" s="2"/>
      <c r="K21" s="15"/>
      <c r="L21" s="16"/>
      <c r="M21" s="16"/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2"/>
      <c r="K22" s="15"/>
      <c r="L22" s="16"/>
      <c r="M22" s="16"/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2"/>
      <c r="K23" s="15"/>
      <c r="L23" s="16"/>
      <c r="M23" s="16"/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2"/>
      <c r="K24" s="15"/>
      <c r="L24" s="16"/>
      <c r="M24" s="16"/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2"/>
      <c r="K25" s="15"/>
      <c r="L25" s="16"/>
      <c r="M25" s="16"/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2"/>
      <c r="K26" s="15"/>
      <c r="L26" s="16"/>
      <c r="M26" s="16"/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14"/>
      <c r="K27" s="15"/>
      <c r="L27" s="16"/>
      <c r="M27" s="16"/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14"/>
      <c r="K28" s="15"/>
      <c r="L28" s="16"/>
      <c r="M28" s="16"/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14"/>
      <c r="K29" s="15"/>
      <c r="L29" s="16"/>
      <c r="M29" s="16"/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4"/>
      <c r="C33" s="15"/>
      <c r="D33" s="16"/>
      <c r="E33" s="16"/>
      <c r="F33" s="17"/>
      <c r="G33" s="17"/>
      <c r="H33" s="17"/>
      <c r="I33" s="10"/>
      <c r="J33" s="14"/>
      <c r="K33" s="15"/>
      <c r="L33" s="16"/>
      <c r="M33" s="16"/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2" type="noConversion"/>
  <conditionalFormatting sqref="C12">
    <cfRule type="cellIs" dxfId="5" priority="3" operator="lessThan">
      <formula>0</formula>
    </cfRule>
  </conditionalFormatting>
  <conditionalFormatting sqref="C9:S9">
    <cfRule type="cellIs" dxfId="4" priority="4" operator="lessThan">
      <formula>0</formula>
    </cfRule>
  </conditionalFormatting>
  <conditionalFormatting sqref="V10">
    <cfRule type="cellIs" dxfId="3" priority="5" operator="lessThan">
      <formula>$V$14</formula>
    </cfRule>
    <cfRule type="cellIs" dxfId="2" priority="6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1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31" t="s">
        <v>105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11"/>
      <c r="N4" s="34" t="s">
        <v>35</v>
      </c>
      <c r="O4" s="34"/>
      <c r="Q4" s="34" t="s">
        <v>100</v>
      </c>
      <c r="R4" s="34"/>
      <c r="S4" s="11"/>
      <c r="V4" s="11"/>
      <c r="W4" s="11"/>
      <c r="X4" s="11"/>
      <c r="Y4" s="11"/>
      <c r="Z4" s="11"/>
    </row>
    <row r="5" spans="1:26" x14ac:dyDescent="0.4">
      <c r="A5" s="10"/>
      <c r="B5" s="35" t="s">
        <v>14</v>
      </c>
      <c r="C5" s="37" t="s">
        <v>106</v>
      </c>
      <c r="D5" s="38"/>
      <c r="E5" s="37" t="s">
        <v>95</v>
      </c>
      <c r="F5" s="38"/>
      <c r="G5" s="37" t="s">
        <v>107</v>
      </c>
      <c r="H5" s="38"/>
      <c r="I5" s="37" t="s">
        <v>9</v>
      </c>
      <c r="J5" s="38"/>
      <c r="K5" s="37" t="s">
        <v>94</v>
      </c>
      <c r="L5" s="39"/>
      <c r="M5" s="10"/>
      <c r="N5" s="8" t="s">
        <v>99</v>
      </c>
      <c r="O5" s="7">
        <f>R5+SUM(C8:L8)</f>
        <v>48800000</v>
      </c>
      <c r="Q5" s="8" t="s">
        <v>99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7"/>
      <c r="C6" s="43" t="s">
        <v>96</v>
      </c>
      <c r="D6" s="44"/>
      <c r="E6" s="41" t="s">
        <v>96</v>
      </c>
      <c r="F6" s="42"/>
      <c r="G6" s="41" t="s">
        <v>108</v>
      </c>
      <c r="H6" s="42"/>
      <c r="I6" s="43" t="s">
        <v>97</v>
      </c>
      <c r="J6" s="44"/>
      <c r="K6" s="25" t="s">
        <v>101</v>
      </c>
      <c r="L6" s="25" t="s">
        <v>102</v>
      </c>
      <c r="M6" s="10"/>
      <c r="N6" s="8" t="s">
        <v>103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17</v>
      </c>
      <c r="C7" s="40">
        <v>0</v>
      </c>
      <c r="D7" s="40"/>
      <c r="E7" s="45">
        <f>SUM('1월(자산)'!E7:F8)</f>
        <v>39000000</v>
      </c>
      <c r="F7" s="46"/>
      <c r="G7" s="45">
        <f>SUM('1월(자산)'!G7:H8)</f>
        <v>6900000</v>
      </c>
      <c r="H7" s="46"/>
      <c r="I7" s="40">
        <f>SUM('1월(자산)'!I7:J8)</f>
        <v>1000000</v>
      </c>
      <c r="J7" s="40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1</v>
      </c>
      <c r="C8" s="40">
        <v>0</v>
      </c>
      <c r="D8" s="40"/>
      <c r="E8" s="45">
        <v>0</v>
      </c>
      <c r="F8" s="46"/>
      <c r="G8" s="45">
        <v>100000</v>
      </c>
      <c r="H8" s="46"/>
      <c r="I8" s="40">
        <v>1800000</v>
      </c>
      <c r="J8" s="40"/>
      <c r="K8" s="7">
        <v>0</v>
      </c>
      <c r="L8" s="7">
        <v>0</v>
      </c>
      <c r="M8" s="10"/>
      <c r="N8" s="34" t="s">
        <v>139</v>
      </c>
      <c r="O8" s="3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104</v>
      </c>
      <c r="C9" s="40">
        <f>C8*0</f>
        <v>0</v>
      </c>
      <c r="D9" s="40"/>
      <c r="E9" s="40">
        <f t="shared" ref="E9" si="0">E8*0</f>
        <v>0</v>
      </c>
      <c r="F9" s="40"/>
      <c r="G9" s="40">
        <f t="shared" ref="G9" si="1">G8*0</f>
        <v>0</v>
      </c>
      <c r="H9" s="40"/>
      <c r="I9" s="40">
        <f>I8*0</f>
        <v>0</v>
      </c>
      <c r="J9" s="40"/>
      <c r="K9" s="7">
        <f>K8*0</f>
        <v>0</v>
      </c>
      <c r="L9" s="7">
        <f>L8*0</f>
        <v>0</v>
      </c>
      <c r="M9" s="10"/>
      <c r="N9" s="8" t="s">
        <v>99</v>
      </c>
      <c r="O9" s="7">
        <f>O5-G7</f>
        <v>41900000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Q4:R4"/>
    <mergeCell ref="B5:B6"/>
    <mergeCell ref="C5:D5"/>
    <mergeCell ref="I5:J5"/>
    <mergeCell ref="K5:L5"/>
    <mergeCell ref="C6:D6"/>
    <mergeCell ref="I6:J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2024-02-02T23:22:16Z</dcterms:modified>
</cp:coreProperties>
</file>