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yeong\Desktop\github\sharebox\"/>
    </mc:Choice>
  </mc:AlternateContent>
  <xr:revisionPtr revIDLastSave="0" documentId="13_ncr:1_{201EC851-4757-45E8-B573-34373D350A72}" xr6:coauthVersionLast="47" xr6:coauthVersionMax="47" xr10:uidLastSave="{00000000-0000-0000-0000-000000000000}"/>
  <bookViews>
    <workbookView xWindow="-108" yWindow="-108" windowWidth="23256" windowHeight="12576" xr2:uid="{E175750C-111F-479F-A17E-63650490C4F8}"/>
  </bookViews>
  <sheets>
    <sheet name="1월" sheetId="2" r:id="rId1"/>
    <sheet name="1월(자산)" sheetId="4" r:id="rId2"/>
    <sheet name="2월" sheetId="3" r:id="rId3"/>
    <sheet name="2월(자산)" sheetId="5" r:id="rId4"/>
  </sheets>
  <definedNames>
    <definedName name="_xlnm._FilterDatabase" localSheetId="0" hidden="1">'1월'!$B$15:$E$15</definedName>
    <definedName name="_xlnm._FilterDatabase" localSheetId="1" hidden="1">'1월(자산)'!#REF!</definedName>
    <definedName name="_xlnm._FilterDatabase" localSheetId="2" hidden="1">'2월'!$B$15:$E$15</definedName>
    <definedName name="_xlnm._FilterDatabase" localSheetId="3" hidden="1">'2월(자산)'!#REF!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9" i="2" l="1"/>
  <c r="O5" i="4"/>
  <c r="L10" i="4"/>
  <c r="K10" i="4"/>
  <c r="I10" i="4"/>
  <c r="G10" i="4"/>
  <c r="E10" i="4"/>
  <c r="C10" i="4"/>
  <c r="L9" i="4"/>
  <c r="K9" i="4"/>
  <c r="I9" i="4"/>
  <c r="G9" i="4"/>
  <c r="E9" i="4"/>
  <c r="C9" i="4"/>
  <c r="O6" i="4" s="1"/>
  <c r="E10" i="5"/>
  <c r="G10" i="5"/>
  <c r="E9" i="5"/>
  <c r="G9" i="5"/>
  <c r="L10" i="5"/>
  <c r="K10" i="5"/>
  <c r="I10" i="5"/>
  <c r="C10" i="5"/>
  <c r="L9" i="5"/>
  <c r="K9" i="5"/>
  <c r="I9" i="5"/>
  <c r="C9" i="5"/>
  <c r="C9" i="2"/>
  <c r="J27" i="2"/>
  <c r="C12" i="3"/>
  <c r="Q10" i="3"/>
  <c r="O10" i="3"/>
  <c r="D10" i="3"/>
  <c r="Q9" i="3"/>
  <c r="P9" i="3"/>
  <c r="O9" i="3"/>
  <c r="M9" i="3"/>
  <c r="L9" i="3"/>
  <c r="J9" i="3"/>
  <c r="D9" i="3"/>
  <c r="C9" i="3"/>
  <c r="R8" i="3"/>
  <c r="R9" i="3" s="1"/>
  <c r="N8" i="3"/>
  <c r="K8" i="3"/>
  <c r="I8" i="3"/>
  <c r="I9" i="3" s="1"/>
  <c r="H8" i="3"/>
  <c r="H9" i="3" s="1"/>
  <c r="G8" i="3"/>
  <c r="F8" i="3"/>
  <c r="U7" i="3"/>
  <c r="U11" i="3" s="1"/>
  <c r="N7" i="3"/>
  <c r="N10" i="3" s="1"/>
  <c r="K7" i="3"/>
  <c r="K9" i="3" s="1"/>
  <c r="U5" i="3"/>
  <c r="V14" i="3" s="1"/>
  <c r="G8" i="2"/>
  <c r="G9" i="2" s="1"/>
  <c r="C12" i="2"/>
  <c r="E8" i="3" s="1"/>
  <c r="E9" i="3" s="1"/>
  <c r="I8" i="2"/>
  <c r="I9" i="2" s="1"/>
  <c r="F8" i="2"/>
  <c r="F9" i="2" s="1"/>
  <c r="H8" i="2"/>
  <c r="H9" i="2" s="1"/>
  <c r="D10" i="2"/>
  <c r="U5" i="2" s="1"/>
  <c r="V14" i="2" s="1"/>
  <c r="Q10" i="2"/>
  <c r="U7" i="2" s="1"/>
  <c r="N8" i="2"/>
  <c r="N7" i="2"/>
  <c r="N9" i="2" s="1"/>
  <c r="D9" i="2"/>
  <c r="K8" i="2"/>
  <c r="M9" i="2"/>
  <c r="O10" i="2"/>
  <c r="Q9" i="2"/>
  <c r="P9" i="2"/>
  <c r="O9" i="2"/>
  <c r="R8" i="2"/>
  <c r="R9" i="2" s="1"/>
  <c r="L9" i="2"/>
  <c r="K7" i="2"/>
  <c r="K9" i="2" s="1"/>
  <c r="R5" i="5" l="1"/>
  <c r="O5" i="5" s="1"/>
  <c r="O6" i="5"/>
  <c r="N10" i="2"/>
  <c r="I10" i="3"/>
  <c r="U6" i="3" s="1"/>
  <c r="U10" i="3" s="1"/>
  <c r="R10" i="3"/>
  <c r="V13" i="3"/>
  <c r="N9" i="3"/>
  <c r="V13" i="2"/>
  <c r="I10" i="2"/>
  <c r="U11" i="2"/>
  <c r="J9" i="2"/>
  <c r="E9" i="2"/>
  <c r="R10" i="2"/>
  <c r="U6" i="2" l="1"/>
  <c r="U10" i="2" s="1"/>
  <c r="U9" i="3"/>
  <c r="U9" i="2" l="1"/>
</calcChain>
</file>

<file path=xl/sharedStrings.xml><?xml version="1.0" encoding="utf-8"?>
<sst xmlns="http://schemas.openxmlformats.org/spreadsheetml/2006/main" count="234" uniqueCount="117">
  <si>
    <t>계획</t>
    <phoneticPr fontId="2" type="noConversion"/>
  </si>
  <si>
    <t>실적</t>
    <phoneticPr fontId="2" type="noConversion"/>
  </si>
  <si>
    <t>변동지출</t>
    <phoneticPr fontId="2" type="noConversion"/>
  </si>
  <si>
    <t>식비</t>
    <phoneticPr fontId="2" type="noConversion"/>
  </si>
  <si>
    <t>교통비</t>
    <phoneticPr fontId="2" type="noConversion"/>
  </si>
  <si>
    <t>기타</t>
    <phoneticPr fontId="2" type="noConversion"/>
  </si>
  <si>
    <t>고정지출</t>
    <phoneticPr fontId="2" type="noConversion"/>
  </si>
  <si>
    <t>비상금</t>
    <phoneticPr fontId="2" type="noConversion"/>
  </si>
  <si>
    <t>저축</t>
    <phoneticPr fontId="2" type="noConversion"/>
  </si>
  <si>
    <t>적금</t>
    <phoneticPr fontId="2" type="noConversion"/>
  </si>
  <si>
    <t>청약</t>
    <phoneticPr fontId="2" type="noConversion"/>
  </si>
  <si>
    <t>소득</t>
    <phoneticPr fontId="2" type="noConversion"/>
  </si>
  <si>
    <t>고정수입</t>
    <phoneticPr fontId="2" type="noConversion"/>
  </si>
  <si>
    <t>변동수입</t>
    <phoneticPr fontId="2" type="noConversion"/>
  </si>
  <si>
    <t>구분</t>
    <phoneticPr fontId="2" type="noConversion"/>
  </si>
  <si>
    <t>통신비</t>
    <phoneticPr fontId="2" type="noConversion"/>
  </si>
  <si>
    <t>날짜</t>
    <phoneticPr fontId="2" type="noConversion"/>
  </si>
  <si>
    <t>금액</t>
    <phoneticPr fontId="2" type="noConversion"/>
  </si>
  <si>
    <t>사용처</t>
    <phoneticPr fontId="2" type="noConversion"/>
  </si>
  <si>
    <t>카드사용실적</t>
    <phoneticPr fontId="2" type="noConversion"/>
  </si>
  <si>
    <t>현금사용실적</t>
    <phoneticPr fontId="2" type="noConversion"/>
  </si>
  <si>
    <t>차이</t>
    <phoneticPr fontId="2" type="noConversion"/>
  </si>
  <si>
    <t>-</t>
    <phoneticPr fontId="2" type="noConversion"/>
  </si>
  <si>
    <t>지출률</t>
    <phoneticPr fontId="2" type="noConversion"/>
  </si>
  <si>
    <t>소득계</t>
    <phoneticPr fontId="2" type="noConversion"/>
  </si>
  <si>
    <t>저축계</t>
    <phoneticPr fontId="2" type="noConversion"/>
  </si>
  <si>
    <t>잔액</t>
    <phoneticPr fontId="2" type="noConversion"/>
  </si>
  <si>
    <t>투자</t>
    <phoneticPr fontId="2" type="noConversion"/>
  </si>
  <si>
    <t>지출계</t>
    <phoneticPr fontId="2" type="noConversion"/>
  </si>
  <si>
    <t>투자계</t>
    <phoneticPr fontId="2" type="noConversion"/>
  </si>
  <si>
    <t>잔액 = 소득계 - (지출계+저축계+투자계)</t>
    <phoneticPr fontId="2" type="noConversion"/>
  </si>
  <si>
    <t>지출률 = 지출계/소득계*100</t>
    <phoneticPr fontId="2" type="noConversion"/>
  </si>
  <si>
    <t>지출계 = 변동지출 + 고정지출 + 비상금</t>
    <phoneticPr fontId="2" type="noConversion"/>
  </si>
  <si>
    <t>지출목표</t>
    <phoneticPr fontId="2" type="noConversion"/>
  </si>
  <si>
    <t>현금 흐름</t>
    <phoneticPr fontId="2" type="noConversion"/>
  </si>
  <si>
    <t>월 결산</t>
    <phoneticPr fontId="2" type="noConversion"/>
  </si>
  <si>
    <t>주거비</t>
    <phoneticPr fontId="2" type="noConversion"/>
  </si>
  <si>
    <t>`</t>
    <phoneticPr fontId="2" type="noConversion"/>
  </si>
  <si>
    <t>피트니스</t>
    <phoneticPr fontId="2" type="noConversion"/>
  </si>
  <si>
    <t>아이스크림점</t>
    <phoneticPr fontId="2" type="noConversion"/>
  </si>
  <si>
    <t>관리비</t>
    <phoneticPr fontId="2" type="noConversion"/>
  </si>
  <si>
    <t>보험금</t>
    <phoneticPr fontId="2" type="noConversion"/>
  </si>
  <si>
    <t>용돈</t>
    <phoneticPr fontId="2" type="noConversion"/>
  </si>
  <si>
    <t>기타(데이트통장+유투브 구독)</t>
    <phoneticPr fontId="2" type="noConversion"/>
  </si>
  <si>
    <t>2024년 1월 송민영의 가계부(현대차 주식 18만원 이하일 때 구매)</t>
    <phoneticPr fontId="2" type="noConversion"/>
  </si>
  <si>
    <t>점심</t>
    <phoneticPr fontId="2" type="noConversion"/>
  </si>
  <si>
    <t>저축률</t>
    <phoneticPr fontId="2" type="noConversion"/>
  </si>
  <si>
    <t>저축률 = 저축계/소득계*100</t>
    <phoneticPr fontId="2" type="noConversion"/>
  </si>
  <si>
    <t>저축목표</t>
    <phoneticPr fontId="2" type="noConversion"/>
  </si>
  <si>
    <t>점심</t>
    <phoneticPr fontId="2" type="noConversion"/>
  </si>
  <si>
    <t>김밥천국</t>
    <phoneticPr fontId="2" type="noConversion"/>
  </si>
  <si>
    <t>해든마트</t>
    <phoneticPr fontId="2" type="noConversion"/>
  </si>
  <si>
    <t>단백질바</t>
    <phoneticPr fontId="2" type="noConversion"/>
  </si>
  <si>
    <t>점심</t>
    <phoneticPr fontId="2" type="noConversion"/>
  </si>
  <si>
    <t>주유</t>
    <phoneticPr fontId="2" type="noConversion"/>
  </si>
  <si>
    <t>피부과</t>
    <phoneticPr fontId="2" type="noConversion"/>
  </si>
  <si>
    <t>저녁(치킨)</t>
    <phoneticPr fontId="2" type="noConversion"/>
  </si>
  <si>
    <t>홈플러스</t>
    <phoneticPr fontId="2" type="noConversion"/>
  </si>
  <si>
    <t>올리브영</t>
    <phoneticPr fontId="2" type="noConversion"/>
  </si>
  <si>
    <t>점심</t>
    <phoneticPr fontId="2" type="noConversion"/>
  </si>
  <si>
    <t>점심</t>
    <phoneticPr fontId="2" type="noConversion"/>
  </si>
  <si>
    <t>카드값(전월)</t>
    <phoneticPr fontId="2" type="noConversion"/>
  </si>
  <si>
    <t>카드값(금월)</t>
    <phoneticPr fontId="2" type="noConversion"/>
  </si>
  <si>
    <t>노래방</t>
    <phoneticPr fontId="2" type="noConversion"/>
  </si>
  <si>
    <t>다이소</t>
    <phoneticPr fontId="2" type="noConversion"/>
  </si>
  <si>
    <t>도시가스</t>
    <phoneticPr fontId="2" type="noConversion"/>
  </si>
  <si>
    <t>점심</t>
    <phoneticPr fontId="2" type="noConversion"/>
  </si>
  <si>
    <t>식비</t>
    <phoneticPr fontId="2" type="noConversion"/>
  </si>
  <si>
    <t>닭가슴살</t>
    <phoneticPr fontId="2" type="noConversion"/>
  </si>
  <si>
    <t>물</t>
    <phoneticPr fontId="2" type="noConversion"/>
  </si>
  <si>
    <t>생활비</t>
    <phoneticPr fontId="2" type="noConversion"/>
  </si>
  <si>
    <t>생활비</t>
    <phoneticPr fontId="2" type="noConversion"/>
  </si>
  <si>
    <t>의류구입비</t>
    <phoneticPr fontId="2" type="noConversion"/>
  </si>
  <si>
    <t>생활비</t>
    <phoneticPr fontId="2" type="noConversion"/>
  </si>
  <si>
    <t>저녁(치킨)</t>
    <phoneticPr fontId="2" type="noConversion"/>
  </si>
  <si>
    <t>점심</t>
    <phoneticPr fontId="2" type="noConversion"/>
  </si>
  <si>
    <t>식비</t>
    <phoneticPr fontId="2" type="noConversion"/>
  </si>
  <si>
    <t>카드결제료</t>
    <phoneticPr fontId="2" type="noConversion"/>
  </si>
  <si>
    <t>생활비</t>
    <phoneticPr fontId="2" type="noConversion"/>
  </si>
  <si>
    <t>다이소 및 마트</t>
    <phoneticPr fontId="2" type="noConversion"/>
  </si>
  <si>
    <t>점심</t>
    <phoneticPr fontId="2" type="noConversion"/>
  </si>
  <si>
    <t>식비</t>
    <phoneticPr fontId="2" type="noConversion"/>
  </si>
  <si>
    <t>금액조정</t>
    <phoneticPr fontId="2" type="noConversion"/>
  </si>
  <si>
    <t>-</t>
    <phoneticPr fontId="2" type="noConversion"/>
  </si>
  <si>
    <t>마트</t>
    <phoneticPr fontId="2" type="noConversion"/>
  </si>
  <si>
    <t>생활비</t>
    <phoneticPr fontId="2" type="noConversion"/>
  </si>
  <si>
    <t>스타501</t>
    <phoneticPr fontId="2" type="noConversion"/>
  </si>
  <si>
    <t>의류구입비</t>
    <phoneticPr fontId="2" type="noConversion"/>
  </si>
  <si>
    <t>ABC마트</t>
    <phoneticPr fontId="2" type="noConversion"/>
  </si>
  <si>
    <t>올리브영</t>
    <phoneticPr fontId="2" type="noConversion"/>
  </si>
  <si>
    <t>주유</t>
    <phoneticPr fontId="2" type="noConversion"/>
  </si>
  <si>
    <t>교통비</t>
    <phoneticPr fontId="2" type="noConversion"/>
  </si>
  <si>
    <t>점심</t>
    <phoneticPr fontId="2" type="noConversion"/>
  </si>
  <si>
    <t>생활비</t>
    <phoneticPr fontId="2" type="noConversion"/>
  </si>
  <si>
    <t>이마트</t>
    <phoneticPr fontId="2" type="noConversion"/>
  </si>
  <si>
    <t>커트</t>
    <phoneticPr fontId="2" type="noConversion"/>
  </si>
  <si>
    <t>투자금</t>
    <phoneticPr fontId="2" type="noConversion"/>
  </si>
  <si>
    <t>예금</t>
    <phoneticPr fontId="2" type="noConversion"/>
  </si>
  <si>
    <t>우리은행</t>
    <phoneticPr fontId="2" type="noConversion"/>
  </si>
  <si>
    <t>하나은행</t>
    <phoneticPr fontId="2" type="noConversion"/>
  </si>
  <si>
    <t>2024년 1월 송민영의 자본</t>
    <phoneticPr fontId="2" type="noConversion"/>
  </si>
  <si>
    <t>자산</t>
    <phoneticPr fontId="2" type="noConversion"/>
  </si>
  <si>
    <t>전월</t>
    <phoneticPr fontId="2" type="noConversion"/>
  </si>
  <si>
    <t>주식</t>
    <phoneticPr fontId="2" type="noConversion"/>
  </si>
  <si>
    <t>채권</t>
    <phoneticPr fontId="2" type="noConversion"/>
  </si>
  <si>
    <t>수익</t>
    <phoneticPr fontId="2" type="noConversion"/>
  </si>
  <si>
    <t>수익률</t>
    <phoneticPr fontId="2" type="noConversion"/>
  </si>
  <si>
    <t>2024년 2월 송민영의 자본</t>
    <phoneticPr fontId="2" type="noConversion"/>
  </si>
  <si>
    <t>정기예금</t>
    <phoneticPr fontId="2" type="noConversion"/>
  </si>
  <si>
    <t>청약통장</t>
    <phoneticPr fontId="2" type="noConversion"/>
  </si>
  <si>
    <t>국민은행</t>
    <phoneticPr fontId="2" type="noConversion"/>
  </si>
  <si>
    <t>2024년 2월 송민영의 가계부</t>
    <phoneticPr fontId="2" type="noConversion"/>
  </si>
  <si>
    <t>식비</t>
    <phoneticPr fontId="2" type="noConversion"/>
  </si>
  <si>
    <t>점심</t>
    <phoneticPr fontId="2" type="noConversion"/>
  </si>
  <si>
    <t>생활비</t>
    <phoneticPr fontId="2" type="noConversion"/>
  </si>
  <si>
    <t>역귀성</t>
    <phoneticPr fontId="2" type="noConversion"/>
  </si>
  <si>
    <t>해든마트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</si>
</sst>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mm&quot;월&quot;\ dd&quot;일&quot;"/>
    <numFmt numFmtId="177" formatCode="0.0%"/>
    <numFmt numFmtId="178" formatCode="[$-F800]dddd\,\ mmmm\ dd\,\ yyyy"/>
  </numFmts>
  <fonts count="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1"/>
      <color rgb="FF7A000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indexed="64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0" fillId="0" borderId="3" xfId="0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41" fontId="0" fillId="0" borderId="3" xfId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1" fontId="0" fillId="0" borderId="3" xfId="1" applyFont="1" applyBorder="1" applyAlignment="1">
      <alignment vertical="center"/>
    </xf>
    <xf numFmtId="41" fontId="0" fillId="0" borderId="1" xfId="1" applyFont="1" applyBorder="1" applyAlignment="1">
      <alignment vertical="center"/>
    </xf>
    <xf numFmtId="0" fontId="3" fillId="4" borderId="2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0" fillId="5" borderId="0" xfId="0" applyFill="1">
      <alignment vertical="center"/>
    </xf>
    <xf numFmtId="0" fontId="6" fillId="5" borderId="0" xfId="0" applyFont="1" applyFill="1">
      <alignment vertical="center"/>
    </xf>
    <xf numFmtId="41" fontId="0" fillId="5" borderId="0" xfId="0" applyNumberFormat="1" applyFill="1">
      <alignment vertical="center"/>
    </xf>
    <xf numFmtId="0" fontId="0" fillId="5" borderId="0" xfId="0" quotePrefix="1" applyFill="1">
      <alignment vertical="center"/>
    </xf>
    <xf numFmtId="176" fontId="0" fillId="5" borderId="3" xfId="0" applyNumberFormat="1" applyFill="1" applyBorder="1" applyAlignment="1">
      <alignment horizontal="center" vertical="center"/>
    </xf>
    <xf numFmtId="41" fontId="0" fillId="5" borderId="3" xfId="1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41" fontId="0" fillId="5" borderId="0" xfId="1" applyFont="1" applyFill="1" applyAlignment="1">
      <alignment horizontal="center" vertical="center"/>
    </xf>
    <xf numFmtId="9" fontId="6" fillId="0" borderId="1" xfId="2" applyFont="1" applyBorder="1">
      <alignment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77" fontId="8" fillId="3" borderId="1" xfId="2" applyNumberFormat="1" applyFont="1" applyFill="1" applyBorder="1" applyAlignment="1">
      <alignment vertical="center"/>
    </xf>
    <xf numFmtId="41" fontId="0" fillId="0" borderId="3" xfId="1" applyFont="1" applyBorder="1" applyAlignment="1">
      <alignment horizontal="right" vertical="center"/>
    </xf>
    <xf numFmtId="0" fontId="0" fillId="6" borderId="3" xfId="0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178" fontId="0" fillId="0" borderId="3" xfId="0" applyNumberFormat="1" applyBorder="1" applyAlignment="1">
      <alignment horizontal="center" vertical="center"/>
    </xf>
    <xf numFmtId="41" fontId="0" fillId="0" borderId="1" xfId="1" applyFont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41" fontId="0" fillId="0" borderId="13" xfId="1" applyFont="1" applyBorder="1" applyAlignment="1">
      <alignment horizontal="center" vertical="center"/>
    </xf>
    <xf numFmtId="41" fontId="0" fillId="0" borderId="14" xfId="1" applyFont="1" applyBorder="1" applyAlignment="1">
      <alignment horizontal="center" vertical="center"/>
    </xf>
    <xf numFmtId="41" fontId="0" fillId="0" borderId="1" xfId="1" applyFont="1" applyBorder="1" applyAlignment="1">
      <alignment horizontal="center" vertical="center"/>
    </xf>
    <xf numFmtId="0" fontId="3" fillId="4" borderId="18" xfId="0" applyFont="1" applyFill="1" applyBorder="1" applyAlignment="1">
      <alignment horizontal="center" vertical="center"/>
    </xf>
    <xf numFmtId="0" fontId="3" fillId="4" borderId="19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center" vertical="center"/>
    </xf>
    <xf numFmtId="0" fontId="3" fillId="4" borderId="17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14">
    <dxf>
      <font>
        <b/>
        <i val="0"/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fgColor rgb="FF00CC66"/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9C0006"/>
      </font>
      <fill>
        <patternFill>
          <bgColor rgb="FFFFC7CE"/>
        </patternFill>
      </fill>
    </dxf>
    <dxf>
      <font>
        <b/>
        <i val="0"/>
        <color rgb="FF9C0006"/>
      </font>
      <fill>
        <patternFill>
          <bgColor rgb="FFFFC7CE"/>
        </patternFill>
      </fill>
    </dxf>
    <dxf>
      <font>
        <b/>
        <i val="0"/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fgColor rgb="FF00CC66"/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9C0006"/>
      </font>
      <fill>
        <patternFill>
          <bgColor rgb="FFFFC7CE"/>
        </patternFill>
      </fill>
    </dxf>
    <dxf>
      <font>
        <b/>
        <i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CC66"/>
      <color rgb="FF006100"/>
      <color rgb="FF000000"/>
      <color rgb="FF9C0006"/>
      <color rgb="FF7A0000"/>
      <color rgb="FFFFC7CE"/>
      <color rgb="FFC6EF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4BB4D-E324-4A99-BBF5-A16B01E6D104}">
  <dimension ref="A1:AF60"/>
  <sheetViews>
    <sheetView tabSelected="1" zoomScale="80" zoomScaleNormal="80" workbookViewId="0">
      <pane xSplit="2" ySplit="15" topLeftCell="C16" activePane="bottomRight" state="frozen"/>
      <selection pane="topRight" activeCell="C1" sqref="C1"/>
      <selection pane="bottomLeft" activeCell="A10" sqref="A10"/>
      <selection pane="bottomRight" activeCell="B2" sqref="B2:U2"/>
    </sheetView>
  </sheetViews>
  <sheetFormatPr defaultRowHeight="17.399999999999999" x14ac:dyDescent="0.4"/>
  <cols>
    <col min="2" max="2" width="22.5" bestFit="1" customWidth="1"/>
    <col min="3" max="4" width="10.8984375" customWidth="1"/>
    <col min="5" max="5" width="12.59765625" bestFit="1" customWidth="1"/>
    <col min="6" max="8" width="10.8984375" customWidth="1"/>
    <col min="9" max="9" width="22.5" bestFit="1" customWidth="1"/>
    <col min="10" max="10" width="10.8984375" customWidth="1"/>
    <col min="11" max="11" width="13.19921875" bestFit="1" customWidth="1"/>
    <col min="12" max="13" width="10.8984375" customWidth="1"/>
    <col min="14" max="14" width="27.5" bestFit="1" customWidth="1"/>
    <col min="15" max="15" width="29.296875" bestFit="1" customWidth="1"/>
    <col min="16" max="17" width="10.8984375" customWidth="1"/>
    <col min="18" max="18" width="9.3984375" bestFit="1" customWidth="1"/>
    <col min="21" max="21" width="10.8984375" bestFit="1" customWidth="1"/>
    <col min="22" max="22" width="13.296875" bestFit="1" customWidth="1"/>
  </cols>
  <sheetData>
    <row r="1" spans="1:32" ht="18" thickBot="1" x14ac:dyDescent="0.45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</row>
    <row r="2" spans="1:32" ht="34.5" customHeight="1" thickBot="1" x14ac:dyDescent="0.45">
      <c r="A2" s="10"/>
      <c r="B2" s="30" t="s">
        <v>44</v>
      </c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2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</row>
    <row r="3" spans="1:32" x14ac:dyDescent="0.4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</row>
    <row r="4" spans="1:32" s="9" customFormat="1" ht="19.2" x14ac:dyDescent="0.4">
      <c r="A4" s="11"/>
      <c r="B4" s="29" t="s">
        <v>34</v>
      </c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11"/>
      <c r="T4" s="33" t="s">
        <v>35</v>
      </c>
      <c r="U4" s="33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</row>
    <row r="5" spans="1:32" x14ac:dyDescent="0.4">
      <c r="A5" s="10"/>
      <c r="B5" s="34" t="s">
        <v>14</v>
      </c>
      <c r="C5" s="36" t="s">
        <v>11</v>
      </c>
      <c r="D5" s="37"/>
      <c r="E5" s="36" t="s">
        <v>2</v>
      </c>
      <c r="F5" s="38"/>
      <c r="G5" s="38"/>
      <c r="H5" s="38"/>
      <c r="I5" s="37"/>
      <c r="J5" s="36" t="s">
        <v>6</v>
      </c>
      <c r="K5" s="38"/>
      <c r="L5" s="38"/>
      <c r="M5" s="38"/>
      <c r="N5" s="37"/>
      <c r="O5" s="34" t="s">
        <v>7</v>
      </c>
      <c r="P5" s="36" t="s">
        <v>8</v>
      </c>
      <c r="Q5" s="37"/>
      <c r="R5" s="34" t="s">
        <v>27</v>
      </c>
      <c r="S5" s="10"/>
      <c r="T5" s="8" t="s">
        <v>24</v>
      </c>
      <c r="U5" s="7">
        <f>D10</f>
        <v>4129547</v>
      </c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</row>
    <row r="6" spans="1:32" x14ac:dyDescent="0.4">
      <c r="A6" s="10"/>
      <c r="B6" s="35"/>
      <c r="C6" s="8" t="s">
        <v>12</v>
      </c>
      <c r="D6" s="8" t="s">
        <v>13</v>
      </c>
      <c r="E6" s="8" t="s">
        <v>61</v>
      </c>
      <c r="F6" s="8" t="s">
        <v>40</v>
      </c>
      <c r="G6" s="8" t="s">
        <v>70</v>
      </c>
      <c r="H6" s="8" t="s">
        <v>4</v>
      </c>
      <c r="I6" s="8" t="s">
        <v>72</v>
      </c>
      <c r="J6" s="8" t="s">
        <v>36</v>
      </c>
      <c r="K6" s="8" t="s">
        <v>15</v>
      </c>
      <c r="L6" s="20" t="s">
        <v>41</v>
      </c>
      <c r="M6" s="20" t="s">
        <v>42</v>
      </c>
      <c r="N6" s="20" t="s">
        <v>43</v>
      </c>
      <c r="O6" s="35"/>
      <c r="P6" s="8" t="s">
        <v>9</v>
      </c>
      <c r="Q6" s="8" t="s">
        <v>10</v>
      </c>
      <c r="R6" s="35"/>
      <c r="S6" s="10"/>
      <c r="T6" s="8" t="s">
        <v>28</v>
      </c>
      <c r="U6" s="7">
        <f>I10+N10+O10</f>
        <v>2010925</v>
      </c>
      <c r="V6" s="10" t="s">
        <v>32</v>
      </c>
      <c r="W6" s="10"/>
      <c r="X6" s="10"/>
      <c r="Y6" s="10"/>
      <c r="Z6" s="10"/>
      <c r="AA6" s="10"/>
      <c r="AB6" s="10"/>
      <c r="AC6" s="10"/>
      <c r="AD6" s="10"/>
      <c r="AE6" s="10"/>
      <c r="AF6" s="10"/>
    </row>
    <row r="7" spans="1:32" x14ac:dyDescent="0.4">
      <c r="A7" s="10"/>
      <c r="B7" s="4" t="s">
        <v>0</v>
      </c>
      <c r="C7" s="6">
        <v>4000000</v>
      </c>
      <c r="D7" s="6">
        <v>0</v>
      </c>
      <c r="E7" s="6">
        <v>468220</v>
      </c>
      <c r="F7" s="6">
        <v>120000</v>
      </c>
      <c r="G7" s="6">
        <v>400000</v>
      </c>
      <c r="H7" s="24" t="s">
        <v>22</v>
      </c>
      <c r="I7" s="6">
        <v>100000</v>
      </c>
      <c r="J7" s="6">
        <v>300000</v>
      </c>
      <c r="K7" s="6">
        <f>34100+24500</f>
        <v>58600</v>
      </c>
      <c r="L7" s="6">
        <v>135931</v>
      </c>
      <c r="M7" s="6">
        <v>300000</v>
      </c>
      <c r="N7" s="6">
        <f>35000+8690</f>
        <v>43690</v>
      </c>
      <c r="O7" s="6">
        <v>50000</v>
      </c>
      <c r="P7" s="6">
        <v>1000000</v>
      </c>
      <c r="Q7" s="6">
        <v>100000</v>
      </c>
      <c r="R7" s="6"/>
      <c r="S7" s="10"/>
      <c r="T7" s="8" t="s">
        <v>25</v>
      </c>
      <c r="U7" s="7">
        <f>Q10</f>
        <v>1100000</v>
      </c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</row>
    <row r="8" spans="1:32" x14ac:dyDescent="0.4">
      <c r="A8" s="10"/>
      <c r="B8" s="5" t="s">
        <v>1</v>
      </c>
      <c r="C8" s="7">
        <v>4129547</v>
      </c>
      <c r="D8" s="7">
        <v>0</v>
      </c>
      <c r="E8" s="7">
        <v>468220</v>
      </c>
      <c r="F8" s="7">
        <f>+SUMIF($L$16:$L$44,F$6,$J$16:$J$44)</f>
        <v>82320</v>
      </c>
      <c r="G8" s="7">
        <f>SUMIF($L$16:$L$44,G$6,$J$16:$J$44)</f>
        <v>449964</v>
      </c>
      <c r="H8" s="7">
        <f>SUMIF($L$16:$L$44,H$6,$J$16:$J$44)</f>
        <v>0</v>
      </c>
      <c r="I8" s="7">
        <f>SUMIF($L$16:$L$44,I$6,$J$16:$J$44)</f>
        <v>112200</v>
      </c>
      <c r="J8" s="6">
        <v>300000</v>
      </c>
      <c r="K8" s="6">
        <f>34100+24500</f>
        <v>58600</v>
      </c>
      <c r="L8" s="6">
        <v>135931</v>
      </c>
      <c r="M8" s="6">
        <v>300000</v>
      </c>
      <c r="N8" s="6">
        <f>35000+8690</f>
        <v>43690</v>
      </c>
      <c r="O8" s="7">
        <v>60000</v>
      </c>
      <c r="P8" s="7">
        <v>1000000</v>
      </c>
      <c r="Q8" s="7">
        <v>100000</v>
      </c>
      <c r="R8" s="7">
        <f>SUMIF($E$16:$E$44,R$5,$C$16:$C$44)+SUMIF($L$16:$L$44,R$5,$J$16:$J$44)</f>
        <v>0</v>
      </c>
      <c r="S8" s="10"/>
      <c r="T8" s="8" t="s">
        <v>29</v>
      </c>
      <c r="U8" s="7">
        <v>200000</v>
      </c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</row>
    <row r="9" spans="1:32" x14ac:dyDescent="0.4">
      <c r="A9" s="10"/>
      <c r="B9" s="5" t="s">
        <v>21</v>
      </c>
      <c r="C9" s="7">
        <f>C8-C7</f>
        <v>129547</v>
      </c>
      <c r="D9" s="7">
        <f t="shared" ref="D9:R9" si="0">D7-D8</f>
        <v>0</v>
      </c>
      <c r="E9" s="7">
        <f t="shared" si="0"/>
        <v>0</v>
      </c>
      <c r="F9" s="7">
        <f t="shared" si="0"/>
        <v>37680</v>
      </c>
      <c r="G9" s="28">
        <f t="shared" si="0"/>
        <v>-49964</v>
      </c>
      <c r="H9" s="7">
        <f>H8</f>
        <v>0</v>
      </c>
      <c r="I9" s="7">
        <f t="shared" si="0"/>
        <v>-12200</v>
      </c>
      <c r="J9" s="7">
        <f t="shared" si="0"/>
        <v>0</v>
      </c>
      <c r="K9" s="7">
        <f t="shared" si="0"/>
        <v>0</v>
      </c>
      <c r="L9" s="7">
        <f t="shared" si="0"/>
        <v>0</v>
      </c>
      <c r="M9" s="7">
        <f t="shared" si="0"/>
        <v>0</v>
      </c>
      <c r="N9" s="7">
        <f t="shared" si="0"/>
        <v>0</v>
      </c>
      <c r="O9" s="7">
        <f t="shared" si="0"/>
        <v>-10000</v>
      </c>
      <c r="P9" s="7">
        <f t="shared" si="0"/>
        <v>0</v>
      </c>
      <c r="Q9" s="7">
        <f t="shared" si="0"/>
        <v>0</v>
      </c>
      <c r="R9" s="7">
        <f t="shared" si="0"/>
        <v>0</v>
      </c>
      <c r="S9" s="10"/>
      <c r="T9" s="8" t="s">
        <v>26</v>
      </c>
      <c r="U9" s="7">
        <f>U5-(U6+U7+U8)</f>
        <v>818622</v>
      </c>
      <c r="V9" s="13" t="s">
        <v>30</v>
      </c>
      <c r="W9" s="10"/>
      <c r="X9" s="10"/>
      <c r="Y9" s="10"/>
      <c r="Z9" s="10"/>
      <c r="AA9" s="10"/>
      <c r="AB9" s="10"/>
      <c r="AC9" s="10"/>
      <c r="AD9" s="10"/>
      <c r="AE9" s="10"/>
      <c r="AF9" s="10"/>
    </row>
    <row r="10" spans="1:32" x14ac:dyDescent="0.4">
      <c r="A10" s="10"/>
      <c r="B10" s="10"/>
      <c r="C10" s="17"/>
      <c r="D10" s="18">
        <f>C8+D8</f>
        <v>4129547</v>
      </c>
      <c r="E10" s="10"/>
      <c r="F10" s="10"/>
      <c r="G10" s="10"/>
      <c r="H10" s="10"/>
      <c r="I10" s="18">
        <f>SUM(E8:I8)</f>
        <v>1112704</v>
      </c>
      <c r="J10" s="17"/>
      <c r="K10" s="17"/>
      <c r="L10" s="18"/>
      <c r="M10" s="18"/>
      <c r="N10" s="18">
        <f>SUM(J8:N8)</f>
        <v>838221</v>
      </c>
      <c r="O10" s="18">
        <f>O8</f>
        <v>60000</v>
      </c>
      <c r="P10" s="17"/>
      <c r="Q10" s="18">
        <f>P8+Q8</f>
        <v>1100000</v>
      </c>
      <c r="R10" s="12">
        <f>R8</f>
        <v>0</v>
      </c>
      <c r="S10" s="10"/>
      <c r="T10" s="8" t="s">
        <v>23</v>
      </c>
      <c r="U10" s="23">
        <f>U6/U5</f>
        <v>0.48696019200168927</v>
      </c>
      <c r="V10" s="10" t="s">
        <v>31</v>
      </c>
      <c r="W10" s="10"/>
      <c r="X10" s="10"/>
      <c r="Y10" s="10"/>
      <c r="Z10" s="10"/>
      <c r="AA10" s="10"/>
      <c r="AB10" s="10"/>
      <c r="AC10" s="10"/>
      <c r="AD10" s="10"/>
      <c r="AE10" s="10"/>
      <c r="AF10" s="10"/>
    </row>
    <row r="11" spans="1:32" x14ac:dyDescent="0.4">
      <c r="A11" s="10"/>
      <c r="B11" s="10"/>
      <c r="C11" s="17"/>
      <c r="D11" s="18"/>
      <c r="E11" s="10"/>
      <c r="F11" s="10"/>
      <c r="G11" s="10"/>
      <c r="H11" s="10"/>
      <c r="I11" s="18"/>
      <c r="J11" s="17"/>
      <c r="K11" s="17"/>
      <c r="L11" s="18"/>
      <c r="M11" s="18"/>
      <c r="N11" s="18"/>
      <c r="O11" s="18"/>
      <c r="P11" s="17"/>
      <c r="Q11" s="18"/>
      <c r="R11" s="12"/>
      <c r="S11" s="10"/>
      <c r="T11" s="21" t="s">
        <v>46</v>
      </c>
      <c r="U11" s="23">
        <f>U7/U5</f>
        <v>0.26637304285433727</v>
      </c>
      <c r="V11" s="10" t="s">
        <v>47</v>
      </c>
      <c r="W11" s="10"/>
      <c r="X11" s="10"/>
      <c r="Y11" s="10"/>
      <c r="Z11" s="10"/>
      <c r="AA11" s="10"/>
      <c r="AB11" s="10"/>
      <c r="AC11" s="10"/>
      <c r="AD11" s="10"/>
      <c r="AE11" s="10"/>
      <c r="AF11" s="10"/>
    </row>
    <row r="12" spans="1:32" x14ac:dyDescent="0.4">
      <c r="A12" s="10"/>
      <c r="B12" s="8" t="s">
        <v>62</v>
      </c>
      <c r="C12" s="7">
        <f>SUM(C16:C44)</f>
        <v>250849</v>
      </c>
      <c r="D12" s="18"/>
      <c r="E12" s="10"/>
      <c r="F12" s="10"/>
      <c r="G12" s="10"/>
      <c r="H12" s="10"/>
      <c r="I12" s="18"/>
      <c r="J12" s="17"/>
      <c r="K12" s="17"/>
      <c r="L12" s="18"/>
      <c r="M12" s="18"/>
      <c r="N12" s="18"/>
      <c r="O12" s="18"/>
      <c r="P12" s="17"/>
      <c r="Q12" s="18"/>
      <c r="R12" s="12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</row>
    <row r="13" spans="1:32" ht="19.2" x14ac:dyDescent="0.4">
      <c r="A13" s="10"/>
      <c r="B13" s="10"/>
      <c r="C13" s="10"/>
      <c r="D13" s="12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8" t="s">
        <v>48</v>
      </c>
      <c r="U13" s="19">
        <v>0.45</v>
      </c>
      <c r="V13" s="7">
        <f>U5*U13</f>
        <v>1858296.1500000001</v>
      </c>
      <c r="W13" s="10"/>
      <c r="X13" s="10"/>
      <c r="Y13" s="10"/>
      <c r="Z13" s="10"/>
      <c r="AA13" s="10"/>
      <c r="AB13" s="10"/>
      <c r="AC13" s="10"/>
      <c r="AD13" s="10"/>
      <c r="AE13" s="10"/>
      <c r="AF13" s="10"/>
    </row>
    <row r="14" spans="1:32" s="9" customFormat="1" ht="19.2" x14ac:dyDescent="0.4">
      <c r="A14" s="11"/>
      <c r="B14" s="29" t="s">
        <v>19</v>
      </c>
      <c r="C14" s="29"/>
      <c r="D14" s="29"/>
      <c r="E14" s="29"/>
      <c r="F14" s="17" t="s">
        <v>37</v>
      </c>
      <c r="G14" s="17"/>
      <c r="H14" s="11"/>
      <c r="I14" s="29" t="s">
        <v>20</v>
      </c>
      <c r="J14" s="29"/>
      <c r="K14" s="29"/>
      <c r="L14" s="29"/>
      <c r="M14" s="11"/>
      <c r="N14" s="11"/>
      <c r="O14" s="11"/>
      <c r="P14" s="11"/>
      <c r="Q14" s="11"/>
      <c r="R14" s="11"/>
      <c r="S14" s="11"/>
      <c r="T14" s="8" t="s">
        <v>33</v>
      </c>
      <c r="U14" s="19">
        <v>0.5</v>
      </c>
      <c r="V14" s="7">
        <f>U5*U14</f>
        <v>2064773.5</v>
      </c>
      <c r="W14" s="11"/>
      <c r="X14" s="11"/>
      <c r="Y14" s="11"/>
      <c r="Z14" s="11"/>
      <c r="AA14" s="11"/>
      <c r="AB14" s="11"/>
      <c r="AC14" s="11"/>
      <c r="AD14" s="11"/>
      <c r="AE14" s="11"/>
      <c r="AF14" s="11"/>
    </row>
    <row r="15" spans="1:32" x14ac:dyDescent="0.4">
      <c r="A15" s="10"/>
      <c r="B15" s="8" t="s">
        <v>16</v>
      </c>
      <c r="C15" s="8" t="s">
        <v>17</v>
      </c>
      <c r="D15" s="8" t="s">
        <v>18</v>
      </c>
      <c r="E15" s="8" t="s">
        <v>14</v>
      </c>
      <c r="F15" s="17"/>
      <c r="G15" s="17"/>
      <c r="H15" s="10"/>
      <c r="I15" s="8" t="s">
        <v>16</v>
      </c>
      <c r="J15" s="8" t="s">
        <v>17</v>
      </c>
      <c r="K15" s="8" t="s">
        <v>18</v>
      </c>
      <c r="L15" s="8" t="s">
        <v>14</v>
      </c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</row>
    <row r="16" spans="1:32" x14ac:dyDescent="0.4">
      <c r="A16" s="10"/>
      <c r="B16" s="27">
        <v>45293</v>
      </c>
      <c r="C16" s="15">
        <v>4500</v>
      </c>
      <c r="D16" s="16" t="s">
        <v>45</v>
      </c>
      <c r="E16" s="16" t="s">
        <v>3</v>
      </c>
      <c r="F16" s="22"/>
      <c r="G16" s="22"/>
      <c r="H16" s="10"/>
      <c r="I16" s="27">
        <v>45292</v>
      </c>
      <c r="J16" s="3">
        <v>22500</v>
      </c>
      <c r="K16" s="1" t="s">
        <v>38</v>
      </c>
      <c r="L16" s="1" t="s">
        <v>71</v>
      </c>
      <c r="M16" s="22"/>
      <c r="N16" s="22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</row>
    <row r="17" spans="1:32" x14ac:dyDescent="0.4">
      <c r="A17" s="10"/>
      <c r="B17" s="27">
        <v>45294</v>
      </c>
      <c r="C17" s="15">
        <v>4500</v>
      </c>
      <c r="D17" s="16" t="s">
        <v>49</v>
      </c>
      <c r="E17" s="16" t="s">
        <v>3</v>
      </c>
      <c r="F17" s="17"/>
      <c r="G17" s="17"/>
      <c r="H17" s="10"/>
      <c r="I17" s="27">
        <v>45292</v>
      </c>
      <c r="J17" s="15">
        <v>1500</v>
      </c>
      <c r="K17" s="16" t="s">
        <v>39</v>
      </c>
      <c r="L17" s="16" t="s">
        <v>71</v>
      </c>
      <c r="M17" s="17"/>
      <c r="N17" s="17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</row>
    <row r="18" spans="1:32" x14ac:dyDescent="0.4">
      <c r="A18" s="10"/>
      <c r="B18" s="27">
        <v>45295</v>
      </c>
      <c r="C18" s="15">
        <v>19920</v>
      </c>
      <c r="D18" s="16" t="s">
        <v>52</v>
      </c>
      <c r="E18" s="16" t="s">
        <v>3</v>
      </c>
      <c r="F18" s="17"/>
      <c r="G18" s="17"/>
      <c r="H18" s="10"/>
      <c r="I18" s="27">
        <v>45293</v>
      </c>
      <c r="J18" s="15">
        <v>10580</v>
      </c>
      <c r="K18" s="16" t="s">
        <v>51</v>
      </c>
      <c r="L18" s="16" t="s">
        <v>71</v>
      </c>
      <c r="M18" s="17"/>
      <c r="N18" s="17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</row>
    <row r="19" spans="1:32" x14ac:dyDescent="0.4">
      <c r="A19" s="10"/>
      <c r="B19" s="27">
        <v>45295</v>
      </c>
      <c r="C19" s="15">
        <v>5400</v>
      </c>
      <c r="D19" s="16" t="s">
        <v>53</v>
      </c>
      <c r="E19" s="16" t="s">
        <v>3</v>
      </c>
      <c r="F19" s="17"/>
      <c r="G19" s="17"/>
      <c r="H19" s="10"/>
      <c r="I19" s="27">
        <v>45294</v>
      </c>
      <c r="J19" s="15">
        <v>4500</v>
      </c>
      <c r="K19" s="16" t="s">
        <v>50</v>
      </c>
      <c r="L19" s="16" t="s">
        <v>70</v>
      </c>
      <c r="M19" s="17"/>
      <c r="N19" s="17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</row>
    <row r="20" spans="1:32" x14ac:dyDescent="0.4">
      <c r="A20" s="10"/>
      <c r="B20" s="27">
        <v>45295</v>
      </c>
      <c r="C20" s="15">
        <v>50000</v>
      </c>
      <c r="D20" s="16" t="s">
        <v>54</v>
      </c>
      <c r="E20" s="16" t="s">
        <v>4</v>
      </c>
      <c r="F20" s="17"/>
      <c r="G20" s="17"/>
      <c r="H20" s="10"/>
      <c r="I20" s="27">
        <v>45295</v>
      </c>
      <c r="J20" s="15">
        <v>6990</v>
      </c>
      <c r="K20" s="16" t="s">
        <v>57</v>
      </c>
      <c r="L20" s="16" t="s">
        <v>71</v>
      </c>
      <c r="M20" s="17"/>
      <c r="N20" s="17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</row>
    <row r="21" spans="1:32" x14ac:dyDescent="0.4">
      <c r="A21" s="10"/>
      <c r="B21" s="27">
        <v>45295</v>
      </c>
      <c r="C21" s="15">
        <v>22000</v>
      </c>
      <c r="D21" s="16" t="s">
        <v>55</v>
      </c>
      <c r="E21" s="16" t="s">
        <v>5</v>
      </c>
      <c r="F21" s="17"/>
      <c r="G21" s="17"/>
      <c r="H21" s="10"/>
      <c r="I21" s="27">
        <v>45296</v>
      </c>
      <c r="J21" s="15">
        <v>30919</v>
      </c>
      <c r="K21" s="16" t="s">
        <v>58</v>
      </c>
      <c r="L21" s="16" t="s">
        <v>71</v>
      </c>
      <c r="M21" s="17"/>
      <c r="N21" s="17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</row>
    <row r="22" spans="1:32" x14ac:dyDescent="0.4">
      <c r="A22" s="10"/>
      <c r="B22" s="27">
        <v>45295</v>
      </c>
      <c r="C22" s="15">
        <v>23219</v>
      </c>
      <c r="D22" s="25" t="s">
        <v>56</v>
      </c>
      <c r="E22" s="16" t="s">
        <v>3</v>
      </c>
      <c r="F22" s="17"/>
      <c r="G22" s="17"/>
      <c r="H22" s="10"/>
      <c r="I22" s="27">
        <v>45296</v>
      </c>
      <c r="J22" s="15">
        <v>82320</v>
      </c>
      <c r="K22" s="16" t="s">
        <v>65</v>
      </c>
      <c r="L22" s="16" t="s">
        <v>40</v>
      </c>
      <c r="M22" s="17"/>
      <c r="N22" s="17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</row>
    <row r="23" spans="1:32" x14ac:dyDescent="0.4">
      <c r="A23" s="10"/>
      <c r="B23" s="27">
        <v>45296</v>
      </c>
      <c r="C23" s="15">
        <v>4500</v>
      </c>
      <c r="D23" s="16" t="s">
        <v>59</v>
      </c>
      <c r="E23" s="16" t="s">
        <v>3</v>
      </c>
      <c r="F23" s="17"/>
      <c r="G23" s="17"/>
      <c r="H23" s="10"/>
      <c r="I23" s="27">
        <v>45298</v>
      </c>
      <c r="J23" s="15">
        <v>4000</v>
      </c>
      <c r="K23" s="16" t="s">
        <v>63</v>
      </c>
      <c r="L23" s="16" t="s">
        <v>71</v>
      </c>
      <c r="M23" s="17"/>
      <c r="N23" s="17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</row>
    <row r="24" spans="1:32" x14ac:dyDescent="0.4">
      <c r="A24" s="10"/>
      <c r="B24" s="27">
        <v>45297</v>
      </c>
      <c r="C24" s="15">
        <v>30900</v>
      </c>
      <c r="D24" s="16" t="s">
        <v>60</v>
      </c>
      <c r="E24" s="16" t="s">
        <v>3</v>
      </c>
      <c r="F24" s="17"/>
      <c r="G24" s="17"/>
      <c r="H24" s="10"/>
      <c r="I24" s="27">
        <v>45298</v>
      </c>
      <c r="J24" s="15">
        <v>10000</v>
      </c>
      <c r="K24" s="16" t="s">
        <v>64</v>
      </c>
      <c r="L24" s="16" t="s">
        <v>71</v>
      </c>
      <c r="M24" s="17"/>
      <c r="N24" s="17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</row>
    <row r="25" spans="1:32" x14ac:dyDescent="0.4">
      <c r="A25" s="10"/>
      <c r="B25" s="27">
        <v>45299</v>
      </c>
      <c r="C25" s="15">
        <v>4500</v>
      </c>
      <c r="D25" s="16" t="s">
        <v>66</v>
      </c>
      <c r="E25" s="16" t="s">
        <v>67</v>
      </c>
      <c r="F25" s="17"/>
      <c r="G25" s="17"/>
      <c r="H25" s="10"/>
      <c r="I25" s="27">
        <v>45298</v>
      </c>
      <c r="J25" s="15">
        <v>39535</v>
      </c>
      <c r="K25" s="16" t="s">
        <v>68</v>
      </c>
      <c r="L25" s="16" t="s">
        <v>70</v>
      </c>
      <c r="M25" s="17"/>
      <c r="N25" s="17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</row>
    <row r="26" spans="1:32" x14ac:dyDescent="0.4">
      <c r="A26" s="10"/>
      <c r="B26" s="27">
        <v>45300</v>
      </c>
      <c r="C26" s="15">
        <v>4500</v>
      </c>
      <c r="D26" s="16" t="s">
        <v>75</v>
      </c>
      <c r="E26" s="16" t="s">
        <v>76</v>
      </c>
      <c r="F26" s="17"/>
      <c r="G26" s="17"/>
      <c r="H26" s="10"/>
      <c r="I26" s="27">
        <v>45299</v>
      </c>
      <c r="J26" s="15">
        <v>3150</v>
      </c>
      <c r="K26" s="16" t="s">
        <v>69</v>
      </c>
      <c r="L26" s="16" t="s">
        <v>70</v>
      </c>
      <c r="M26" s="17"/>
      <c r="N26" s="17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</row>
    <row r="27" spans="1:32" x14ac:dyDescent="0.4">
      <c r="A27" s="10"/>
      <c r="B27" s="27">
        <v>45301</v>
      </c>
      <c r="C27" s="15">
        <v>4500</v>
      </c>
      <c r="D27" s="16" t="s">
        <v>75</v>
      </c>
      <c r="E27" s="16" t="s">
        <v>76</v>
      </c>
      <c r="F27" s="17"/>
      <c r="G27" s="17"/>
      <c r="H27" s="10"/>
      <c r="I27" s="27">
        <v>45300</v>
      </c>
      <c r="J27" s="15">
        <f>7700+13200+20500</f>
        <v>41400</v>
      </c>
      <c r="K27" s="25" t="s">
        <v>74</v>
      </c>
      <c r="L27" s="16" t="s">
        <v>73</v>
      </c>
      <c r="M27" s="17"/>
      <c r="N27" s="17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</row>
    <row r="28" spans="1:32" x14ac:dyDescent="0.4">
      <c r="A28" s="10"/>
      <c r="B28" s="27">
        <v>45302</v>
      </c>
      <c r="C28" s="15">
        <v>4500</v>
      </c>
      <c r="D28" s="16" t="s">
        <v>75</v>
      </c>
      <c r="E28" s="16" t="s">
        <v>76</v>
      </c>
      <c r="F28" s="17"/>
      <c r="G28" s="17"/>
      <c r="H28" s="10"/>
      <c r="I28" s="27">
        <v>45302</v>
      </c>
      <c r="J28" s="15">
        <v>5400</v>
      </c>
      <c r="K28" s="16" t="s">
        <v>77</v>
      </c>
      <c r="L28" s="16" t="s">
        <v>78</v>
      </c>
      <c r="M28" s="17"/>
      <c r="N28" s="17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</row>
    <row r="29" spans="1:32" x14ac:dyDescent="0.4">
      <c r="A29" s="10"/>
      <c r="B29" s="27">
        <v>45303</v>
      </c>
      <c r="C29" s="15">
        <v>4500</v>
      </c>
      <c r="D29" s="16" t="s">
        <v>80</v>
      </c>
      <c r="E29" s="16" t="s">
        <v>81</v>
      </c>
      <c r="F29" s="17"/>
      <c r="G29" s="17"/>
      <c r="H29" s="10"/>
      <c r="I29" s="27">
        <v>45302</v>
      </c>
      <c r="J29" s="15">
        <v>11500</v>
      </c>
      <c r="K29" s="16" t="s">
        <v>79</v>
      </c>
      <c r="L29" s="16" t="s">
        <v>78</v>
      </c>
      <c r="M29" s="17"/>
      <c r="N29" s="17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</row>
    <row r="30" spans="1:32" x14ac:dyDescent="0.4">
      <c r="A30" s="10"/>
      <c r="B30" s="27">
        <v>45303</v>
      </c>
      <c r="C30" s="15">
        <v>8910</v>
      </c>
      <c r="D30" s="16" t="s">
        <v>83</v>
      </c>
      <c r="E30" s="16" t="s">
        <v>82</v>
      </c>
      <c r="F30" s="17"/>
      <c r="G30" s="17"/>
      <c r="H30" s="10"/>
      <c r="I30" s="27">
        <v>45303</v>
      </c>
      <c r="J30" s="15">
        <v>2980</v>
      </c>
      <c r="K30" s="16" t="s">
        <v>84</v>
      </c>
      <c r="L30" s="16" t="s">
        <v>85</v>
      </c>
      <c r="M30" s="17"/>
      <c r="N30" s="17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</row>
    <row r="31" spans="1:32" x14ac:dyDescent="0.4">
      <c r="A31" s="10"/>
      <c r="B31" s="27">
        <v>45304</v>
      </c>
      <c r="C31" s="15">
        <v>50000</v>
      </c>
      <c r="D31" s="16" t="s">
        <v>90</v>
      </c>
      <c r="E31" s="16" t="s">
        <v>91</v>
      </c>
      <c r="F31" s="17"/>
      <c r="G31" s="17"/>
      <c r="H31" s="10"/>
      <c r="I31" s="27">
        <v>45303</v>
      </c>
      <c r="J31" s="15">
        <v>50100</v>
      </c>
      <c r="K31" s="16" t="s">
        <v>86</v>
      </c>
      <c r="L31" s="16" t="s">
        <v>87</v>
      </c>
      <c r="M31" s="17"/>
      <c r="N31" s="17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</row>
    <row r="32" spans="1:32" x14ac:dyDescent="0.4">
      <c r="A32" s="10"/>
      <c r="B32" s="27">
        <v>45306</v>
      </c>
      <c r="C32" s="15">
        <v>4500</v>
      </c>
      <c r="D32" s="16" t="s">
        <v>113</v>
      </c>
      <c r="E32" s="16" t="s">
        <v>112</v>
      </c>
      <c r="F32" s="17"/>
      <c r="G32" s="17"/>
      <c r="H32" s="10"/>
      <c r="I32" s="27">
        <v>45303</v>
      </c>
      <c r="J32" s="15">
        <v>62100</v>
      </c>
      <c r="K32" s="16" t="s">
        <v>88</v>
      </c>
      <c r="L32" s="16" t="s">
        <v>87</v>
      </c>
      <c r="M32" s="17"/>
      <c r="N32" s="17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</row>
    <row r="33" spans="1:32" x14ac:dyDescent="0.4">
      <c r="A33" s="10"/>
      <c r="B33" s="27"/>
      <c r="C33" s="15"/>
      <c r="D33" s="16"/>
      <c r="E33" s="16"/>
      <c r="F33" s="17"/>
      <c r="G33" s="17"/>
      <c r="H33" s="10"/>
      <c r="I33" s="27">
        <v>45303</v>
      </c>
      <c r="J33" s="15">
        <v>35560</v>
      </c>
      <c r="K33" s="16" t="s">
        <v>89</v>
      </c>
      <c r="L33" s="16" t="s">
        <v>85</v>
      </c>
      <c r="M33" s="17"/>
      <c r="N33" s="17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</row>
    <row r="34" spans="1:32" x14ac:dyDescent="0.4">
      <c r="A34" s="10"/>
      <c r="B34" s="27"/>
      <c r="C34" s="15"/>
      <c r="D34" s="16"/>
      <c r="E34" s="16"/>
      <c r="F34" s="17"/>
      <c r="G34" s="17"/>
      <c r="H34" s="10"/>
      <c r="I34" s="27">
        <v>45304</v>
      </c>
      <c r="J34" s="15">
        <v>36000</v>
      </c>
      <c r="K34" s="16" t="s">
        <v>92</v>
      </c>
      <c r="L34" s="16" t="s">
        <v>93</v>
      </c>
      <c r="M34" s="17"/>
      <c r="N34" s="17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</row>
    <row r="35" spans="1:32" x14ac:dyDescent="0.4">
      <c r="A35" s="10"/>
      <c r="B35" s="27"/>
      <c r="C35" s="15"/>
      <c r="D35" s="16"/>
      <c r="E35" s="16"/>
      <c r="F35" s="17"/>
      <c r="G35" s="17"/>
      <c r="H35" s="10"/>
      <c r="I35" s="27">
        <v>45304</v>
      </c>
      <c r="J35" s="15">
        <v>50000</v>
      </c>
      <c r="K35" s="16" t="s">
        <v>94</v>
      </c>
      <c r="L35" s="16" t="s">
        <v>93</v>
      </c>
      <c r="M35" s="17"/>
      <c r="N35" s="17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</row>
    <row r="36" spans="1:32" x14ac:dyDescent="0.4">
      <c r="A36" s="10"/>
      <c r="B36" s="27"/>
      <c r="C36" s="15"/>
      <c r="D36" s="16"/>
      <c r="E36" s="16"/>
      <c r="F36" s="17"/>
      <c r="G36" s="17"/>
      <c r="H36" s="10"/>
      <c r="I36" s="27">
        <v>45305</v>
      </c>
      <c r="J36" s="15">
        <v>6600</v>
      </c>
      <c r="K36" s="16" t="s">
        <v>92</v>
      </c>
      <c r="L36" s="16" t="s">
        <v>93</v>
      </c>
      <c r="M36" s="17"/>
      <c r="N36" s="17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</row>
    <row r="37" spans="1:32" x14ac:dyDescent="0.4">
      <c r="A37" s="10"/>
      <c r="B37" s="27"/>
      <c r="C37" s="15"/>
      <c r="D37" s="16"/>
      <c r="E37" s="16"/>
      <c r="F37" s="17"/>
      <c r="G37" s="17"/>
      <c r="H37" s="10"/>
      <c r="I37" s="27">
        <v>45305</v>
      </c>
      <c r="J37" s="15">
        <v>33000</v>
      </c>
      <c r="K37" s="16" t="s">
        <v>95</v>
      </c>
      <c r="L37" s="16" t="s">
        <v>93</v>
      </c>
      <c r="M37" s="17"/>
      <c r="N37" s="17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</row>
    <row r="38" spans="1:32" x14ac:dyDescent="0.4">
      <c r="A38" s="10"/>
      <c r="B38" s="27"/>
      <c r="C38" s="15"/>
      <c r="D38" s="16"/>
      <c r="E38" s="16"/>
      <c r="F38" s="17"/>
      <c r="G38" s="17"/>
      <c r="H38" s="10"/>
      <c r="I38" s="27">
        <v>45305</v>
      </c>
      <c r="J38" s="15">
        <v>82000</v>
      </c>
      <c r="K38" s="16" t="s">
        <v>115</v>
      </c>
      <c r="L38" s="16" t="s">
        <v>114</v>
      </c>
      <c r="M38" s="17"/>
      <c r="N38" s="17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</row>
    <row r="39" spans="1:32" x14ac:dyDescent="0.4">
      <c r="A39" s="10"/>
      <c r="B39" s="27"/>
      <c r="C39" s="15"/>
      <c r="D39" s="16"/>
      <c r="E39" s="16"/>
      <c r="F39" s="17"/>
      <c r="G39" s="17"/>
      <c r="H39" s="10"/>
      <c r="I39" s="27">
        <v>45306</v>
      </c>
      <c r="J39" s="15">
        <f>3800+8050</f>
        <v>11850</v>
      </c>
      <c r="K39" s="16" t="s">
        <v>116</v>
      </c>
      <c r="L39" s="16" t="s">
        <v>114</v>
      </c>
      <c r="M39" s="17"/>
      <c r="N39" s="17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</row>
    <row r="40" spans="1:32" x14ac:dyDescent="0.4">
      <c r="A40" s="10"/>
      <c r="B40" s="27"/>
      <c r="C40" s="15"/>
      <c r="D40" s="16"/>
      <c r="E40" s="16"/>
      <c r="F40" s="17"/>
      <c r="G40" s="17"/>
      <c r="H40" s="10"/>
      <c r="I40" s="27"/>
      <c r="J40" s="15"/>
      <c r="K40" s="16"/>
      <c r="L40" s="16"/>
      <c r="M40" s="17"/>
      <c r="N40" s="17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</row>
    <row r="41" spans="1:32" x14ac:dyDescent="0.4">
      <c r="A41" s="10"/>
      <c r="B41" s="27"/>
      <c r="C41" s="15"/>
      <c r="D41" s="16"/>
      <c r="E41" s="16"/>
      <c r="F41" s="17"/>
      <c r="G41" s="17"/>
      <c r="H41" s="10"/>
      <c r="I41" s="27"/>
      <c r="J41" s="15"/>
      <c r="K41" s="16"/>
      <c r="L41" s="16"/>
      <c r="M41" s="17"/>
      <c r="N41" s="17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</row>
    <row r="42" spans="1:32" x14ac:dyDescent="0.4">
      <c r="A42" s="10"/>
      <c r="B42" s="27"/>
      <c r="C42" s="15"/>
      <c r="D42" s="16"/>
      <c r="E42" s="16"/>
      <c r="F42" s="17"/>
      <c r="G42" s="17"/>
      <c r="H42" s="10"/>
      <c r="I42" s="27"/>
      <c r="J42" s="15"/>
      <c r="K42" s="16"/>
      <c r="L42" s="16"/>
      <c r="M42" s="17"/>
      <c r="N42" s="17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</row>
    <row r="43" spans="1:32" x14ac:dyDescent="0.4">
      <c r="A43" s="10"/>
      <c r="B43" s="27"/>
      <c r="C43" s="15"/>
      <c r="D43" s="16"/>
      <c r="E43" s="16"/>
      <c r="F43" s="17"/>
      <c r="G43" s="17"/>
      <c r="H43" s="10"/>
      <c r="I43" s="27"/>
      <c r="J43" s="15"/>
      <c r="K43" s="16"/>
      <c r="L43" s="16"/>
      <c r="M43" s="17"/>
      <c r="N43" s="17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</row>
    <row r="44" spans="1:32" x14ac:dyDescent="0.4">
      <c r="A44" s="10"/>
      <c r="B44" s="27"/>
      <c r="C44" s="15"/>
      <c r="D44" s="16"/>
      <c r="E44" s="16"/>
      <c r="F44" s="17"/>
      <c r="G44" s="17"/>
      <c r="H44" s="10"/>
      <c r="I44" s="27"/>
      <c r="J44" s="15"/>
      <c r="K44" s="16"/>
      <c r="L44" s="16"/>
      <c r="M44" s="17"/>
      <c r="N44" s="17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</row>
    <row r="45" spans="1:32" x14ac:dyDescent="0.4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</row>
    <row r="46" spans="1:32" x14ac:dyDescent="0.4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</row>
    <row r="47" spans="1:32" x14ac:dyDescent="0.4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</row>
    <row r="48" spans="1:32" x14ac:dyDescent="0.4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</row>
    <row r="49" spans="1:32" x14ac:dyDescent="0.4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</row>
    <row r="50" spans="1:32" x14ac:dyDescent="0.4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</row>
    <row r="51" spans="1:32" x14ac:dyDescent="0.4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</row>
    <row r="52" spans="1:32" x14ac:dyDescent="0.4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</row>
    <row r="53" spans="1:32" x14ac:dyDescent="0.4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</row>
    <row r="54" spans="1:32" x14ac:dyDescent="0.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</row>
    <row r="55" spans="1:32" x14ac:dyDescent="0.4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</row>
    <row r="56" spans="1:32" x14ac:dyDescent="0.4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</row>
    <row r="57" spans="1:32" x14ac:dyDescent="0.4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</row>
    <row r="58" spans="1:32" x14ac:dyDescent="0.4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</row>
    <row r="59" spans="1:32" x14ac:dyDescent="0.4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</row>
    <row r="60" spans="1:32" x14ac:dyDescent="0.4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</row>
  </sheetData>
  <mergeCells count="12">
    <mergeCell ref="B14:E14"/>
    <mergeCell ref="I14:L14"/>
    <mergeCell ref="B2:U2"/>
    <mergeCell ref="B4:R4"/>
    <mergeCell ref="T4:U4"/>
    <mergeCell ref="B5:B6"/>
    <mergeCell ref="C5:D5"/>
    <mergeCell ref="E5:I5"/>
    <mergeCell ref="J5:N5"/>
    <mergeCell ref="O5:O6"/>
    <mergeCell ref="P5:Q5"/>
    <mergeCell ref="R5:R6"/>
  </mergeCells>
  <phoneticPr fontId="2" type="noConversion"/>
  <conditionalFormatting sqref="C12">
    <cfRule type="cellIs" dxfId="13" priority="5" operator="lessThan">
      <formula>0</formula>
    </cfRule>
  </conditionalFormatting>
  <conditionalFormatting sqref="C9:R9">
    <cfRule type="cellIs" dxfId="12" priority="7" operator="lessThan">
      <formula>0</formula>
    </cfRule>
  </conditionalFormatting>
  <conditionalFormatting sqref="U10">
    <cfRule type="cellIs" dxfId="11" priority="9" operator="lessThan">
      <formula>$U$14</formula>
    </cfRule>
    <cfRule type="cellIs" dxfId="10" priority="10" operator="greaterThan">
      <formula>$U$14</formula>
    </cfRule>
  </conditionalFormatting>
  <conditionalFormatting sqref="U11">
    <cfRule type="cellIs" dxfId="9" priority="1" operator="lessThan">
      <formula>$U$13</formula>
    </cfRule>
    <cfRule type="cellIs" dxfId="8" priority="2" operator="greaterThan">
      <formula>$U$13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4ECD1-E558-42B2-9B8B-4E13141F41E7}">
  <dimension ref="A1:W17"/>
  <sheetViews>
    <sheetView zoomScale="80" zoomScaleNormal="80" workbookViewId="0">
      <selection activeCell="B2" sqref="B2:L2"/>
    </sheetView>
  </sheetViews>
  <sheetFormatPr defaultRowHeight="17.399999999999999" x14ac:dyDescent="0.4"/>
  <cols>
    <col min="2" max="2" width="7.296875" bestFit="1" customWidth="1"/>
    <col min="3" max="3" width="4.09765625" bestFit="1" customWidth="1"/>
    <col min="4" max="4" width="10.8984375" customWidth="1"/>
    <col min="5" max="5" width="12.59765625" bestFit="1" customWidth="1"/>
    <col min="6" max="6" width="3.59765625" customWidth="1"/>
    <col min="7" max="8" width="5.3984375" bestFit="1" customWidth="1"/>
    <col min="11" max="11" width="12.8984375" bestFit="1" customWidth="1"/>
    <col min="12" max="12" width="13.296875" bestFit="1" customWidth="1"/>
    <col min="15" max="15" width="12.8984375" bestFit="1" customWidth="1"/>
  </cols>
  <sheetData>
    <row r="1" spans="1:22" ht="18" thickBot="1" x14ac:dyDescent="0.45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</row>
    <row r="2" spans="1:22" ht="34.5" customHeight="1" thickBot="1" x14ac:dyDescent="0.45">
      <c r="A2" s="10"/>
      <c r="B2" s="30" t="s">
        <v>100</v>
      </c>
      <c r="C2" s="31"/>
      <c r="D2" s="31"/>
      <c r="E2" s="31"/>
      <c r="F2" s="31"/>
      <c r="G2" s="31"/>
      <c r="H2" s="31"/>
      <c r="I2" s="31"/>
      <c r="J2" s="31"/>
      <c r="K2" s="31"/>
      <c r="L2" s="32"/>
      <c r="M2" s="10"/>
      <c r="N2" s="10"/>
      <c r="O2" s="10"/>
      <c r="P2" s="10"/>
      <c r="Q2" s="10"/>
      <c r="R2" s="10"/>
      <c r="S2" s="10"/>
      <c r="T2" s="10"/>
      <c r="U2" s="10"/>
      <c r="V2" s="10"/>
    </row>
    <row r="3" spans="1:22" x14ac:dyDescent="0.4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R3" s="10"/>
      <c r="S3" s="10"/>
      <c r="T3" s="10"/>
      <c r="U3" s="10"/>
      <c r="V3" s="10"/>
    </row>
    <row r="4" spans="1:22" s="9" customFormat="1" ht="19.2" x14ac:dyDescent="0.4">
      <c r="A4" s="11"/>
      <c r="B4" s="29" t="s">
        <v>34</v>
      </c>
      <c r="C4" s="29"/>
      <c r="D4" s="29"/>
      <c r="E4" s="29"/>
      <c r="F4" s="29"/>
      <c r="G4" s="29"/>
      <c r="H4" s="29"/>
      <c r="I4" s="29"/>
      <c r="J4" s="29"/>
      <c r="K4" s="29"/>
      <c r="L4" s="29"/>
      <c r="N4" s="33" t="s">
        <v>35</v>
      </c>
      <c r="O4" s="33"/>
      <c r="P4" s="11"/>
      <c r="Q4" s="11"/>
      <c r="R4" s="33" t="s">
        <v>102</v>
      </c>
      <c r="S4" s="33"/>
      <c r="T4" s="11"/>
      <c r="U4" s="11"/>
      <c r="V4" s="11"/>
    </row>
    <row r="5" spans="1:22" x14ac:dyDescent="0.4">
      <c r="A5" s="10"/>
      <c r="B5" s="34" t="s">
        <v>14</v>
      </c>
      <c r="C5" s="36" t="s">
        <v>108</v>
      </c>
      <c r="D5" s="37"/>
      <c r="E5" s="36" t="s">
        <v>97</v>
      </c>
      <c r="F5" s="37"/>
      <c r="G5" s="36" t="s">
        <v>109</v>
      </c>
      <c r="H5" s="37"/>
      <c r="I5" s="36" t="s">
        <v>9</v>
      </c>
      <c r="J5" s="37"/>
      <c r="K5" s="36" t="s">
        <v>96</v>
      </c>
      <c r="L5" s="38"/>
      <c r="N5" s="8" t="s">
        <v>101</v>
      </c>
      <c r="O5" s="7">
        <f>SUM(C8:L8)</f>
        <v>46900000</v>
      </c>
      <c r="P5" s="10"/>
      <c r="Q5" s="10"/>
      <c r="R5" s="8" t="s">
        <v>101</v>
      </c>
      <c r="S5" s="7">
        <v>0</v>
      </c>
      <c r="T5" s="10"/>
      <c r="U5" s="10"/>
      <c r="V5" s="10"/>
    </row>
    <row r="6" spans="1:22" x14ac:dyDescent="0.4">
      <c r="A6" s="10"/>
      <c r="B6" s="46"/>
      <c r="C6" s="44" t="s">
        <v>98</v>
      </c>
      <c r="D6" s="45"/>
      <c r="E6" s="42" t="s">
        <v>98</v>
      </c>
      <c r="F6" s="43"/>
      <c r="G6" s="42" t="s">
        <v>110</v>
      </c>
      <c r="H6" s="43"/>
      <c r="I6" s="44" t="s">
        <v>99</v>
      </c>
      <c r="J6" s="45"/>
      <c r="K6" s="26" t="s">
        <v>103</v>
      </c>
      <c r="L6" s="26" t="s">
        <v>104</v>
      </c>
      <c r="N6" s="8" t="s">
        <v>106</v>
      </c>
      <c r="O6" s="7">
        <f>SUM(C9:H9)</f>
        <v>0</v>
      </c>
      <c r="P6" s="10"/>
      <c r="Q6" s="10"/>
      <c r="R6" s="10"/>
      <c r="S6" s="10"/>
      <c r="T6" s="10"/>
      <c r="U6" s="10"/>
      <c r="V6" s="10"/>
    </row>
    <row r="7" spans="1:22" x14ac:dyDescent="0.4">
      <c r="A7" s="10"/>
      <c r="B7" s="5" t="s">
        <v>0</v>
      </c>
      <c r="C7" s="41">
        <v>39000000</v>
      </c>
      <c r="D7" s="41"/>
      <c r="E7" s="39">
        <v>0</v>
      </c>
      <c r="F7" s="40"/>
      <c r="G7" s="39">
        <v>6900000</v>
      </c>
      <c r="H7" s="40"/>
      <c r="I7" s="41">
        <v>1000000</v>
      </c>
      <c r="J7" s="41"/>
      <c r="K7" s="7">
        <v>0</v>
      </c>
      <c r="L7" s="7">
        <v>0</v>
      </c>
      <c r="M7" s="10"/>
      <c r="N7" s="10"/>
      <c r="O7" s="10"/>
      <c r="P7" s="10"/>
      <c r="Q7" s="10"/>
      <c r="R7" s="10"/>
      <c r="S7" s="10"/>
      <c r="T7" s="10"/>
      <c r="U7" s="10"/>
      <c r="V7" s="10"/>
    </row>
    <row r="8" spans="1:22" x14ac:dyDescent="0.4">
      <c r="A8" s="10"/>
      <c r="B8" s="5" t="s">
        <v>1</v>
      </c>
      <c r="C8" s="41">
        <v>39000000</v>
      </c>
      <c r="D8" s="41"/>
      <c r="E8" s="39">
        <v>0</v>
      </c>
      <c r="F8" s="40"/>
      <c r="G8" s="39">
        <v>6900000</v>
      </c>
      <c r="H8" s="40"/>
      <c r="I8" s="41">
        <v>1000000</v>
      </c>
      <c r="J8" s="41"/>
      <c r="K8" s="7">
        <v>0</v>
      </c>
      <c r="L8" s="7">
        <v>0</v>
      </c>
      <c r="M8" s="10"/>
      <c r="N8" s="10"/>
      <c r="O8" s="10"/>
      <c r="P8" s="10"/>
      <c r="Q8" s="10"/>
      <c r="R8" s="10"/>
      <c r="S8" s="10"/>
      <c r="T8" s="10"/>
      <c r="U8" s="10"/>
      <c r="V8" s="10"/>
    </row>
    <row r="9" spans="1:22" x14ac:dyDescent="0.4">
      <c r="A9" s="10"/>
      <c r="B9" s="5" t="s">
        <v>106</v>
      </c>
      <c r="C9" s="41">
        <f>C8*0</f>
        <v>0</v>
      </c>
      <c r="D9" s="41"/>
      <c r="E9" s="41">
        <f t="shared" ref="E9" si="0">E8*0</f>
        <v>0</v>
      </c>
      <c r="F9" s="41"/>
      <c r="G9" s="41">
        <f t="shared" ref="G9" si="1">G8*0</f>
        <v>0</v>
      </c>
      <c r="H9" s="41"/>
      <c r="I9" s="41">
        <f>I8*0</f>
        <v>0</v>
      </c>
      <c r="J9" s="41"/>
      <c r="K9" s="7">
        <f>K8*0</f>
        <v>0</v>
      </c>
      <c r="L9" s="7">
        <f>L8*0</f>
        <v>0</v>
      </c>
      <c r="M9" s="10"/>
      <c r="N9" s="10"/>
      <c r="O9" s="10"/>
      <c r="P9" s="10"/>
      <c r="Q9" s="10"/>
      <c r="R9" s="10"/>
      <c r="S9" s="10"/>
      <c r="T9" s="10"/>
      <c r="U9" s="10"/>
      <c r="V9" s="10"/>
    </row>
    <row r="10" spans="1:22" x14ac:dyDescent="0.4">
      <c r="A10" s="10"/>
      <c r="B10" s="5" t="s">
        <v>21</v>
      </c>
      <c r="C10" s="41">
        <f>C8-C7</f>
        <v>0</v>
      </c>
      <c r="D10" s="41"/>
      <c r="E10" s="41">
        <f t="shared" ref="E10" si="2">E8-E7</f>
        <v>0</v>
      </c>
      <c r="F10" s="41"/>
      <c r="G10" s="41">
        <f t="shared" ref="G10" si="3">G8-G7</f>
        <v>0</v>
      </c>
      <c r="H10" s="41"/>
      <c r="I10" s="41">
        <f>I8-I7</f>
        <v>0</v>
      </c>
      <c r="J10" s="41"/>
      <c r="K10" s="7">
        <f>K7-K8</f>
        <v>0</v>
      </c>
      <c r="L10" s="7">
        <f>L7-L8</f>
        <v>0</v>
      </c>
      <c r="M10" s="10"/>
      <c r="N10" s="10"/>
      <c r="O10" s="10"/>
      <c r="P10" s="10"/>
      <c r="Q10" s="10"/>
      <c r="R10" s="10"/>
      <c r="S10" s="10"/>
      <c r="T10" s="10"/>
      <c r="U10" s="10"/>
      <c r="V10" s="10"/>
    </row>
    <row r="11" spans="1:22" x14ac:dyDescent="0.4">
      <c r="A11" s="10"/>
      <c r="B11" s="10"/>
      <c r="C11" s="17"/>
      <c r="D11" s="18"/>
      <c r="E11" s="10"/>
      <c r="F11" s="10"/>
      <c r="G11" s="17"/>
      <c r="H11" s="17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</row>
    <row r="12" spans="1:22" x14ac:dyDescent="0.4">
      <c r="O12" s="13"/>
    </row>
    <row r="17" spans="18:23" x14ac:dyDescent="0.4">
      <c r="R17" s="10"/>
      <c r="S17" s="10"/>
      <c r="T17" s="10"/>
      <c r="U17" s="10"/>
      <c r="V17" s="10"/>
      <c r="W17" s="10"/>
    </row>
  </sheetData>
  <mergeCells count="30">
    <mergeCell ref="E10:F10"/>
    <mergeCell ref="C7:D7"/>
    <mergeCell ref="C8:D8"/>
    <mergeCell ref="C10:D10"/>
    <mergeCell ref="N4:O4"/>
    <mergeCell ref="C5:D5"/>
    <mergeCell ref="E5:F5"/>
    <mergeCell ref="G5:H5"/>
    <mergeCell ref="G10:H10"/>
    <mergeCell ref="I10:J10"/>
    <mergeCell ref="R4:S4"/>
    <mergeCell ref="C9:D9"/>
    <mergeCell ref="E9:F9"/>
    <mergeCell ref="B4:L4"/>
    <mergeCell ref="I5:J5"/>
    <mergeCell ref="K5:L5"/>
    <mergeCell ref="G6:H6"/>
    <mergeCell ref="I6:J6"/>
    <mergeCell ref="G7:H7"/>
    <mergeCell ref="I7:J7"/>
    <mergeCell ref="C6:D6"/>
    <mergeCell ref="E6:F6"/>
    <mergeCell ref="E7:F7"/>
    <mergeCell ref="E8:F8"/>
    <mergeCell ref="B2:L2"/>
    <mergeCell ref="G8:H8"/>
    <mergeCell ref="I8:J8"/>
    <mergeCell ref="G9:H9"/>
    <mergeCell ref="I9:J9"/>
    <mergeCell ref="B5:B6"/>
  </mergeCells>
  <phoneticPr fontId="2" type="noConversion"/>
  <conditionalFormatting sqref="C10 E10 G10 I10 K10:L10">
    <cfRule type="cellIs" dxfId="7" priority="1" operator="less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05D24-AA82-4C1F-B69C-8DBF4B15B831}">
  <dimension ref="A1:AF49"/>
  <sheetViews>
    <sheetView view="pageBreakPreview" zoomScale="80" zoomScaleNormal="85" zoomScaleSheetLayoutView="80" workbookViewId="0">
      <pane xSplit="2" ySplit="15" topLeftCell="C16" activePane="bottomRight" state="frozen"/>
      <selection pane="topRight" activeCell="C1" sqref="C1"/>
      <selection pane="bottomLeft" activeCell="A10" sqref="A10"/>
      <selection pane="bottomRight" activeCell="B2" sqref="B2:U2"/>
    </sheetView>
  </sheetViews>
  <sheetFormatPr defaultRowHeight="17.399999999999999" x14ac:dyDescent="0.4"/>
  <cols>
    <col min="2" max="4" width="10.8984375" customWidth="1"/>
    <col min="5" max="5" width="12.59765625" bestFit="1" customWidth="1"/>
    <col min="6" max="10" width="10.8984375" customWidth="1"/>
    <col min="11" max="11" width="13.19921875" bestFit="1" customWidth="1"/>
    <col min="12" max="13" width="10.8984375" customWidth="1"/>
    <col min="14" max="14" width="27.5" bestFit="1" customWidth="1"/>
    <col min="15" max="15" width="29.296875" bestFit="1" customWidth="1"/>
    <col min="16" max="17" width="10.8984375" customWidth="1"/>
    <col min="18" max="18" width="9.3984375" bestFit="1" customWidth="1"/>
    <col min="21" max="21" width="10.8984375" bestFit="1" customWidth="1"/>
    <col min="22" max="22" width="13.296875" bestFit="1" customWidth="1"/>
  </cols>
  <sheetData>
    <row r="1" spans="1:32" ht="18" thickBot="1" x14ac:dyDescent="0.45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</row>
    <row r="2" spans="1:32" ht="34.5" customHeight="1" thickBot="1" x14ac:dyDescent="0.45">
      <c r="A2" s="10"/>
      <c r="B2" s="30" t="s">
        <v>111</v>
      </c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2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</row>
    <row r="3" spans="1:32" x14ac:dyDescent="0.4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</row>
    <row r="4" spans="1:32" s="9" customFormat="1" ht="19.2" x14ac:dyDescent="0.4">
      <c r="A4" s="11"/>
      <c r="B4" s="29" t="s">
        <v>34</v>
      </c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11"/>
      <c r="T4" s="33" t="s">
        <v>35</v>
      </c>
      <c r="U4" s="33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</row>
    <row r="5" spans="1:32" x14ac:dyDescent="0.4">
      <c r="A5" s="10"/>
      <c r="B5" s="34" t="s">
        <v>14</v>
      </c>
      <c r="C5" s="36" t="s">
        <v>11</v>
      </c>
      <c r="D5" s="37"/>
      <c r="E5" s="36" t="s">
        <v>2</v>
      </c>
      <c r="F5" s="38"/>
      <c r="G5" s="38"/>
      <c r="H5" s="38"/>
      <c r="I5" s="37"/>
      <c r="J5" s="36" t="s">
        <v>6</v>
      </c>
      <c r="K5" s="38"/>
      <c r="L5" s="38"/>
      <c r="M5" s="38"/>
      <c r="N5" s="37"/>
      <c r="O5" s="34" t="s">
        <v>7</v>
      </c>
      <c r="P5" s="36" t="s">
        <v>8</v>
      </c>
      <c r="Q5" s="37"/>
      <c r="R5" s="34" t="s">
        <v>27</v>
      </c>
      <c r="S5" s="10"/>
      <c r="T5" s="8" t="s">
        <v>24</v>
      </c>
      <c r="U5" s="7">
        <f>D10</f>
        <v>0</v>
      </c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</row>
    <row r="6" spans="1:32" x14ac:dyDescent="0.4">
      <c r="A6" s="10"/>
      <c r="B6" s="35"/>
      <c r="C6" s="8" t="s">
        <v>12</v>
      </c>
      <c r="D6" s="8" t="s">
        <v>13</v>
      </c>
      <c r="E6" s="8" t="s">
        <v>61</v>
      </c>
      <c r="F6" s="8" t="s">
        <v>40</v>
      </c>
      <c r="G6" s="8" t="s">
        <v>70</v>
      </c>
      <c r="H6" s="8" t="s">
        <v>4</v>
      </c>
      <c r="I6" s="8" t="s">
        <v>72</v>
      </c>
      <c r="J6" s="8" t="s">
        <v>36</v>
      </c>
      <c r="K6" s="8" t="s">
        <v>15</v>
      </c>
      <c r="L6" s="20" t="s">
        <v>41</v>
      </c>
      <c r="M6" s="20" t="s">
        <v>42</v>
      </c>
      <c r="N6" s="20" t="s">
        <v>43</v>
      </c>
      <c r="O6" s="35"/>
      <c r="P6" s="8" t="s">
        <v>9</v>
      </c>
      <c r="Q6" s="8" t="s">
        <v>10</v>
      </c>
      <c r="R6" s="35"/>
      <c r="S6" s="10"/>
      <c r="T6" s="8" t="s">
        <v>28</v>
      </c>
      <c r="U6" s="7">
        <f>I10+N10+O10</f>
        <v>1310091</v>
      </c>
      <c r="V6" s="10" t="s">
        <v>32</v>
      </c>
      <c r="W6" s="10"/>
      <c r="X6" s="10"/>
      <c r="Y6" s="10"/>
      <c r="Z6" s="10"/>
      <c r="AA6" s="10"/>
      <c r="AB6" s="10"/>
      <c r="AC6" s="10"/>
      <c r="AD6" s="10"/>
      <c r="AE6" s="10"/>
      <c r="AF6" s="10"/>
    </row>
    <row r="7" spans="1:32" x14ac:dyDescent="0.4">
      <c r="A7" s="10"/>
      <c r="B7" s="4" t="s">
        <v>0</v>
      </c>
      <c r="C7" s="6">
        <v>0</v>
      </c>
      <c r="D7" s="6">
        <v>0</v>
      </c>
      <c r="E7" s="6">
        <v>300000</v>
      </c>
      <c r="F7" s="6">
        <v>120000</v>
      </c>
      <c r="G7" s="6">
        <v>400000</v>
      </c>
      <c r="H7" s="24" t="s">
        <v>22</v>
      </c>
      <c r="I7" s="6">
        <v>100000</v>
      </c>
      <c r="J7" s="6">
        <v>300000</v>
      </c>
      <c r="K7" s="6">
        <f>34100+24500</f>
        <v>58600</v>
      </c>
      <c r="L7" s="6">
        <v>135931</v>
      </c>
      <c r="M7" s="6">
        <v>300000</v>
      </c>
      <c r="N7" s="6">
        <f>35000+8690</f>
        <v>43690</v>
      </c>
      <c r="O7" s="6">
        <v>100000</v>
      </c>
      <c r="P7" s="6">
        <v>1800000</v>
      </c>
      <c r="Q7" s="6">
        <v>100000</v>
      </c>
      <c r="R7" s="6"/>
      <c r="S7" s="10"/>
      <c r="T7" s="8" t="s">
        <v>25</v>
      </c>
      <c r="U7" s="7">
        <f>Q10</f>
        <v>1900000</v>
      </c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</row>
    <row r="8" spans="1:32" x14ac:dyDescent="0.4">
      <c r="A8" s="10"/>
      <c r="B8" s="5" t="s">
        <v>1</v>
      </c>
      <c r="C8" s="7">
        <v>0</v>
      </c>
      <c r="D8" s="7">
        <v>0</v>
      </c>
      <c r="E8" s="7">
        <f>'1월'!C12</f>
        <v>250849</v>
      </c>
      <c r="F8" s="7">
        <f>+SUMIF($L$16:$L$33,F$6,$J$16:$J$33)</f>
        <v>0</v>
      </c>
      <c r="G8" s="7">
        <f>SUMIF($L$16:$L$33,G$6,$J$16:$J$33)</f>
        <v>0</v>
      </c>
      <c r="H8" s="7">
        <f>SUMIF($L$16:$L$33,H$6,$J$16:$J$33)</f>
        <v>0</v>
      </c>
      <c r="I8" s="7">
        <f>SUMIF($L$16:$L$33,I$6,$J$16:$J$33)</f>
        <v>0</v>
      </c>
      <c r="J8" s="6">
        <v>300000</v>
      </c>
      <c r="K8" s="6">
        <f>34100+24500</f>
        <v>58600</v>
      </c>
      <c r="L8" s="6">
        <v>135931</v>
      </c>
      <c r="M8" s="6">
        <v>300000</v>
      </c>
      <c r="N8" s="6">
        <f>35000+8690</f>
        <v>43690</v>
      </c>
      <c r="O8" s="7">
        <v>100000</v>
      </c>
      <c r="P8" s="7">
        <v>1800000</v>
      </c>
      <c r="Q8" s="7">
        <v>100000</v>
      </c>
      <c r="R8" s="7">
        <f>SUMIF($E$16:$E$33,R$5,$C$16:$C$33)+SUMIF($L$16:$L$33,R$5,$J$16:$J$33)</f>
        <v>0</v>
      </c>
      <c r="S8" s="10"/>
      <c r="T8" s="8" t="s">
        <v>29</v>
      </c>
      <c r="U8" s="7">
        <v>200000</v>
      </c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</row>
    <row r="9" spans="1:32" x14ac:dyDescent="0.4">
      <c r="A9" s="10"/>
      <c r="B9" s="5" t="s">
        <v>21</v>
      </c>
      <c r="C9" s="7">
        <f t="shared" ref="C9:R9" si="0">C7-C8</f>
        <v>0</v>
      </c>
      <c r="D9" s="7">
        <f t="shared" si="0"/>
        <v>0</v>
      </c>
      <c r="E9" s="7">
        <f t="shared" si="0"/>
        <v>49151</v>
      </c>
      <c r="F9" s="7"/>
      <c r="G9" s="7"/>
      <c r="H9" s="7">
        <f>H8</f>
        <v>0</v>
      </c>
      <c r="I9" s="7">
        <f t="shared" si="0"/>
        <v>100000</v>
      </c>
      <c r="J9" s="7">
        <f t="shared" si="0"/>
        <v>0</v>
      </c>
      <c r="K9" s="7">
        <f t="shared" si="0"/>
        <v>0</v>
      </c>
      <c r="L9" s="7">
        <f t="shared" si="0"/>
        <v>0</v>
      </c>
      <c r="M9" s="7">
        <f t="shared" si="0"/>
        <v>0</v>
      </c>
      <c r="N9" s="7">
        <f t="shared" si="0"/>
        <v>0</v>
      </c>
      <c r="O9" s="7">
        <f t="shared" si="0"/>
        <v>0</v>
      </c>
      <c r="P9" s="7">
        <f t="shared" si="0"/>
        <v>0</v>
      </c>
      <c r="Q9" s="7">
        <f t="shared" si="0"/>
        <v>0</v>
      </c>
      <c r="R9" s="7">
        <f t="shared" si="0"/>
        <v>0</v>
      </c>
      <c r="S9" s="10"/>
      <c r="T9" s="8" t="s">
        <v>26</v>
      </c>
      <c r="U9" s="7">
        <f>U5-(U6+U7+U8)</f>
        <v>-3410091</v>
      </c>
      <c r="V9" s="13" t="s">
        <v>30</v>
      </c>
      <c r="W9" s="10"/>
      <c r="X9" s="10"/>
      <c r="Y9" s="10"/>
      <c r="Z9" s="10"/>
      <c r="AA9" s="10"/>
      <c r="AB9" s="10"/>
      <c r="AC9" s="10"/>
      <c r="AD9" s="10"/>
      <c r="AE9" s="10"/>
      <c r="AF9" s="10"/>
    </row>
    <row r="10" spans="1:32" x14ac:dyDescent="0.4">
      <c r="A10" s="10"/>
      <c r="B10" s="10"/>
      <c r="C10" s="17"/>
      <c r="D10" s="18">
        <f>C8+D8</f>
        <v>0</v>
      </c>
      <c r="E10" s="10"/>
      <c r="F10" s="10"/>
      <c r="G10" s="10"/>
      <c r="H10" s="10"/>
      <c r="I10" s="18">
        <f>SUM(E8:I8)</f>
        <v>250849</v>
      </c>
      <c r="J10" s="17"/>
      <c r="K10" s="17"/>
      <c r="L10" s="18"/>
      <c r="M10" s="18"/>
      <c r="N10" s="18">
        <f>SUM(L6:N8)</f>
        <v>959242</v>
      </c>
      <c r="O10" s="18">
        <f>O8</f>
        <v>100000</v>
      </c>
      <c r="P10" s="17"/>
      <c r="Q10" s="18">
        <f>P8+Q8</f>
        <v>1900000</v>
      </c>
      <c r="R10" s="12">
        <f>R8</f>
        <v>0</v>
      </c>
      <c r="S10" s="10"/>
      <c r="T10" s="8" t="s">
        <v>23</v>
      </c>
      <c r="U10" s="23" t="e">
        <f>U6/U5</f>
        <v>#DIV/0!</v>
      </c>
      <c r="V10" s="10" t="s">
        <v>31</v>
      </c>
      <c r="W10" s="10"/>
      <c r="X10" s="10"/>
      <c r="Y10" s="10"/>
      <c r="Z10" s="10"/>
      <c r="AA10" s="10"/>
      <c r="AB10" s="10"/>
      <c r="AC10" s="10"/>
      <c r="AD10" s="10"/>
      <c r="AE10" s="10"/>
      <c r="AF10" s="10"/>
    </row>
    <row r="11" spans="1:32" x14ac:dyDescent="0.4">
      <c r="A11" s="10"/>
      <c r="B11" s="10"/>
      <c r="C11" s="17"/>
      <c r="D11" s="18"/>
      <c r="E11" s="10"/>
      <c r="F11" s="10"/>
      <c r="G11" s="10"/>
      <c r="H11" s="10"/>
      <c r="I11" s="18"/>
      <c r="J11" s="17"/>
      <c r="K11" s="17"/>
      <c r="L11" s="18"/>
      <c r="M11" s="18"/>
      <c r="N11" s="18"/>
      <c r="O11" s="18"/>
      <c r="P11" s="17"/>
      <c r="Q11" s="18"/>
      <c r="R11" s="12"/>
      <c r="S11" s="10"/>
      <c r="T11" s="21" t="s">
        <v>46</v>
      </c>
      <c r="U11" s="23" t="e">
        <f>U7/U5</f>
        <v>#DIV/0!</v>
      </c>
      <c r="V11" s="10" t="s">
        <v>47</v>
      </c>
      <c r="W11" s="10"/>
      <c r="X11" s="10"/>
      <c r="Y11" s="10"/>
      <c r="Z11" s="10"/>
      <c r="AA11" s="10"/>
      <c r="AB11" s="10"/>
      <c r="AC11" s="10"/>
      <c r="AD11" s="10"/>
      <c r="AE11" s="10"/>
      <c r="AF11" s="10"/>
    </row>
    <row r="12" spans="1:32" x14ac:dyDescent="0.4">
      <c r="A12" s="10"/>
      <c r="B12" s="8" t="s">
        <v>62</v>
      </c>
      <c r="C12" s="7">
        <f>SUM(C16:C33)</f>
        <v>0</v>
      </c>
      <c r="D12" s="18"/>
      <c r="E12" s="10"/>
      <c r="F12" s="10"/>
      <c r="G12" s="10"/>
      <c r="H12" s="10"/>
      <c r="I12" s="18"/>
      <c r="J12" s="17"/>
      <c r="K12" s="17"/>
      <c r="L12" s="18"/>
      <c r="M12" s="18"/>
      <c r="N12" s="18"/>
      <c r="O12" s="18"/>
      <c r="P12" s="17"/>
      <c r="Q12" s="18"/>
      <c r="R12" s="12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</row>
    <row r="13" spans="1:32" ht="19.2" x14ac:dyDescent="0.4">
      <c r="A13" s="10"/>
      <c r="B13" s="10"/>
      <c r="C13" s="10"/>
      <c r="D13" s="12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8" t="s">
        <v>48</v>
      </c>
      <c r="U13" s="19">
        <v>0.45</v>
      </c>
      <c r="V13" s="7">
        <f>U5*U13</f>
        <v>0</v>
      </c>
      <c r="W13" s="10"/>
      <c r="X13" s="10"/>
      <c r="Y13" s="10"/>
      <c r="Z13" s="10"/>
      <c r="AA13" s="10"/>
      <c r="AB13" s="10"/>
      <c r="AC13" s="10"/>
      <c r="AD13" s="10"/>
      <c r="AE13" s="10"/>
      <c r="AF13" s="10"/>
    </row>
    <row r="14" spans="1:32" s="9" customFormat="1" ht="19.2" x14ac:dyDescent="0.4">
      <c r="A14" s="11"/>
      <c r="B14" s="29" t="s">
        <v>19</v>
      </c>
      <c r="C14" s="29"/>
      <c r="D14" s="29"/>
      <c r="E14" s="29"/>
      <c r="F14" s="17" t="s">
        <v>37</v>
      </c>
      <c r="G14" s="17"/>
      <c r="H14" s="11"/>
      <c r="I14" s="29" t="s">
        <v>20</v>
      </c>
      <c r="J14" s="29"/>
      <c r="K14" s="29"/>
      <c r="L14" s="29"/>
      <c r="M14" s="11"/>
      <c r="N14" s="11"/>
      <c r="O14" s="11"/>
      <c r="P14" s="11"/>
      <c r="Q14" s="11"/>
      <c r="R14" s="11"/>
      <c r="S14" s="11"/>
      <c r="T14" s="8" t="s">
        <v>33</v>
      </c>
      <c r="U14" s="19">
        <v>0.5</v>
      </c>
      <c r="V14" s="7">
        <f>U5*U14</f>
        <v>0</v>
      </c>
      <c r="W14" s="11"/>
      <c r="X14" s="11"/>
      <c r="Y14" s="11"/>
      <c r="Z14" s="11"/>
      <c r="AA14" s="11"/>
      <c r="AB14" s="11"/>
      <c r="AC14" s="11"/>
      <c r="AD14" s="11"/>
      <c r="AE14" s="11"/>
      <c r="AF14" s="11"/>
    </row>
    <row r="15" spans="1:32" x14ac:dyDescent="0.4">
      <c r="A15" s="10"/>
      <c r="B15" s="8" t="s">
        <v>16</v>
      </c>
      <c r="C15" s="8" t="s">
        <v>17</v>
      </c>
      <c r="D15" s="8" t="s">
        <v>18</v>
      </c>
      <c r="E15" s="8" t="s">
        <v>14</v>
      </c>
      <c r="F15" s="17"/>
      <c r="G15" s="17"/>
      <c r="H15" s="10"/>
      <c r="I15" s="8" t="s">
        <v>16</v>
      </c>
      <c r="J15" s="8" t="s">
        <v>17</v>
      </c>
      <c r="K15" s="8" t="s">
        <v>18</v>
      </c>
      <c r="L15" s="8" t="s">
        <v>14</v>
      </c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</row>
    <row r="16" spans="1:32" x14ac:dyDescent="0.4">
      <c r="A16" s="10"/>
      <c r="B16" s="2"/>
      <c r="C16" s="15"/>
      <c r="D16" s="16"/>
      <c r="E16" s="16"/>
      <c r="F16" s="22"/>
      <c r="G16" s="22"/>
      <c r="H16" s="10"/>
      <c r="I16" s="2"/>
      <c r="J16" s="3"/>
      <c r="K16" s="1"/>
      <c r="L16" s="1"/>
      <c r="M16" s="22"/>
      <c r="N16" s="22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</row>
    <row r="17" spans="1:32" x14ac:dyDescent="0.4">
      <c r="A17" s="10"/>
      <c r="B17" s="2"/>
      <c r="C17" s="15"/>
      <c r="D17" s="16"/>
      <c r="E17" s="16"/>
      <c r="F17" s="17"/>
      <c r="G17" s="17"/>
      <c r="H17" s="10"/>
      <c r="I17" s="2"/>
      <c r="J17" s="15"/>
      <c r="K17" s="16"/>
      <c r="L17" s="16"/>
      <c r="M17" s="17"/>
      <c r="N17" s="17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</row>
    <row r="18" spans="1:32" x14ac:dyDescent="0.4">
      <c r="A18" s="10"/>
      <c r="B18" s="2"/>
      <c r="C18" s="15"/>
      <c r="D18" s="16"/>
      <c r="E18" s="16"/>
      <c r="F18" s="17"/>
      <c r="G18" s="17"/>
      <c r="H18" s="10"/>
      <c r="I18" s="2"/>
      <c r="J18" s="15"/>
      <c r="K18" s="16"/>
      <c r="L18" s="16"/>
      <c r="M18" s="17"/>
      <c r="N18" s="17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</row>
    <row r="19" spans="1:32" x14ac:dyDescent="0.4">
      <c r="A19" s="10"/>
      <c r="B19" s="2"/>
      <c r="C19" s="15"/>
      <c r="D19" s="16"/>
      <c r="E19" s="16"/>
      <c r="F19" s="17"/>
      <c r="G19" s="17"/>
      <c r="H19" s="10"/>
      <c r="I19" s="2"/>
      <c r="J19" s="15"/>
      <c r="K19" s="16"/>
      <c r="L19" s="16"/>
      <c r="M19" s="17"/>
      <c r="N19" s="17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</row>
    <row r="20" spans="1:32" x14ac:dyDescent="0.4">
      <c r="A20" s="10"/>
      <c r="B20" s="2"/>
      <c r="C20" s="15"/>
      <c r="D20" s="16"/>
      <c r="E20" s="16"/>
      <c r="F20" s="17"/>
      <c r="G20" s="17"/>
      <c r="H20" s="10"/>
      <c r="I20" s="2"/>
      <c r="J20" s="15"/>
      <c r="K20" s="16"/>
      <c r="L20" s="16"/>
      <c r="M20" s="17"/>
      <c r="N20" s="17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</row>
    <row r="21" spans="1:32" x14ac:dyDescent="0.4">
      <c r="A21" s="10"/>
      <c r="B21" s="2"/>
      <c r="C21" s="15"/>
      <c r="D21" s="16"/>
      <c r="E21" s="16"/>
      <c r="F21" s="17"/>
      <c r="G21" s="17"/>
      <c r="H21" s="10"/>
      <c r="I21" s="2"/>
      <c r="J21" s="15"/>
      <c r="K21" s="16"/>
      <c r="L21" s="16"/>
      <c r="M21" s="17"/>
      <c r="N21" s="17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</row>
    <row r="22" spans="1:32" x14ac:dyDescent="0.4">
      <c r="A22" s="10"/>
      <c r="B22" s="2"/>
      <c r="C22" s="15"/>
      <c r="D22" s="16"/>
      <c r="E22" s="16"/>
      <c r="F22" s="17"/>
      <c r="G22" s="17"/>
      <c r="H22" s="10"/>
      <c r="I22" s="2"/>
      <c r="J22" s="15"/>
      <c r="K22" s="16"/>
      <c r="L22" s="16"/>
      <c r="M22" s="17"/>
      <c r="N22" s="17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</row>
    <row r="23" spans="1:32" x14ac:dyDescent="0.4">
      <c r="A23" s="10"/>
      <c r="B23" s="2"/>
      <c r="C23" s="15"/>
      <c r="D23" s="16"/>
      <c r="E23" s="16"/>
      <c r="F23" s="17"/>
      <c r="G23" s="17"/>
      <c r="H23" s="10"/>
      <c r="I23" s="2"/>
      <c r="J23" s="15"/>
      <c r="K23" s="16"/>
      <c r="L23" s="16"/>
      <c r="M23" s="17"/>
      <c r="N23" s="17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</row>
    <row r="24" spans="1:32" x14ac:dyDescent="0.4">
      <c r="A24" s="10"/>
      <c r="B24" s="2"/>
      <c r="C24" s="15"/>
      <c r="D24" s="16"/>
      <c r="E24" s="16"/>
      <c r="F24" s="17"/>
      <c r="G24" s="17"/>
      <c r="H24" s="10"/>
      <c r="I24" s="2"/>
      <c r="J24" s="15"/>
      <c r="K24" s="16"/>
      <c r="L24" s="16"/>
      <c r="M24" s="17"/>
      <c r="N24" s="17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</row>
    <row r="25" spans="1:32" x14ac:dyDescent="0.4">
      <c r="A25" s="10"/>
      <c r="B25" s="2"/>
      <c r="C25" s="15"/>
      <c r="D25" s="16"/>
      <c r="E25" s="16"/>
      <c r="F25" s="17"/>
      <c r="G25" s="17"/>
      <c r="H25" s="10"/>
      <c r="I25" s="2"/>
      <c r="J25" s="15"/>
      <c r="K25" s="16"/>
      <c r="L25" s="16"/>
      <c r="M25" s="17"/>
      <c r="N25" s="17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</row>
    <row r="26" spans="1:32" x14ac:dyDescent="0.4">
      <c r="A26" s="10"/>
      <c r="B26" s="14"/>
      <c r="C26" s="15"/>
      <c r="D26" s="16"/>
      <c r="E26" s="16"/>
      <c r="F26" s="17"/>
      <c r="G26" s="17"/>
      <c r="H26" s="10"/>
      <c r="I26" s="2"/>
      <c r="J26" s="15"/>
      <c r="K26" s="16"/>
      <c r="L26" s="16"/>
      <c r="M26" s="17"/>
      <c r="N26" s="17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</row>
    <row r="27" spans="1:32" x14ac:dyDescent="0.4">
      <c r="A27" s="10"/>
      <c r="B27" s="14"/>
      <c r="C27" s="15"/>
      <c r="D27" s="16"/>
      <c r="E27" s="16"/>
      <c r="F27" s="17"/>
      <c r="G27" s="17"/>
      <c r="H27" s="10"/>
      <c r="I27" s="14"/>
      <c r="J27" s="15"/>
      <c r="K27" s="16"/>
      <c r="L27" s="16"/>
      <c r="M27" s="17"/>
      <c r="N27" s="17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</row>
    <row r="28" spans="1:32" x14ac:dyDescent="0.4">
      <c r="A28" s="10"/>
      <c r="B28" s="14"/>
      <c r="C28" s="15"/>
      <c r="D28" s="16"/>
      <c r="E28" s="16"/>
      <c r="F28" s="17"/>
      <c r="G28" s="17"/>
      <c r="H28" s="10"/>
      <c r="I28" s="14"/>
      <c r="J28" s="15"/>
      <c r="K28" s="16"/>
      <c r="L28" s="16"/>
      <c r="M28" s="17"/>
      <c r="N28" s="17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</row>
    <row r="29" spans="1:32" x14ac:dyDescent="0.4">
      <c r="A29" s="10"/>
      <c r="B29" s="14"/>
      <c r="C29" s="15"/>
      <c r="D29" s="16"/>
      <c r="E29" s="16"/>
      <c r="F29" s="17"/>
      <c r="G29" s="17"/>
      <c r="H29" s="10"/>
      <c r="I29" s="14"/>
      <c r="J29" s="15"/>
      <c r="K29" s="16"/>
      <c r="L29" s="16"/>
      <c r="M29" s="17"/>
      <c r="N29" s="17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</row>
    <row r="30" spans="1:32" x14ac:dyDescent="0.4">
      <c r="A30" s="10"/>
      <c r="B30" s="14"/>
      <c r="C30" s="15"/>
      <c r="D30" s="16"/>
      <c r="E30" s="16"/>
      <c r="F30" s="17"/>
      <c r="G30" s="17"/>
      <c r="H30" s="10"/>
      <c r="I30" s="14"/>
      <c r="J30" s="15"/>
      <c r="K30" s="16"/>
      <c r="L30" s="16"/>
      <c r="M30" s="17"/>
      <c r="N30" s="17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</row>
    <row r="31" spans="1:32" x14ac:dyDescent="0.4">
      <c r="A31" s="10"/>
      <c r="B31" s="14"/>
      <c r="C31" s="15"/>
      <c r="D31" s="16"/>
      <c r="E31" s="16"/>
      <c r="F31" s="17"/>
      <c r="G31" s="17"/>
      <c r="H31" s="10"/>
      <c r="I31" s="14"/>
      <c r="J31" s="15"/>
      <c r="K31" s="16"/>
      <c r="L31" s="16"/>
      <c r="M31" s="17"/>
      <c r="N31" s="17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</row>
    <row r="32" spans="1:32" x14ac:dyDescent="0.4">
      <c r="A32" s="10"/>
      <c r="B32" s="14"/>
      <c r="C32" s="15"/>
      <c r="D32" s="16"/>
      <c r="E32" s="16"/>
      <c r="F32" s="17"/>
      <c r="G32" s="17"/>
      <c r="H32" s="10"/>
      <c r="I32" s="14"/>
      <c r="J32" s="15"/>
      <c r="K32" s="16"/>
      <c r="L32" s="16"/>
      <c r="M32" s="17"/>
      <c r="N32" s="17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</row>
    <row r="33" spans="1:32" x14ac:dyDescent="0.4">
      <c r="A33" s="10"/>
      <c r="B33" s="14"/>
      <c r="C33" s="15"/>
      <c r="D33" s="16"/>
      <c r="E33" s="16"/>
      <c r="F33" s="17"/>
      <c r="G33" s="17"/>
      <c r="H33" s="10"/>
      <c r="I33" s="14"/>
      <c r="J33" s="15"/>
      <c r="K33" s="16"/>
      <c r="L33" s="16"/>
      <c r="M33" s="17"/>
      <c r="N33" s="17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</row>
    <row r="34" spans="1:32" x14ac:dyDescent="0.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</row>
    <row r="35" spans="1:32" x14ac:dyDescent="0.4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</row>
    <row r="36" spans="1:32" x14ac:dyDescent="0.4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</row>
    <row r="37" spans="1:32" x14ac:dyDescent="0.4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</row>
    <row r="38" spans="1:32" x14ac:dyDescent="0.4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</row>
    <row r="39" spans="1:32" x14ac:dyDescent="0.4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</row>
    <row r="40" spans="1:32" x14ac:dyDescent="0.4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</row>
    <row r="41" spans="1:32" x14ac:dyDescent="0.4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</row>
    <row r="42" spans="1:32" x14ac:dyDescent="0.4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</row>
    <row r="43" spans="1:32" x14ac:dyDescent="0.4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</row>
    <row r="44" spans="1:32" x14ac:dyDescent="0.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</row>
    <row r="45" spans="1:32" x14ac:dyDescent="0.4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</row>
    <row r="46" spans="1:32" x14ac:dyDescent="0.4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</row>
    <row r="47" spans="1:32" x14ac:dyDescent="0.4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</row>
    <row r="48" spans="1:32" x14ac:dyDescent="0.4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</row>
    <row r="49" spans="1:32" x14ac:dyDescent="0.4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</row>
  </sheetData>
  <mergeCells count="12">
    <mergeCell ref="B14:E14"/>
    <mergeCell ref="I14:L14"/>
    <mergeCell ref="B2:U2"/>
    <mergeCell ref="B4:R4"/>
    <mergeCell ref="T4:U4"/>
    <mergeCell ref="B5:B6"/>
    <mergeCell ref="C5:D5"/>
    <mergeCell ref="E5:I5"/>
    <mergeCell ref="J5:N5"/>
    <mergeCell ref="O5:O6"/>
    <mergeCell ref="P5:Q5"/>
    <mergeCell ref="R5:R6"/>
  </mergeCells>
  <phoneticPr fontId="2" type="noConversion"/>
  <conditionalFormatting sqref="C12">
    <cfRule type="cellIs" dxfId="6" priority="3" operator="lessThan">
      <formula>0</formula>
    </cfRule>
  </conditionalFormatting>
  <conditionalFormatting sqref="C9:R9">
    <cfRule type="cellIs" dxfId="5" priority="4" operator="lessThan">
      <formula>0</formula>
    </cfRule>
  </conditionalFormatting>
  <conditionalFormatting sqref="U10">
    <cfRule type="cellIs" dxfId="4" priority="5" operator="lessThan">
      <formula>$U$14</formula>
    </cfRule>
    <cfRule type="cellIs" dxfId="3" priority="6" operator="greaterThan">
      <formula>$U$14</formula>
    </cfRule>
  </conditionalFormatting>
  <conditionalFormatting sqref="U11">
    <cfRule type="cellIs" dxfId="2" priority="1" operator="lessThan">
      <formula>$U$13</formula>
    </cfRule>
    <cfRule type="cellIs" dxfId="1" priority="2" operator="greaterThan">
      <formula>$U$13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FE98F-838B-439D-B4B6-641D7CF90CC3}">
  <dimension ref="A1:Z12"/>
  <sheetViews>
    <sheetView zoomScale="80" zoomScaleNormal="80" workbookViewId="0">
      <selection activeCell="B2" sqref="B2:L2"/>
    </sheetView>
  </sheetViews>
  <sheetFormatPr defaultRowHeight="17.399999999999999" x14ac:dyDescent="0.4"/>
  <cols>
    <col min="2" max="2" width="7.296875" bestFit="1" customWidth="1"/>
    <col min="3" max="3" width="4.09765625" bestFit="1" customWidth="1"/>
    <col min="4" max="8" width="10.8984375" customWidth="1"/>
    <col min="9" max="9" width="12.59765625" bestFit="1" customWidth="1"/>
    <col min="10" max="10" width="3.59765625" customWidth="1"/>
    <col min="11" max="12" width="5.3984375" bestFit="1" customWidth="1"/>
    <col min="14" max="14" width="5.3984375" bestFit="1" customWidth="1"/>
    <col min="15" max="15" width="12.8984375" bestFit="1" customWidth="1"/>
    <col min="16" max="16" width="13.296875" customWidth="1"/>
    <col min="17" max="18" width="12.8984375" bestFit="1" customWidth="1"/>
    <col min="21" max="21" width="12.8984375" bestFit="1" customWidth="1"/>
  </cols>
  <sheetData>
    <row r="1" spans="1:26" ht="18" thickBot="1" x14ac:dyDescent="0.45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34.5" customHeight="1" thickBot="1" x14ac:dyDescent="0.45">
      <c r="A2" s="10"/>
      <c r="B2" s="30" t="s">
        <v>107</v>
      </c>
      <c r="C2" s="31"/>
      <c r="D2" s="31"/>
      <c r="E2" s="31"/>
      <c r="F2" s="31"/>
      <c r="G2" s="31"/>
      <c r="H2" s="31"/>
      <c r="I2" s="31"/>
      <c r="J2" s="31"/>
      <c r="K2" s="31"/>
      <c r="L2" s="32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x14ac:dyDescent="0.4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s="9" customFormat="1" ht="19.2" x14ac:dyDescent="0.4">
      <c r="A4" s="11"/>
      <c r="B4" s="29" t="s">
        <v>34</v>
      </c>
      <c r="C4" s="29"/>
      <c r="D4" s="29"/>
      <c r="E4" s="29"/>
      <c r="F4" s="29"/>
      <c r="G4" s="29"/>
      <c r="H4" s="29"/>
      <c r="I4" s="29"/>
      <c r="J4" s="29"/>
      <c r="K4" s="29"/>
      <c r="L4" s="29"/>
      <c r="M4" s="11"/>
      <c r="N4" s="33" t="s">
        <v>35</v>
      </c>
      <c r="O4" s="33"/>
      <c r="Q4" s="33" t="s">
        <v>102</v>
      </c>
      <c r="R4" s="33"/>
      <c r="S4" s="11"/>
      <c r="V4" s="11"/>
      <c r="W4" s="11"/>
      <c r="X4" s="11"/>
      <c r="Y4" s="11"/>
      <c r="Z4" s="11"/>
    </row>
    <row r="5" spans="1:26" x14ac:dyDescent="0.4">
      <c r="A5" s="10"/>
      <c r="B5" s="34" t="s">
        <v>14</v>
      </c>
      <c r="C5" s="36" t="s">
        <v>108</v>
      </c>
      <c r="D5" s="37"/>
      <c r="E5" s="36" t="s">
        <v>97</v>
      </c>
      <c r="F5" s="37"/>
      <c r="G5" s="36" t="s">
        <v>109</v>
      </c>
      <c r="H5" s="37"/>
      <c r="I5" s="36" t="s">
        <v>9</v>
      </c>
      <c r="J5" s="37"/>
      <c r="K5" s="36" t="s">
        <v>96</v>
      </c>
      <c r="L5" s="38"/>
      <c r="M5" s="10"/>
      <c r="N5" s="8" t="s">
        <v>101</v>
      </c>
      <c r="O5" s="7">
        <f>R5+SUM(C8:L8)</f>
        <v>46900000</v>
      </c>
      <c r="Q5" s="8" t="s">
        <v>101</v>
      </c>
      <c r="R5" s="7">
        <f>'1월(자산)'!O5</f>
        <v>46900000</v>
      </c>
      <c r="S5" s="10"/>
      <c r="V5" s="10"/>
      <c r="W5" s="10"/>
      <c r="X5" s="10"/>
      <c r="Y5" s="10"/>
      <c r="Z5" s="10"/>
    </row>
    <row r="6" spans="1:26" x14ac:dyDescent="0.4">
      <c r="A6" s="10"/>
      <c r="B6" s="46"/>
      <c r="C6" s="44" t="s">
        <v>98</v>
      </c>
      <c r="D6" s="45"/>
      <c r="E6" s="42" t="s">
        <v>98</v>
      </c>
      <c r="F6" s="43"/>
      <c r="G6" s="42" t="s">
        <v>110</v>
      </c>
      <c r="H6" s="43"/>
      <c r="I6" s="44" t="s">
        <v>99</v>
      </c>
      <c r="J6" s="45"/>
      <c r="K6" s="26" t="s">
        <v>103</v>
      </c>
      <c r="L6" s="26" t="s">
        <v>104</v>
      </c>
      <c r="M6" s="10"/>
      <c r="N6" s="8" t="s">
        <v>105</v>
      </c>
      <c r="O6" s="7">
        <f>SUM(C9:L9)</f>
        <v>0</v>
      </c>
      <c r="R6" s="10"/>
      <c r="S6" s="10"/>
      <c r="T6" s="10"/>
      <c r="U6" s="10"/>
      <c r="V6" s="10"/>
      <c r="W6" s="10"/>
      <c r="X6" s="10"/>
      <c r="Y6" s="10"/>
      <c r="Z6" s="10"/>
    </row>
    <row r="7" spans="1:26" x14ac:dyDescent="0.4">
      <c r="A7" s="10"/>
      <c r="B7" s="5" t="s">
        <v>0</v>
      </c>
      <c r="C7" s="41">
        <v>0</v>
      </c>
      <c r="D7" s="41"/>
      <c r="E7" s="39">
        <v>0</v>
      </c>
      <c r="F7" s="40"/>
      <c r="G7" s="39">
        <v>0</v>
      </c>
      <c r="H7" s="40"/>
      <c r="I7" s="41">
        <v>0</v>
      </c>
      <c r="J7" s="41"/>
      <c r="K7" s="7">
        <v>0</v>
      </c>
      <c r="L7" s="7">
        <v>0</v>
      </c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x14ac:dyDescent="0.4">
      <c r="A8" s="10"/>
      <c r="B8" s="5" t="s">
        <v>1</v>
      </c>
      <c r="C8" s="41">
        <v>0</v>
      </c>
      <c r="D8" s="41"/>
      <c r="E8" s="39">
        <v>0</v>
      </c>
      <c r="F8" s="40"/>
      <c r="G8" s="39">
        <v>0</v>
      </c>
      <c r="H8" s="40"/>
      <c r="I8" s="41">
        <v>0</v>
      </c>
      <c r="J8" s="41"/>
      <c r="K8" s="7">
        <v>0</v>
      </c>
      <c r="L8" s="7">
        <v>0</v>
      </c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x14ac:dyDescent="0.4">
      <c r="A9" s="10"/>
      <c r="B9" s="5" t="s">
        <v>106</v>
      </c>
      <c r="C9" s="41">
        <f>C8*0</f>
        <v>0</v>
      </c>
      <c r="D9" s="41"/>
      <c r="E9" s="41">
        <f t="shared" ref="E9" si="0">E8*0</f>
        <v>0</v>
      </c>
      <c r="F9" s="41"/>
      <c r="G9" s="41">
        <f t="shared" ref="G9" si="1">G8*0</f>
        <v>0</v>
      </c>
      <c r="H9" s="41"/>
      <c r="I9" s="41">
        <f>I8*0</f>
        <v>0</v>
      </c>
      <c r="J9" s="41"/>
      <c r="K9" s="7">
        <f>K8*0</f>
        <v>0</v>
      </c>
      <c r="L9" s="7">
        <f>L8*0</f>
        <v>0</v>
      </c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x14ac:dyDescent="0.4">
      <c r="A10" s="10"/>
      <c r="B10" s="5" t="s">
        <v>21</v>
      </c>
      <c r="C10" s="41">
        <f>C8-C7</f>
        <v>0</v>
      </c>
      <c r="D10" s="41"/>
      <c r="E10" s="41">
        <f t="shared" ref="E10" si="2">E8-E7</f>
        <v>0</v>
      </c>
      <c r="F10" s="41"/>
      <c r="G10" s="41">
        <f t="shared" ref="G10" si="3">G8-G7</f>
        <v>0</v>
      </c>
      <c r="H10" s="41"/>
      <c r="I10" s="41">
        <f>I8-I7</f>
        <v>0</v>
      </c>
      <c r="J10" s="41"/>
      <c r="K10" s="7">
        <f>K7-K8</f>
        <v>0</v>
      </c>
      <c r="L10" s="7">
        <f>L7-L8</f>
        <v>0</v>
      </c>
      <c r="M10" s="10"/>
      <c r="N10" s="10"/>
      <c r="O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x14ac:dyDescent="0.4">
      <c r="A11" s="10"/>
      <c r="B11" s="10"/>
      <c r="C11" s="17"/>
      <c r="D11" s="18"/>
      <c r="E11" s="18"/>
      <c r="F11" s="18"/>
      <c r="G11" s="18"/>
      <c r="H11" s="18"/>
      <c r="I11" s="10"/>
      <c r="J11" s="10"/>
      <c r="K11" s="17"/>
      <c r="L11" s="17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x14ac:dyDescent="0.4">
      <c r="S12" s="13"/>
    </row>
  </sheetData>
  <mergeCells count="30">
    <mergeCell ref="B4:L4"/>
    <mergeCell ref="N4:O4"/>
    <mergeCell ref="Q4:R4"/>
    <mergeCell ref="B5:B6"/>
    <mergeCell ref="C5:D5"/>
    <mergeCell ref="I5:J5"/>
    <mergeCell ref="K5:L5"/>
    <mergeCell ref="C6:D6"/>
    <mergeCell ref="I6:J6"/>
    <mergeCell ref="C9:D9"/>
    <mergeCell ref="I9:J9"/>
    <mergeCell ref="G7:H7"/>
    <mergeCell ref="G8:H8"/>
    <mergeCell ref="G9:H9"/>
    <mergeCell ref="G10:H10"/>
    <mergeCell ref="B2:L2"/>
    <mergeCell ref="C10:D10"/>
    <mergeCell ref="I10:J10"/>
    <mergeCell ref="E5:F5"/>
    <mergeCell ref="E6:F6"/>
    <mergeCell ref="G5:H5"/>
    <mergeCell ref="G6:H6"/>
    <mergeCell ref="E7:F7"/>
    <mergeCell ref="E8:F8"/>
    <mergeCell ref="E9:F9"/>
    <mergeCell ref="E10:F10"/>
    <mergeCell ref="C7:D7"/>
    <mergeCell ref="I7:J7"/>
    <mergeCell ref="C8:D8"/>
    <mergeCell ref="I8:J8"/>
  </mergeCells>
  <phoneticPr fontId="2" type="noConversion"/>
  <conditionalFormatting sqref="C10 E10 G10 I10 K10:L10">
    <cfRule type="cellIs" dxfId="0" priority="1" operator="lessThan">
      <formula>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1월</vt:lpstr>
      <vt:lpstr>1월(자산)</vt:lpstr>
      <vt:lpstr>2월</vt:lpstr>
      <vt:lpstr>2월(자산)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</dc:creator>
  <cp:lastModifiedBy>minyeong</cp:lastModifiedBy>
  <dcterms:created xsi:type="dcterms:W3CDTF">2020-09-01T07:58:34Z</dcterms:created>
  <dcterms:modified xsi:type="dcterms:W3CDTF">2024-01-15T12:23:16Z</dcterms:modified>
</cp:coreProperties>
</file>