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36E09DC3-43A0-410B-A0EC-BE7F7B4777F2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1월(자산)" sheetId="4" r:id="rId2"/>
    <sheet name="2월" sheetId="3" r:id="rId3"/>
    <sheet name="2월(자산)" sheetId="5" r:id="rId4"/>
  </sheets>
  <definedNames>
    <definedName name="_xlnm._FilterDatabase" localSheetId="0" hidden="1">'1월'!$B$15:$E$15</definedName>
    <definedName name="_xlnm._FilterDatabase" localSheetId="1" hidden="1">'1월(자산)'!#REF!</definedName>
    <definedName name="_xlnm._FilterDatabase" localSheetId="2" hidden="1">'2월'!$B$15:$E$15</definedName>
    <definedName name="_xlnm._FilterDatabase" localSheetId="3" hidden="1">'2월(자산)'!#REF!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O5" i="4"/>
  <c r="L10" i="4"/>
  <c r="K10" i="4"/>
  <c r="I10" i="4"/>
  <c r="G10" i="4"/>
  <c r="E10" i="4"/>
  <c r="C10" i="4"/>
  <c r="L9" i="4"/>
  <c r="K9" i="4"/>
  <c r="I9" i="4"/>
  <c r="G9" i="4"/>
  <c r="E9" i="4"/>
  <c r="C9" i="4"/>
  <c r="O6" i="4" s="1"/>
  <c r="E10" i="5"/>
  <c r="G10" i="5"/>
  <c r="E9" i="5"/>
  <c r="G9" i="5"/>
  <c r="L10" i="5"/>
  <c r="K10" i="5"/>
  <c r="I10" i="5"/>
  <c r="C10" i="5"/>
  <c r="L9" i="5"/>
  <c r="K9" i="5"/>
  <c r="I9" i="5"/>
  <c r="C9" i="5"/>
  <c r="C9" i="2"/>
  <c r="J27" i="2"/>
  <c r="C12" i="3"/>
  <c r="Q10" i="3"/>
  <c r="O10" i="3"/>
  <c r="D10" i="3"/>
  <c r="Q9" i="3"/>
  <c r="P9" i="3"/>
  <c r="O9" i="3"/>
  <c r="M9" i="3"/>
  <c r="L9" i="3"/>
  <c r="J9" i="3"/>
  <c r="D9" i="3"/>
  <c r="C9" i="3"/>
  <c r="R8" i="3"/>
  <c r="R9" i="3" s="1"/>
  <c r="N8" i="3"/>
  <c r="K8" i="3"/>
  <c r="I8" i="3"/>
  <c r="I9" i="3" s="1"/>
  <c r="H8" i="3"/>
  <c r="H9" i="3" s="1"/>
  <c r="G8" i="3"/>
  <c r="F8" i="3"/>
  <c r="U7" i="3"/>
  <c r="U11" i="3" s="1"/>
  <c r="N7" i="3"/>
  <c r="N10" i="3" s="1"/>
  <c r="K7" i="3"/>
  <c r="K9" i="3" s="1"/>
  <c r="U5" i="3"/>
  <c r="V14" i="3" s="1"/>
  <c r="G8" i="2"/>
  <c r="G9" i="2" s="1"/>
  <c r="C12" i="2"/>
  <c r="E8" i="3" s="1"/>
  <c r="E9" i="3" s="1"/>
  <c r="I8" i="2"/>
  <c r="I9" i="2" s="1"/>
  <c r="F8" i="2"/>
  <c r="F9" i="2" s="1"/>
  <c r="H8" i="2"/>
  <c r="H9" i="2" s="1"/>
  <c r="D10" i="2"/>
  <c r="U5" i="2" s="1"/>
  <c r="V14" i="2" s="1"/>
  <c r="Q10" i="2"/>
  <c r="U7" i="2" s="1"/>
  <c r="N8" i="2"/>
  <c r="N7" i="2"/>
  <c r="N9" i="2" s="1"/>
  <c r="D9" i="2"/>
  <c r="K8" i="2"/>
  <c r="M9" i="2"/>
  <c r="O10" i="2"/>
  <c r="Q9" i="2"/>
  <c r="P9" i="2"/>
  <c r="O9" i="2"/>
  <c r="R8" i="2"/>
  <c r="R9" i="2" s="1"/>
  <c r="L9" i="2"/>
  <c r="K7" i="2"/>
  <c r="K9" i="2" s="1"/>
  <c r="R5" i="5" l="1"/>
  <c r="O5" i="5" s="1"/>
  <c r="O6" i="5"/>
  <c r="N10" i="2"/>
  <c r="I10" i="3"/>
  <c r="U6" i="3" s="1"/>
  <c r="U10" i="3" s="1"/>
  <c r="R10" i="3"/>
  <c r="V13" i="3"/>
  <c r="N9" i="3"/>
  <c r="V13" i="2"/>
  <c r="I10" i="2"/>
  <c r="U11" i="2"/>
  <c r="J9" i="2"/>
  <c r="E9" i="2"/>
  <c r="R10" i="2"/>
  <c r="U6" i="2" l="1"/>
  <c r="U10" i="2" s="1"/>
  <c r="U9" i="3"/>
  <c r="U9" i="2" l="1"/>
</calcChain>
</file>

<file path=xl/sharedStrings.xml><?xml version="1.0" encoding="utf-8"?>
<sst xmlns="http://schemas.openxmlformats.org/spreadsheetml/2006/main" count="246" uniqueCount="124">
  <si>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</si>
  <si>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</si>
  <si>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</si>
  <si>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</si>
  <si>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</si>
  <si>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</si>
  <si>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</si>
  <si>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</si>
  <si>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</si>
  <si>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</si>
  <si>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</si>
  <si>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</si>
  <si>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</si>
  <si>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</si>
  <si>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</si>
  <si>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</si>
  <si>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</si>
  <si>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</si>
  <si>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</si>
  <si>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</si>
  <si>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</si>
  <si>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</si>
  <si>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</si>
  <si>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</si>
  <si>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</si>
  <si>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</si>
  <si>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</si>
  <si>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</si>
  <si>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</si>
  <si>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</si>
  <si>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</si>
  <si>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</si>
  <si>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</si>
  <si>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</si>
  <si>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</si>
  <si>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</si>
  <si>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</si>
  <si>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</si>
  <si>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</si>
  <si>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</si>
  <si>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관리비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</si>
  <si>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</si>
  <si>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</si>
  <si>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</si>
  <si>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2024년 1월 송민영의 가계부(현대차 주식 18만원 이하일 때 구매)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</si>
  <si>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</si>
  <si>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</si>
  <si>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</si>
  <si>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</si>
  <si>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</si>
  <si>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</si>
  <si>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</si>
  <si>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</si>
  <si>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</si>
  <si>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</si>
  <si>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</si>
  <si>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</si>
  <si>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</si>
  <si>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</si>
  <si>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</si>
  <si>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</si>
  <si>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</si>
  <si>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</si>
  <si>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노래방</t>
    <phoneticPr fontId="2" type="noConversion"/>
  </si>
  <si>
    <t>다이소</t>
    <phoneticPr fontId="2" type="noConversion"/>
  </si>
  <si>
    <t>도시가스</t>
    <phoneticPr fontId="2" type="noConversion"/>
  </si>
  <si>
    <t>점심</t>
    <phoneticPr fontId="2" type="noConversion"/>
  </si>
  <si>
    <t>식비</t>
    <phoneticPr fontId="2" type="noConversion"/>
  </si>
  <si>
    <t>닭가슴살</t>
    <phoneticPr fontId="2" type="noConversion"/>
  </si>
  <si>
    <t>물</t>
    <phoneticPr fontId="2" type="noConversion"/>
  </si>
  <si>
    <t>생활비</t>
    <phoneticPr fontId="2" type="noConversion"/>
  </si>
  <si>
    <t>생활비</t>
    <phoneticPr fontId="2" type="noConversion"/>
  </si>
  <si>
    <t>의류구입비</t>
    <phoneticPr fontId="2" type="noConversion"/>
  </si>
  <si>
    <t>생활비</t>
    <phoneticPr fontId="2" type="noConversion"/>
  </si>
  <si>
    <t>저녁(치킨)</t>
    <phoneticPr fontId="2" type="noConversion"/>
  </si>
  <si>
    <t>점심</t>
    <phoneticPr fontId="2" type="noConversion"/>
  </si>
  <si>
    <t>식비</t>
    <phoneticPr fontId="2" type="noConversion"/>
  </si>
  <si>
    <t>카드결제료</t>
    <phoneticPr fontId="2" type="noConversion"/>
  </si>
  <si>
    <t>생활비</t>
    <phoneticPr fontId="2" type="noConversion"/>
  </si>
  <si>
    <t>다이소 및 마트</t>
    <phoneticPr fontId="2" type="noConversion"/>
  </si>
  <si>
    <t>점심</t>
    <phoneticPr fontId="2" type="noConversion"/>
  </si>
  <si>
    <t>식비</t>
    <phoneticPr fontId="2" type="noConversion"/>
  </si>
  <si>
    <t>금액조정</t>
    <phoneticPr fontId="2" type="noConversion"/>
  </si>
  <si>
    <t>-</t>
    <phoneticPr fontId="2" type="noConversion"/>
  </si>
  <si>
    <t>마트</t>
    <phoneticPr fontId="2" type="noConversion"/>
  </si>
  <si>
    <t>생활비</t>
    <phoneticPr fontId="2" type="noConversion"/>
  </si>
  <si>
    <t>스타501</t>
    <phoneticPr fontId="2" type="noConversion"/>
  </si>
  <si>
    <t>의류구입비</t>
    <phoneticPr fontId="2" type="noConversion"/>
  </si>
  <si>
    <t>ABC마트</t>
    <phoneticPr fontId="2" type="noConversion"/>
  </si>
  <si>
    <t>올리브영</t>
    <phoneticPr fontId="2" type="noConversion"/>
  </si>
  <si>
    <t>주유</t>
    <phoneticPr fontId="2" type="noConversion"/>
  </si>
  <si>
    <t>교통비</t>
    <phoneticPr fontId="2" type="noConversion"/>
  </si>
  <si>
    <t>점심</t>
    <phoneticPr fontId="2" type="noConversion"/>
  </si>
  <si>
    <t>생활비</t>
    <phoneticPr fontId="2" type="noConversion"/>
  </si>
  <si>
    <t>이마트</t>
    <phoneticPr fontId="2" type="noConversion"/>
  </si>
  <si>
    <t>커트</t>
    <phoneticPr fontId="2" type="noConversion"/>
  </si>
  <si>
    <t>투자금</t>
    <phoneticPr fontId="2" type="noConversion"/>
  </si>
  <si>
    <t>예금</t>
    <phoneticPr fontId="2" type="noConversion"/>
  </si>
  <si>
    <t>우리은행</t>
    <phoneticPr fontId="2" type="noConversion"/>
  </si>
  <si>
    <t>하나은행</t>
    <phoneticPr fontId="2" type="noConversion"/>
  </si>
  <si>
    <t>2024년 1월 송민영의 자본</t>
    <phoneticPr fontId="2" type="noConversion"/>
  </si>
  <si>
    <t>자산</t>
    <phoneticPr fontId="2" type="noConversion"/>
  </si>
  <si>
    <t>전월</t>
    <phoneticPr fontId="2" type="noConversion"/>
  </si>
  <si>
    <t>주식</t>
    <phoneticPr fontId="2" type="noConversion"/>
  </si>
  <si>
    <t>채권</t>
    <phoneticPr fontId="2" type="noConversion"/>
  </si>
  <si>
    <t>수익</t>
    <phoneticPr fontId="2" type="noConversion"/>
  </si>
  <si>
    <t>수익률</t>
    <phoneticPr fontId="2" type="noConversion"/>
  </si>
  <si>
    <t>2024년 2월 송민영의 자본</t>
    <phoneticPr fontId="2" type="noConversion"/>
  </si>
  <si>
    <t>정기예금</t>
    <phoneticPr fontId="2" type="noConversion"/>
  </si>
  <si>
    <t>청약통장</t>
    <phoneticPr fontId="2" type="noConversion"/>
  </si>
  <si>
    <t>국민은행</t>
    <phoneticPr fontId="2" type="noConversion"/>
  </si>
  <si>
    <t>2024년 2월 송민영의 가계부</t>
    <phoneticPr fontId="2" type="noConversion"/>
  </si>
  <si>
    <t>식비</t>
    <phoneticPr fontId="2" type="noConversion"/>
  </si>
  <si>
    <t>점심</t>
    <phoneticPr fontId="2" type="noConversion"/>
  </si>
  <si>
    <t>생활비</t>
    <phoneticPr fontId="2" type="noConversion"/>
  </si>
  <si>
    <t>역귀성</t>
    <phoneticPr fontId="2" type="noConversion"/>
  </si>
  <si>
    <t>해든마트</t>
    <phoneticPr fontId="2" type="noConversion"/>
  </si>
  <si>
    <t>저녁(치킨)</t>
    <phoneticPr fontId="2" type="noConversion"/>
  </si>
  <si>
    <t>생활비</t>
    <phoneticPr fontId="2" type="noConversion"/>
  </si>
  <si>
    <t>택시비</t>
    <phoneticPr fontId="2" type="noConversion"/>
  </si>
  <si>
    <t>점심</t>
    <phoneticPr fontId="2" type="noConversion"/>
  </si>
  <si>
    <t>저녁</t>
    <phoneticPr fontId="2" type="noConversion"/>
  </si>
  <si>
    <t>해든마트</t>
    <phoneticPr fontId="2" type="noConversion"/>
  </si>
  <si>
    <t>식비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</si>
</sst>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41" fontId="0" fillId="0" borderId="3" xfId="1" applyFont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4"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66"/>
      <color rgb="FF006100"/>
      <color rgb="FF000000"/>
      <color rgb="FF9C0006"/>
      <color rgb="FF7A0000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F68"/>
  <sheetViews>
    <sheetView tabSelected="1" zoomScale="80" zoomScaleNormal="80" workbookViewId="0">
      <pane xSplit="2" ySplit="15" topLeftCell="C34" activePane="bottomRight" state="frozen"/>
      <selection pane="topRight" activeCell="C1" sqref="C1"/>
      <selection pane="bottomLeft" activeCell="A10" sqref="A10"/>
      <selection pane="bottomRight" activeCell="B2" sqref="B2:U2"/>
    </sheetView>
  </sheetViews>
  <sheetFormatPr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8" width="10.8984375" customWidth="1"/>
    <col min="9" max="9" width="22.5" bestFit="1" customWidth="1"/>
    <col min="10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29" t="s">
        <v>44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8" t="s">
        <v>34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11"/>
      <c r="T4" s="32" t="s">
        <v>35</v>
      </c>
      <c r="U4" s="3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3" t="s">
        <v>14</v>
      </c>
      <c r="C5" s="35" t="s">
        <v>11</v>
      </c>
      <c r="D5" s="36"/>
      <c r="E5" s="35" t="s">
        <v>2</v>
      </c>
      <c r="F5" s="37"/>
      <c r="G5" s="37"/>
      <c r="H5" s="37"/>
      <c r="I5" s="36"/>
      <c r="J5" s="35" t="s">
        <v>6</v>
      </c>
      <c r="K5" s="37"/>
      <c r="L5" s="37"/>
      <c r="M5" s="37"/>
      <c r="N5" s="36"/>
      <c r="O5" s="33" t="s">
        <v>7</v>
      </c>
      <c r="P5" s="35" t="s">
        <v>8</v>
      </c>
      <c r="Q5" s="36"/>
      <c r="R5" s="33" t="s">
        <v>27</v>
      </c>
      <c r="S5" s="10"/>
      <c r="T5" s="8" t="s">
        <v>24</v>
      </c>
      <c r="U5" s="7">
        <f>D10</f>
        <v>4129547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4"/>
      <c r="C6" s="8" t="s">
        <v>12</v>
      </c>
      <c r="D6" s="8" t="s">
        <v>13</v>
      </c>
      <c r="E6" s="8" t="s">
        <v>61</v>
      </c>
      <c r="F6" s="8" t="s">
        <v>40</v>
      </c>
      <c r="G6" s="8" t="s">
        <v>70</v>
      </c>
      <c r="H6" s="8" t="s">
        <v>4</v>
      </c>
      <c r="I6" s="8" t="s">
        <v>72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4"/>
      <c r="P6" s="8" t="s">
        <v>9</v>
      </c>
      <c r="Q6" s="8" t="s">
        <v>10</v>
      </c>
      <c r="R6" s="34"/>
      <c r="S6" s="10"/>
      <c r="T6" s="8" t="s">
        <v>28</v>
      </c>
      <c r="U6" s="7">
        <f>I10+N10+O10</f>
        <v>2063315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50000</v>
      </c>
      <c r="P7" s="6">
        <v>1000000</v>
      </c>
      <c r="Q7" s="6">
        <v>100000</v>
      </c>
      <c r="R7" s="6"/>
      <c r="S7" s="10"/>
      <c r="T7" s="8" t="s">
        <v>25</v>
      </c>
      <c r="U7" s="7">
        <f>Q10</f>
        <v>1100000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4129547</v>
      </c>
      <c r="D8" s="7">
        <v>0</v>
      </c>
      <c r="E8" s="7">
        <v>468220</v>
      </c>
      <c r="F8" s="7">
        <f>+SUMIF($L$16:$L$52,F$6,$J$16:$J$52)</f>
        <v>82320</v>
      </c>
      <c r="G8" s="7">
        <f>SUMIF($L$16:$L$52,G$6,$J$16:$J$52)</f>
        <v>502354</v>
      </c>
      <c r="H8" s="7">
        <f>SUMIF($L$16:$L$52,H$6,$J$16:$J$52)</f>
        <v>0</v>
      </c>
      <c r="I8" s="7">
        <f>SUMIF($L$16:$L$52,I$6,$J$16:$J$52)</f>
        <v>112200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60000</v>
      </c>
      <c r="P8" s="7">
        <v>1000000</v>
      </c>
      <c r="Q8" s="7">
        <v>100000</v>
      </c>
      <c r="R8" s="7">
        <f>SUMIF($E$16:$E$52,R$5,$C$16:$C$52)+SUMIF($L$16:$L$52,R$5,$J$16:$J$52)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>C8-C7</f>
        <v>129547</v>
      </c>
      <c r="D9" s="7">
        <f t="shared" ref="D9:R9" si="0">D7-D8</f>
        <v>0</v>
      </c>
      <c r="E9" s="7">
        <f t="shared" si="0"/>
        <v>0</v>
      </c>
      <c r="F9" s="7">
        <f t="shared" si="0"/>
        <v>37680</v>
      </c>
      <c r="G9" s="27">
        <f t="shared" si="0"/>
        <v>-102354</v>
      </c>
      <c r="H9" s="7">
        <f>H8</f>
        <v>0</v>
      </c>
      <c r="I9" s="7">
        <f t="shared" si="0"/>
        <v>-12200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-10000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766232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4129547</v>
      </c>
      <c r="E10" s="10"/>
      <c r="F10" s="10"/>
      <c r="G10" s="10"/>
      <c r="H10" s="10"/>
      <c r="I10" s="18">
        <f>SUM(E8:I8)</f>
        <v>1165094</v>
      </c>
      <c r="J10" s="17"/>
      <c r="K10" s="17"/>
      <c r="L10" s="18"/>
      <c r="M10" s="18"/>
      <c r="N10" s="18">
        <f>SUM(J8:N8)</f>
        <v>838221</v>
      </c>
      <c r="O10" s="18">
        <f>O8</f>
        <v>60000</v>
      </c>
      <c r="P10" s="17"/>
      <c r="Q10" s="18">
        <f>P8+Q8</f>
        <v>1100000</v>
      </c>
      <c r="R10" s="12">
        <f>R8</f>
        <v>0</v>
      </c>
      <c r="S10" s="10"/>
      <c r="T10" s="8" t="s">
        <v>23</v>
      </c>
      <c r="U10" s="23">
        <f>U6/U5</f>
        <v>0.49964681356090634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46</v>
      </c>
      <c r="U11" s="23">
        <f>U7/U5</f>
        <v>0.26637304285433727</v>
      </c>
      <c r="V11" s="10" t="s">
        <v>47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62</v>
      </c>
      <c r="C12" s="7">
        <f>SUM(C16:C52)</f>
        <v>255349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48</v>
      </c>
      <c r="U13" s="19">
        <v>0.45</v>
      </c>
      <c r="V13" s="7">
        <f>U5*U13</f>
        <v>1858296.1500000001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8" t="s">
        <v>19</v>
      </c>
      <c r="C14" s="28"/>
      <c r="D14" s="28"/>
      <c r="E14" s="28"/>
      <c r="F14" s="17" t="s">
        <v>37</v>
      </c>
      <c r="G14" s="17"/>
      <c r="H14" s="11"/>
      <c r="I14" s="28" t="s">
        <v>20</v>
      </c>
      <c r="J14" s="28"/>
      <c r="K14" s="28"/>
      <c r="L14" s="28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2064773.5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6">
        <v>45293</v>
      </c>
      <c r="C16" s="15">
        <v>4500</v>
      </c>
      <c r="D16" s="16" t="s">
        <v>45</v>
      </c>
      <c r="E16" s="16" t="s">
        <v>3</v>
      </c>
      <c r="F16" s="22"/>
      <c r="G16" s="22"/>
      <c r="H16" s="10"/>
      <c r="I16" s="26">
        <v>45292</v>
      </c>
      <c r="J16" s="3">
        <v>22500</v>
      </c>
      <c r="K16" s="1" t="s">
        <v>38</v>
      </c>
      <c r="L16" s="1" t="s">
        <v>71</v>
      </c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6">
        <v>45294</v>
      </c>
      <c r="C17" s="15">
        <v>4500</v>
      </c>
      <c r="D17" s="16" t="s">
        <v>49</v>
      </c>
      <c r="E17" s="16" t="s">
        <v>3</v>
      </c>
      <c r="F17" s="17"/>
      <c r="G17" s="17"/>
      <c r="H17" s="10"/>
      <c r="I17" s="26">
        <v>45292</v>
      </c>
      <c r="J17" s="15">
        <v>1500</v>
      </c>
      <c r="K17" s="16" t="s">
        <v>39</v>
      </c>
      <c r="L17" s="16" t="s">
        <v>71</v>
      </c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6">
        <v>45295</v>
      </c>
      <c r="C18" s="15">
        <v>19920</v>
      </c>
      <c r="D18" s="16" t="s">
        <v>52</v>
      </c>
      <c r="E18" s="16" t="s">
        <v>3</v>
      </c>
      <c r="F18" s="17"/>
      <c r="G18" s="17"/>
      <c r="H18" s="10"/>
      <c r="I18" s="26">
        <v>45293</v>
      </c>
      <c r="J18" s="15">
        <v>10580</v>
      </c>
      <c r="K18" s="16" t="s">
        <v>51</v>
      </c>
      <c r="L18" s="16" t="s">
        <v>71</v>
      </c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6">
        <v>45295</v>
      </c>
      <c r="C19" s="15">
        <v>5400</v>
      </c>
      <c r="D19" s="16" t="s">
        <v>53</v>
      </c>
      <c r="E19" s="16" t="s">
        <v>3</v>
      </c>
      <c r="F19" s="17"/>
      <c r="G19" s="17"/>
      <c r="H19" s="10"/>
      <c r="I19" s="26">
        <v>45294</v>
      </c>
      <c r="J19" s="15">
        <v>4500</v>
      </c>
      <c r="K19" s="16" t="s">
        <v>50</v>
      </c>
      <c r="L19" s="16" t="s">
        <v>70</v>
      </c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6">
        <v>45295</v>
      </c>
      <c r="C20" s="15">
        <v>50000</v>
      </c>
      <c r="D20" s="16" t="s">
        <v>54</v>
      </c>
      <c r="E20" s="16" t="s">
        <v>4</v>
      </c>
      <c r="F20" s="17"/>
      <c r="G20" s="17"/>
      <c r="H20" s="10"/>
      <c r="I20" s="26">
        <v>45295</v>
      </c>
      <c r="J20" s="15">
        <v>6990</v>
      </c>
      <c r="K20" s="16" t="s">
        <v>57</v>
      </c>
      <c r="L20" s="16" t="s">
        <v>71</v>
      </c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6">
        <v>45295</v>
      </c>
      <c r="C21" s="15">
        <v>22000</v>
      </c>
      <c r="D21" s="16" t="s">
        <v>55</v>
      </c>
      <c r="E21" s="16" t="s">
        <v>5</v>
      </c>
      <c r="F21" s="17"/>
      <c r="G21" s="17"/>
      <c r="H21" s="10"/>
      <c r="I21" s="26">
        <v>45296</v>
      </c>
      <c r="J21" s="15">
        <v>30919</v>
      </c>
      <c r="K21" s="16" t="s">
        <v>58</v>
      </c>
      <c r="L21" s="16" t="s">
        <v>71</v>
      </c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6">
        <v>45295</v>
      </c>
      <c r="C22" s="15">
        <v>23219</v>
      </c>
      <c r="D22" s="46" t="s">
        <v>56</v>
      </c>
      <c r="E22" s="16" t="s">
        <v>3</v>
      </c>
      <c r="F22" s="17"/>
      <c r="G22" s="17"/>
      <c r="H22" s="10"/>
      <c r="I22" s="26">
        <v>45296</v>
      </c>
      <c r="J22" s="15">
        <v>82320</v>
      </c>
      <c r="K22" s="16" t="s">
        <v>65</v>
      </c>
      <c r="L22" s="16" t="s">
        <v>40</v>
      </c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6">
        <v>45296</v>
      </c>
      <c r="C23" s="15">
        <v>4500</v>
      </c>
      <c r="D23" s="16" t="s">
        <v>59</v>
      </c>
      <c r="E23" s="16" t="s">
        <v>3</v>
      </c>
      <c r="F23" s="17"/>
      <c r="G23" s="17"/>
      <c r="H23" s="10"/>
      <c r="I23" s="26">
        <v>45298</v>
      </c>
      <c r="J23" s="15">
        <v>4000</v>
      </c>
      <c r="K23" s="16" t="s">
        <v>63</v>
      </c>
      <c r="L23" s="16" t="s">
        <v>71</v>
      </c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6">
        <v>45297</v>
      </c>
      <c r="C24" s="15">
        <v>30900</v>
      </c>
      <c r="D24" s="16" t="s">
        <v>60</v>
      </c>
      <c r="E24" s="16" t="s">
        <v>3</v>
      </c>
      <c r="F24" s="17"/>
      <c r="G24" s="17"/>
      <c r="H24" s="10"/>
      <c r="I24" s="26">
        <v>45298</v>
      </c>
      <c r="J24" s="15">
        <v>10000</v>
      </c>
      <c r="K24" s="16" t="s">
        <v>64</v>
      </c>
      <c r="L24" s="16" t="s">
        <v>71</v>
      </c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6">
        <v>45299</v>
      </c>
      <c r="C25" s="15">
        <v>4500</v>
      </c>
      <c r="D25" s="16" t="s">
        <v>66</v>
      </c>
      <c r="E25" s="16" t="s">
        <v>67</v>
      </c>
      <c r="F25" s="17"/>
      <c r="G25" s="17"/>
      <c r="H25" s="10"/>
      <c r="I25" s="26">
        <v>45298</v>
      </c>
      <c r="J25" s="15">
        <v>39535</v>
      </c>
      <c r="K25" s="16" t="s">
        <v>68</v>
      </c>
      <c r="L25" s="16" t="s">
        <v>70</v>
      </c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26">
        <v>45300</v>
      </c>
      <c r="C26" s="15">
        <v>4500</v>
      </c>
      <c r="D26" s="16" t="s">
        <v>75</v>
      </c>
      <c r="E26" s="16" t="s">
        <v>76</v>
      </c>
      <c r="F26" s="17"/>
      <c r="G26" s="17"/>
      <c r="H26" s="10"/>
      <c r="I26" s="26">
        <v>45299</v>
      </c>
      <c r="J26" s="15">
        <v>3150</v>
      </c>
      <c r="K26" s="16" t="s">
        <v>69</v>
      </c>
      <c r="L26" s="16" t="s">
        <v>70</v>
      </c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26">
        <v>45301</v>
      </c>
      <c r="C27" s="15">
        <v>4500</v>
      </c>
      <c r="D27" s="16" t="s">
        <v>75</v>
      </c>
      <c r="E27" s="16" t="s">
        <v>76</v>
      </c>
      <c r="F27" s="17"/>
      <c r="G27" s="17"/>
      <c r="H27" s="10"/>
      <c r="I27" s="26">
        <v>45300</v>
      </c>
      <c r="J27" s="15">
        <f>7700+13200+20500</f>
        <v>41400</v>
      </c>
      <c r="K27" s="46" t="s">
        <v>74</v>
      </c>
      <c r="L27" s="16" t="s">
        <v>73</v>
      </c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26">
        <v>45302</v>
      </c>
      <c r="C28" s="15">
        <v>4500</v>
      </c>
      <c r="D28" s="16" t="s">
        <v>75</v>
      </c>
      <c r="E28" s="16" t="s">
        <v>76</v>
      </c>
      <c r="F28" s="17"/>
      <c r="G28" s="17"/>
      <c r="H28" s="10"/>
      <c r="I28" s="26">
        <v>45302</v>
      </c>
      <c r="J28" s="15">
        <v>5400</v>
      </c>
      <c r="K28" s="16" t="s">
        <v>77</v>
      </c>
      <c r="L28" s="16" t="s">
        <v>78</v>
      </c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26">
        <v>45303</v>
      </c>
      <c r="C29" s="15">
        <v>4500</v>
      </c>
      <c r="D29" s="16" t="s">
        <v>80</v>
      </c>
      <c r="E29" s="16" t="s">
        <v>81</v>
      </c>
      <c r="F29" s="17"/>
      <c r="G29" s="17"/>
      <c r="H29" s="10"/>
      <c r="I29" s="26">
        <v>45302</v>
      </c>
      <c r="J29" s="15">
        <v>11500</v>
      </c>
      <c r="K29" s="16" t="s">
        <v>79</v>
      </c>
      <c r="L29" s="16" t="s">
        <v>78</v>
      </c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26">
        <v>45303</v>
      </c>
      <c r="C30" s="15">
        <v>8910</v>
      </c>
      <c r="D30" s="16" t="s">
        <v>83</v>
      </c>
      <c r="E30" s="16" t="s">
        <v>82</v>
      </c>
      <c r="F30" s="17"/>
      <c r="G30" s="17"/>
      <c r="H30" s="10"/>
      <c r="I30" s="26">
        <v>45303</v>
      </c>
      <c r="J30" s="15">
        <v>2980</v>
      </c>
      <c r="K30" s="16" t="s">
        <v>84</v>
      </c>
      <c r="L30" s="16" t="s">
        <v>85</v>
      </c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26">
        <v>45304</v>
      </c>
      <c r="C31" s="15">
        <v>50000</v>
      </c>
      <c r="D31" s="16" t="s">
        <v>90</v>
      </c>
      <c r="E31" s="16" t="s">
        <v>91</v>
      </c>
      <c r="F31" s="17"/>
      <c r="G31" s="17"/>
      <c r="H31" s="10"/>
      <c r="I31" s="26">
        <v>45303</v>
      </c>
      <c r="J31" s="15">
        <v>50100</v>
      </c>
      <c r="K31" s="16" t="s">
        <v>86</v>
      </c>
      <c r="L31" s="16" t="s">
        <v>87</v>
      </c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26">
        <v>45306</v>
      </c>
      <c r="C32" s="15">
        <v>4500</v>
      </c>
      <c r="D32" s="16" t="s">
        <v>113</v>
      </c>
      <c r="E32" s="16" t="s">
        <v>112</v>
      </c>
      <c r="F32" s="17"/>
      <c r="G32" s="17"/>
      <c r="H32" s="10"/>
      <c r="I32" s="26">
        <v>45303</v>
      </c>
      <c r="J32" s="15">
        <v>62100</v>
      </c>
      <c r="K32" s="16" t="s">
        <v>88</v>
      </c>
      <c r="L32" s="16" t="s">
        <v>87</v>
      </c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26">
        <v>45307</v>
      </c>
      <c r="C33" s="15">
        <v>4500</v>
      </c>
      <c r="D33" s="16" t="s">
        <v>120</v>
      </c>
      <c r="E33" s="16" t="s">
        <v>123</v>
      </c>
      <c r="F33" s="17"/>
      <c r="G33" s="17"/>
      <c r="H33" s="10"/>
      <c r="I33" s="26">
        <v>45303</v>
      </c>
      <c r="J33" s="15">
        <v>35560</v>
      </c>
      <c r="K33" s="16" t="s">
        <v>89</v>
      </c>
      <c r="L33" s="16" t="s">
        <v>85</v>
      </c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26"/>
      <c r="C34" s="15"/>
      <c r="D34" s="16"/>
      <c r="E34" s="16"/>
      <c r="F34" s="17"/>
      <c r="G34" s="17"/>
      <c r="H34" s="10"/>
      <c r="I34" s="26">
        <v>45304</v>
      </c>
      <c r="J34" s="15">
        <v>36000</v>
      </c>
      <c r="K34" s="16" t="s">
        <v>92</v>
      </c>
      <c r="L34" s="16" t="s">
        <v>93</v>
      </c>
      <c r="M34" s="17"/>
      <c r="N34" s="17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26"/>
      <c r="C35" s="15"/>
      <c r="D35" s="16"/>
      <c r="E35" s="16"/>
      <c r="F35" s="17"/>
      <c r="G35" s="17"/>
      <c r="H35" s="10"/>
      <c r="I35" s="26">
        <v>45304</v>
      </c>
      <c r="J35" s="15">
        <v>50000</v>
      </c>
      <c r="K35" s="16" t="s">
        <v>94</v>
      </c>
      <c r="L35" s="16" t="s">
        <v>93</v>
      </c>
      <c r="M35" s="17"/>
      <c r="N35" s="17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26"/>
      <c r="C36" s="15"/>
      <c r="D36" s="16"/>
      <c r="E36" s="16"/>
      <c r="F36" s="17"/>
      <c r="G36" s="17"/>
      <c r="H36" s="10"/>
      <c r="I36" s="26">
        <v>45305</v>
      </c>
      <c r="J36" s="15">
        <v>6600</v>
      </c>
      <c r="K36" s="16" t="s">
        <v>92</v>
      </c>
      <c r="L36" s="16" t="s">
        <v>93</v>
      </c>
      <c r="M36" s="17"/>
      <c r="N36" s="17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26"/>
      <c r="C37" s="15"/>
      <c r="D37" s="16"/>
      <c r="E37" s="16"/>
      <c r="F37" s="17"/>
      <c r="G37" s="17"/>
      <c r="H37" s="10"/>
      <c r="I37" s="26">
        <v>45305</v>
      </c>
      <c r="J37" s="15">
        <v>33000</v>
      </c>
      <c r="K37" s="16" t="s">
        <v>95</v>
      </c>
      <c r="L37" s="16" t="s">
        <v>93</v>
      </c>
      <c r="M37" s="17"/>
      <c r="N37" s="17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26"/>
      <c r="C38" s="15"/>
      <c r="D38" s="16"/>
      <c r="E38" s="16"/>
      <c r="F38" s="17"/>
      <c r="G38" s="17"/>
      <c r="H38" s="10"/>
      <c r="I38" s="26">
        <v>45305</v>
      </c>
      <c r="J38" s="15">
        <v>82000</v>
      </c>
      <c r="K38" s="16" t="s">
        <v>115</v>
      </c>
      <c r="L38" s="16" t="s">
        <v>114</v>
      </c>
      <c r="M38" s="17"/>
      <c r="N38" s="17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26"/>
      <c r="C39" s="15"/>
      <c r="D39" s="16"/>
      <c r="E39" s="16"/>
      <c r="F39" s="17"/>
      <c r="G39" s="17"/>
      <c r="H39" s="10"/>
      <c r="I39" s="26">
        <v>45306</v>
      </c>
      <c r="J39" s="15">
        <f>3800+8050</f>
        <v>11850</v>
      </c>
      <c r="K39" s="16" t="s">
        <v>116</v>
      </c>
      <c r="L39" s="16" t="s">
        <v>114</v>
      </c>
      <c r="M39" s="17"/>
      <c r="N39" s="17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26"/>
      <c r="C40" s="15"/>
      <c r="D40" s="16"/>
      <c r="E40" s="16"/>
      <c r="F40" s="17"/>
      <c r="G40" s="17"/>
      <c r="H40" s="10"/>
      <c r="I40" s="26">
        <v>45307</v>
      </c>
      <c r="J40" s="15">
        <v>27700</v>
      </c>
      <c r="K40" s="46" t="s">
        <v>117</v>
      </c>
      <c r="L40" s="16" t="s">
        <v>118</v>
      </c>
      <c r="M40" s="17"/>
      <c r="N40" s="17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26"/>
      <c r="C41" s="15"/>
      <c r="D41" s="16"/>
      <c r="E41" s="16"/>
      <c r="F41" s="17"/>
      <c r="G41" s="17"/>
      <c r="H41" s="10"/>
      <c r="I41" s="26">
        <v>45308</v>
      </c>
      <c r="J41" s="15">
        <v>11400</v>
      </c>
      <c r="K41" s="16" t="s">
        <v>119</v>
      </c>
      <c r="L41" s="16" t="s">
        <v>118</v>
      </c>
      <c r="M41" s="17"/>
      <c r="N41" s="17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26"/>
      <c r="C42" s="15"/>
      <c r="D42" s="16"/>
      <c r="E42" s="16"/>
      <c r="F42" s="17"/>
      <c r="G42" s="17"/>
      <c r="H42" s="10"/>
      <c r="I42" s="26">
        <v>45309</v>
      </c>
      <c r="J42" s="15">
        <v>7300</v>
      </c>
      <c r="K42" s="16" t="s">
        <v>120</v>
      </c>
      <c r="L42" s="16" t="s">
        <v>118</v>
      </c>
      <c r="M42" s="17"/>
      <c r="N42" s="17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26"/>
      <c r="C43" s="15"/>
      <c r="D43" s="16"/>
      <c r="E43" s="16"/>
      <c r="F43" s="17"/>
      <c r="G43" s="17"/>
      <c r="H43" s="10"/>
      <c r="I43" s="26">
        <v>45309</v>
      </c>
      <c r="J43" s="15">
        <v>5990</v>
      </c>
      <c r="K43" s="16" t="s">
        <v>121</v>
      </c>
      <c r="L43" s="16" t="s">
        <v>118</v>
      </c>
      <c r="M43" s="17"/>
      <c r="N43" s="17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26"/>
      <c r="C44" s="15"/>
      <c r="D44" s="16"/>
      <c r="E44" s="16"/>
      <c r="F44" s="17"/>
      <c r="G44" s="17"/>
      <c r="H44" s="10"/>
      <c r="I44" s="26">
        <v>45309</v>
      </c>
      <c r="J44" s="15"/>
      <c r="K44" s="16" t="s">
        <v>122</v>
      </c>
      <c r="L44" s="16" t="s">
        <v>118</v>
      </c>
      <c r="M44" s="17"/>
      <c r="N44" s="17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26"/>
      <c r="C45" s="15"/>
      <c r="D45" s="16"/>
      <c r="E45" s="16"/>
      <c r="F45" s="17"/>
      <c r="G45" s="17"/>
      <c r="H45" s="10"/>
      <c r="I45" s="26"/>
      <c r="J45" s="15"/>
      <c r="K45" s="16"/>
      <c r="L45" s="16"/>
      <c r="M45" s="17"/>
      <c r="N45" s="17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26"/>
      <c r="C46" s="15"/>
      <c r="D46" s="16"/>
      <c r="E46" s="16"/>
      <c r="F46" s="17"/>
      <c r="G46" s="17"/>
      <c r="H46" s="10"/>
      <c r="I46" s="26"/>
      <c r="J46" s="15"/>
      <c r="K46" s="16"/>
      <c r="L46" s="16"/>
      <c r="M46" s="17"/>
      <c r="N46" s="17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26"/>
      <c r="C47" s="15"/>
      <c r="D47" s="16"/>
      <c r="E47" s="16"/>
      <c r="F47" s="17"/>
      <c r="G47" s="17"/>
      <c r="H47" s="10"/>
      <c r="I47" s="26"/>
      <c r="J47" s="15"/>
      <c r="K47" s="16"/>
      <c r="L47" s="16"/>
      <c r="M47" s="17"/>
      <c r="N47" s="17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26"/>
      <c r="C48" s="15"/>
      <c r="D48" s="16"/>
      <c r="E48" s="16"/>
      <c r="F48" s="17"/>
      <c r="G48" s="17"/>
      <c r="H48" s="10"/>
      <c r="I48" s="26"/>
      <c r="J48" s="15"/>
      <c r="K48" s="16"/>
      <c r="L48" s="16"/>
      <c r="M48" s="17"/>
      <c r="N48" s="17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26"/>
      <c r="C49" s="15"/>
      <c r="D49" s="16"/>
      <c r="E49" s="16"/>
      <c r="F49" s="17"/>
      <c r="G49" s="17"/>
      <c r="H49" s="10"/>
      <c r="I49" s="26"/>
      <c r="J49" s="15"/>
      <c r="K49" s="16"/>
      <c r="L49" s="16"/>
      <c r="M49" s="17"/>
      <c r="N49" s="17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x14ac:dyDescent="0.4">
      <c r="A50" s="10"/>
      <c r="B50" s="26"/>
      <c r="C50" s="15"/>
      <c r="D50" s="16"/>
      <c r="E50" s="16"/>
      <c r="F50" s="17"/>
      <c r="G50" s="17"/>
      <c r="H50" s="10"/>
      <c r="I50" s="26"/>
      <c r="J50" s="15"/>
      <c r="K50" s="16"/>
      <c r="L50" s="16"/>
      <c r="M50" s="17"/>
      <c r="N50" s="17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x14ac:dyDescent="0.4">
      <c r="A51" s="10"/>
      <c r="B51" s="26"/>
      <c r="C51" s="15"/>
      <c r="D51" s="16"/>
      <c r="E51" s="16"/>
      <c r="F51" s="17"/>
      <c r="G51" s="17"/>
      <c r="H51" s="10"/>
      <c r="I51" s="26"/>
      <c r="J51" s="15"/>
      <c r="K51" s="16"/>
      <c r="L51" s="16"/>
      <c r="M51" s="17"/>
      <c r="N51" s="17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x14ac:dyDescent="0.4">
      <c r="A52" s="10"/>
      <c r="B52" s="26"/>
      <c r="C52" s="15"/>
      <c r="D52" s="16"/>
      <c r="E52" s="16"/>
      <c r="F52" s="17"/>
      <c r="G52" s="17"/>
      <c r="H52" s="10"/>
      <c r="I52" s="26"/>
      <c r="J52" s="15"/>
      <c r="K52" s="16"/>
      <c r="L52" s="16"/>
      <c r="M52" s="17"/>
      <c r="N52" s="17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x14ac:dyDescent="0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x14ac:dyDescent="0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x14ac:dyDescent="0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x14ac:dyDescent="0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x14ac:dyDescent="0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x14ac:dyDescent="0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13" priority="5" operator="lessThan">
      <formula>0</formula>
    </cfRule>
  </conditionalFormatting>
  <conditionalFormatting sqref="C9:R9">
    <cfRule type="cellIs" dxfId="12" priority="7" operator="lessThan">
      <formula>0</formula>
    </cfRule>
  </conditionalFormatting>
  <conditionalFormatting sqref="U10">
    <cfRule type="cellIs" dxfId="11" priority="9" operator="lessThan">
      <formula>$U$14</formula>
    </cfRule>
    <cfRule type="cellIs" dxfId="10" priority="10" operator="greaterThan">
      <formula>$U$14</formula>
    </cfRule>
  </conditionalFormatting>
  <conditionalFormatting sqref="U11">
    <cfRule type="cellIs" dxfId="9" priority="1" operator="lessThan">
      <formula>$U$13</formula>
    </cfRule>
    <cfRule type="cellIs" dxfId="8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ECD1-E558-42B2-9B8B-4E13141F41E7}">
  <dimension ref="A1:W17"/>
  <sheetViews>
    <sheetView zoomScale="80" zoomScaleNormal="80" workbookViewId="0">
      <selection activeCell="D27" sqref="D27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34.5" customHeight="1" thickBot="1" x14ac:dyDescent="0.45">
      <c r="A2" s="10"/>
      <c r="B2" s="29" t="s">
        <v>100</v>
      </c>
      <c r="C2" s="30"/>
      <c r="D2" s="30"/>
      <c r="E2" s="30"/>
      <c r="F2" s="30"/>
      <c r="G2" s="30"/>
      <c r="H2" s="30"/>
      <c r="I2" s="30"/>
      <c r="J2" s="30"/>
      <c r="K2" s="30"/>
      <c r="L2" s="31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2" s="9" customFormat="1" ht="19.2" x14ac:dyDescent="0.4">
      <c r="A4" s="11"/>
      <c r="B4" s="28" t="s">
        <v>34</v>
      </c>
      <c r="C4" s="28"/>
      <c r="D4" s="28"/>
      <c r="E4" s="28"/>
      <c r="F4" s="28"/>
      <c r="G4" s="28"/>
      <c r="H4" s="28"/>
      <c r="I4" s="28"/>
      <c r="J4" s="28"/>
      <c r="K4" s="28"/>
      <c r="L4" s="28"/>
      <c r="N4" s="32" t="s">
        <v>35</v>
      </c>
      <c r="O4" s="32"/>
      <c r="P4" s="11"/>
      <c r="Q4" s="11"/>
      <c r="R4" s="32" t="s">
        <v>102</v>
      </c>
      <c r="S4" s="32"/>
      <c r="T4" s="11"/>
      <c r="U4" s="11"/>
      <c r="V4" s="11"/>
    </row>
    <row r="5" spans="1:22" x14ac:dyDescent="0.4">
      <c r="A5" s="10"/>
      <c r="B5" s="33" t="s">
        <v>14</v>
      </c>
      <c r="C5" s="35" t="s">
        <v>108</v>
      </c>
      <c r="D5" s="36"/>
      <c r="E5" s="35" t="s">
        <v>97</v>
      </c>
      <c r="F5" s="36"/>
      <c r="G5" s="35" t="s">
        <v>109</v>
      </c>
      <c r="H5" s="36"/>
      <c r="I5" s="35" t="s">
        <v>9</v>
      </c>
      <c r="J5" s="36"/>
      <c r="K5" s="35" t="s">
        <v>96</v>
      </c>
      <c r="L5" s="37"/>
      <c r="N5" s="8" t="s">
        <v>101</v>
      </c>
      <c r="O5" s="7">
        <f>SUM(C8:L8)</f>
        <v>46900000</v>
      </c>
      <c r="P5" s="10"/>
      <c r="Q5" s="10"/>
      <c r="R5" s="8" t="s">
        <v>101</v>
      </c>
      <c r="S5" s="7">
        <v>0</v>
      </c>
      <c r="T5" s="10"/>
      <c r="U5" s="10"/>
      <c r="V5" s="10"/>
    </row>
    <row r="6" spans="1:22" x14ac:dyDescent="0.4">
      <c r="A6" s="10"/>
      <c r="B6" s="45"/>
      <c r="C6" s="41" t="s">
        <v>98</v>
      </c>
      <c r="D6" s="42"/>
      <c r="E6" s="39" t="s">
        <v>98</v>
      </c>
      <c r="F6" s="40"/>
      <c r="G6" s="39" t="s">
        <v>110</v>
      </c>
      <c r="H6" s="40"/>
      <c r="I6" s="41" t="s">
        <v>99</v>
      </c>
      <c r="J6" s="42"/>
      <c r="K6" s="25" t="s">
        <v>103</v>
      </c>
      <c r="L6" s="25" t="s">
        <v>104</v>
      </c>
      <c r="N6" s="8" t="s">
        <v>106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2" x14ac:dyDescent="0.4">
      <c r="A7" s="10"/>
      <c r="B7" s="5" t="s">
        <v>0</v>
      </c>
      <c r="C7" s="38">
        <v>39000000</v>
      </c>
      <c r="D7" s="38"/>
      <c r="E7" s="43">
        <v>0</v>
      </c>
      <c r="F7" s="44"/>
      <c r="G7" s="43">
        <v>6900000</v>
      </c>
      <c r="H7" s="44"/>
      <c r="I7" s="38">
        <v>1000000</v>
      </c>
      <c r="J7" s="38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4">
      <c r="A8" s="10"/>
      <c r="B8" s="5" t="s">
        <v>1</v>
      </c>
      <c r="C8" s="38">
        <v>39000000</v>
      </c>
      <c r="D8" s="38"/>
      <c r="E8" s="43">
        <v>0</v>
      </c>
      <c r="F8" s="44"/>
      <c r="G8" s="43">
        <v>6900000</v>
      </c>
      <c r="H8" s="44"/>
      <c r="I8" s="38">
        <v>1000000</v>
      </c>
      <c r="J8" s="38"/>
      <c r="K8" s="7">
        <v>0</v>
      </c>
      <c r="L8" s="7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4">
      <c r="A9" s="10"/>
      <c r="B9" s="5" t="s">
        <v>106</v>
      </c>
      <c r="C9" s="38">
        <f>C8*0</f>
        <v>0</v>
      </c>
      <c r="D9" s="38"/>
      <c r="E9" s="38">
        <f t="shared" ref="E9" si="0">E8*0</f>
        <v>0</v>
      </c>
      <c r="F9" s="38"/>
      <c r="G9" s="38">
        <f t="shared" ref="G9" si="1">G8*0</f>
        <v>0</v>
      </c>
      <c r="H9" s="38"/>
      <c r="I9" s="38">
        <f>I8*0</f>
        <v>0</v>
      </c>
      <c r="J9" s="38"/>
      <c r="K9" s="7">
        <f>K8*0</f>
        <v>0</v>
      </c>
      <c r="L9" s="7">
        <f>L8*0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4">
      <c r="A10" s="10"/>
      <c r="B10" s="5" t="s">
        <v>21</v>
      </c>
      <c r="C10" s="38">
        <f>C8-C7</f>
        <v>0</v>
      </c>
      <c r="D10" s="38"/>
      <c r="E10" s="38">
        <f t="shared" ref="E10" si="2">E8-E7</f>
        <v>0</v>
      </c>
      <c r="F10" s="38"/>
      <c r="G10" s="38">
        <f t="shared" ref="G10" si="3">G8-G7</f>
        <v>0</v>
      </c>
      <c r="H10" s="38"/>
      <c r="I10" s="38">
        <f>I8-I7</f>
        <v>0</v>
      </c>
      <c r="J10" s="38"/>
      <c r="K10" s="7">
        <f>K7-K8</f>
        <v>0</v>
      </c>
      <c r="L10" s="7">
        <f>L7-L8</f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4">
      <c r="A11" s="10"/>
      <c r="B11" s="10"/>
      <c r="C11" s="17"/>
      <c r="D11" s="18"/>
      <c r="E11" s="10"/>
      <c r="F11" s="10"/>
      <c r="G11" s="17"/>
      <c r="H11" s="1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4">
      <c r="O12" s="13"/>
    </row>
    <row r="17" spans="18:23" x14ac:dyDescent="0.4">
      <c r="R17" s="10"/>
      <c r="S17" s="10"/>
      <c r="T17" s="10"/>
      <c r="U17" s="10"/>
      <c r="V17" s="10"/>
      <c r="W17" s="10"/>
    </row>
  </sheetData>
  <mergeCells count="30">
    <mergeCell ref="B2:L2"/>
    <mergeCell ref="G8:H8"/>
    <mergeCell ref="I8:J8"/>
    <mergeCell ref="G9:H9"/>
    <mergeCell ref="I9:J9"/>
    <mergeCell ref="B5:B6"/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E10:F10"/>
    <mergeCell ref="C7:D7"/>
    <mergeCell ref="C8:D8"/>
    <mergeCell ref="C10:D10"/>
    <mergeCell ref="N4:O4"/>
    <mergeCell ref="C5:D5"/>
    <mergeCell ref="E5:F5"/>
    <mergeCell ref="G5:H5"/>
    <mergeCell ref="G10:H10"/>
    <mergeCell ref="I10:J10"/>
  </mergeCells>
  <phoneticPr fontId="2" type="noConversion"/>
  <conditionalFormatting sqref="C10 E10 G10 I10 K10:L10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D24-AA82-4C1F-B69C-8DBF4B15B831}">
  <dimension ref="A1:AF49"/>
  <sheetViews>
    <sheetView view="pageBreakPreview" zoomScale="80" zoomScaleNormal="85" zoomScaleSheetLayoutView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E7" sqref="E7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29" t="s">
        <v>111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8" t="s">
        <v>34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11"/>
      <c r="T4" s="32" t="s">
        <v>35</v>
      </c>
      <c r="U4" s="3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3" t="s">
        <v>14</v>
      </c>
      <c r="C5" s="35" t="s">
        <v>11</v>
      </c>
      <c r="D5" s="36"/>
      <c r="E5" s="35" t="s">
        <v>2</v>
      </c>
      <c r="F5" s="37"/>
      <c r="G5" s="37"/>
      <c r="H5" s="37"/>
      <c r="I5" s="36"/>
      <c r="J5" s="35" t="s">
        <v>6</v>
      </c>
      <c r="K5" s="37"/>
      <c r="L5" s="37"/>
      <c r="M5" s="37"/>
      <c r="N5" s="36"/>
      <c r="O5" s="33" t="s">
        <v>7</v>
      </c>
      <c r="P5" s="35" t="s">
        <v>8</v>
      </c>
      <c r="Q5" s="36"/>
      <c r="R5" s="33" t="s">
        <v>27</v>
      </c>
      <c r="S5" s="10"/>
      <c r="T5" s="8" t="s">
        <v>24</v>
      </c>
      <c r="U5" s="7">
        <f>D10</f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4"/>
      <c r="C6" s="8" t="s">
        <v>12</v>
      </c>
      <c r="D6" s="8" t="s">
        <v>13</v>
      </c>
      <c r="E6" s="8" t="s">
        <v>61</v>
      </c>
      <c r="F6" s="8" t="s">
        <v>40</v>
      </c>
      <c r="G6" s="8" t="s">
        <v>70</v>
      </c>
      <c r="H6" s="8" t="s">
        <v>4</v>
      </c>
      <c r="I6" s="8" t="s">
        <v>72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4"/>
      <c r="P6" s="8" t="s">
        <v>9</v>
      </c>
      <c r="Q6" s="8" t="s">
        <v>10</v>
      </c>
      <c r="R6" s="34"/>
      <c r="S6" s="10"/>
      <c r="T6" s="8" t="s">
        <v>28</v>
      </c>
      <c r="U6" s="7">
        <f>I10+N10+O10</f>
        <v>1314591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0</v>
      </c>
      <c r="D7" s="6">
        <v>0</v>
      </c>
      <c r="E7" s="6">
        <v>300000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100000</v>
      </c>
      <c r="P7" s="6">
        <v>1800000</v>
      </c>
      <c r="Q7" s="6">
        <v>100000</v>
      </c>
      <c r="R7" s="6"/>
      <c r="S7" s="10"/>
      <c r="T7" s="8" t="s">
        <v>25</v>
      </c>
      <c r="U7" s="7">
        <f>Q10</f>
        <v>1900000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0</v>
      </c>
      <c r="D8" s="7">
        <v>0</v>
      </c>
      <c r="E8" s="7">
        <f>'1월'!C12</f>
        <v>255349</v>
      </c>
      <c r="F8" s="7">
        <f>+SUMIF($L$16:$L$33,F$6,$J$16:$J$33)</f>
        <v>0</v>
      </c>
      <c r="G8" s="7">
        <f>SUMIF($L$16:$L$33,G$6,$J$16:$J$33)</f>
        <v>0</v>
      </c>
      <c r="H8" s="7">
        <f>SUMIF($L$16:$L$33,H$6,$J$16:$J$33)</f>
        <v>0</v>
      </c>
      <c r="I8" s="7">
        <f>SUMIF($L$16:$L$33,I$6,$J$16:$J$33)</f>
        <v>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100000</v>
      </c>
      <c r="P8" s="7">
        <v>1800000</v>
      </c>
      <c r="Q8" s="7">
        <v>100000</v>
      </c>
      <c r="R8" s="7">
        <f>SUMIF($E$16:$E$33,R$5,$C$16:$C$33)+SUMIF($L$16:$L$33,R$5,$J$16:$J$33)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 t="shared" ref="C9:R9" si="0">C7-C8</f>
        <v>0</v>
      </c>
      <c r="D9" s="7">
        <f t="shared" si="0"/>
        <v>0</v>
      </c>
      <c r="E9" s="7">
        <f t="shared" si="0"/>
        <v>44651</v>
      </c>
      <c r="F9" s="7"/>
      <c r="G9" s="7"/>
      <c r="H9" s="7">
        <f>H8</f>
        <v>0</v>
      </c>
      <c r="I9" s="7">
        <f t="shared" si="0"/>
        <v>100000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-3414591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0</v>
      </c>
      <c r="E10" s="10"/>
      <c r="F10" s="10"/>
      <c r="G10" s="10"/>
      <c r="H10" s="10"/>
      <c r="I10" s="18">
        <f>SUM(E8:I8)</f>
        <v>255349</v>
      </c>
      <c r="J10" s="17"/>
      <c r="K10" s="17"/>
      <c r="L10" s="18"/>
      <c r="M10" s="18"/>
      <c r="N10" s="18">
        <f>SUM(L6:N8)</f>
        <v>959242</v>
      </c>
      <c r="O10" s="18">
        <f>O8</f>
        <v>100000</v>
      </c>
      <c r="P10" s="17"/>
      <c r="Q10" s="18">
        <f>P8+Q8</f>
        <v>1900000</v>
      </c>
      <c r="R10" s="12">
        <f>R8</f>
        <v>0</v>
      </c>
      <c r="S10" s="10"/>
      <c r="T10" s="8" t="s">
        <v>23</v>
      </c>
      <c r="U10" s="23" t="e">
        <f>U6/U5</f>
        <v>#DIV/0!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46</v>
      </c>
      <c r="U11" s="23" t="e">
        <f>U7/U5</f>
        <v>#DIV/0!</v>
      </c>
      <c r="V11" s="10" t="s">
        <v>47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62</v>
      </c>
      <c r="C12" s="7">
        <f>SUM(C16:C33)</f>
        <v>0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48</v>
      </c>
      <c r="U13" s="19">
        <v>0.45</v>
      </c>
      <c r="V13" s="7">
        <f>U5*U13</f>
        <v>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8" t="s">
        <v>19</v>
      </c>
      <c r="C14" s="28"/>
      <c r="D14" s="28"/>
      <c r="E14" s="28"/>
      <c r="F14" s="17" t="s">
        <v>37</v>
      </c>
      <c r="G14" s="17"/>
      <c r="H14" s="11"/>
      <c r="I14" s="28" t="s">
        <v>20</v>
      </c>
      <c r="J14" s="28"/>
      <c r="K14" s="28"/>
      <c r="L14" s="28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"/>
      <c r="C16" s="15"/>
      <c r="D16" s="16"/>
      <c r="E16" s="16"/>
      <c r="F16" s="22"/>
      <c r="G16" s="22"/>
      <c r="H16" s="10"/>
      <c r="I16" s="2"/>
      <c r="J16" s="3"/>
      <c r="K16" s="1"/>
      <c r="L16" s="1"/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"/>
      <c r="C17" s="15"/>
      <c r="D17" s="16"/>
      <c r="E17" s="16"/>
      <c r="F17" s="17"/>
      <c r="G17" s="17"/>
      <c r="H17" s="10"/>
      <c r="I17" s="2"/>
      <c r="J17" s="15"/>
      <c r="K17" s="16"/>
      <c r="L17" s="16"/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"/>
      <c r="C18" s="15"/>
      <c r="D18" s="16"/>
      <c r="E18" s="16"/>
      <c r="F18" s="17"/>
      <c r="G18" s="17"/>
      <c r="H18" s="10"/>
      <c r="I18" s="2"/>
      <c r="J18" s="15"/>
      <c r="K18" s="16"/>
      <c r="L18" s="16"/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"/>
      <c r="C19" s="15"/>
      <c r="D19" s="16"/>
      <c r="E19" s="16"/>
      <c r="F19" s="17"/>
      <c r="G19" s="17"/>
      <c r="H19" s="10"/>
      <c r="I19" s="2"/>
      <c r="J19" s="15"/>
      <c r="K19" s="16"/>
      <c r="L19" s="16"/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"/>
      <c r="C20" s="15"/>
      <c r="D20" s="16"/>
      <c r="E20" s="16"/>
      <c r="F20" s="17"/>
      <c r="G20" s="17"/>
      <c r="H20" s="10"/>
      <c r="I20" s="2"/>
      <c r="J20" s="15"/>
      <c r="K20" s="16"/>
      <c r="L20" s="16"/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"/>
      <c r="C21" s="15"/>
      <c r="D21" s="16"/>
      <c r="E21" s="16"/>
      <c r="F21" s="17"/>
      <c r="G21" s="17"/>
      <c r="H21" s="10"/>
      <c r="I21" s="2"/>
      <c r="J21" s="15"/>
      <c r="K21" s="16"/>
      <c r="L21" s="16"/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"/>
      <c r="C22" s="15"/>
      <c r="D22" s="16"/>
      <c r="E22" s="16"/>
      <c r="F22" s="17"/>
      <c r="G22" s="17"/>
      <c r="H22" s="10"/>
      <c r="I22" s="2"/>
      <c r="J22" s="15"/>
      <c r="K22" s="16"/>
      <c r="L22" s="16"/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"/>
      <c r="C23" s="15"/>
      <c r="D23" s="16"/>
      <c r="E23" s="16"/>
      <c r="F23" s="17"/>
      <c r="G23" s="17"/>
      <c r="H23" s="10"/>
      <c r="I23" s="2"/>
      <c r="J23" s="15"/>
      <c r="K23" s="16"/>
      <c r="L23" s="16"/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"/>
      <c r="C24" s="15"/>
      <c r="D24" s="16"/>
      <c r="E24" s="16"/>
      <c r="F24" s="17"/>
      <c r="G24" s="17"/>
      <c r="H24" s="10"/>
      <c r="I24" s="2"/>
      <c r="J24" s="15"/>
      <c r="K24" s="16"/>
      <c r="L24" s="16"/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"/>
      <c r="C25" s="15"/>
      <c r="D25" s="16"/>
      <c r="E25" s="16"/>
      <c r="F25" s="17"/>
      <c r="G25" s="17"/>
      <c r="H25" s="10"/>
      <c r="I25" s="2"/>
      <c r="J25" s="15"/>
      <c r="K25" s="16"/>
      <c r="L25" s="16"/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14"/>
      <c r="C26" s="15"/>
      <c r="D26" s="16"/>
      <c r="E26" s="16"/>
      <c r="F26" s="17"/>
      <c r="G26" s="17"/>
      <c r="H26" s="10"/>
      <c r="I26" s="2"/>
      <c r="J26" s="15"/>
      <c r="K26" s="16"/>
      <c r="L26" s="16"/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14"/>
      <c r="C27" s="15"/>
      <c r="D27" s="16"/>
      <c r="E27" s="16"/>
      <c r="F27" s="17"/>
      <c r="G27" s="17"/>
      <c r="H27" s="10"/>
      <c r="I27" s="14"/>
      <c r="J27" s="15"/>
      <c r="K27" s="16"/>
      <c r="L27" s="16"/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14"/>
      <c r="C28" s="15"/>
      <c r="D28" s="16"/>
      <c r="E28" s="16"/>
      <c r="F28" s="17"/>
      <c r="G28" s="17"/>
      <c r="H28" s="10"/>
      <c r="I28" s="14"/>
      <c r="J28" s="15"/>
      <c r="K28" s="16"/>
      <c r="L28" s="16"/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14"/>
      <c r="C29" s="15"/>
      <c r="D29" s="16"/>
      <c r="E29" s="16"/>
      <c r="F29" s="17"/>
      <c r="G29" s="17"/>
      <c r="H29" s="10"/>
      <c r="I29" s="14"/>
      <c r="J29" s="15"/>
      <c r="K29" s="16"/>
      <c r="L29" s="16"/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14"/>
      <c r="C30" s="15"/>
      <c r="D30" s="16"/>
      <c r="E30" s="16"/>
      <c r="F30" s="17"/>
      <c r="G30" s="17"/>
      <c r="H30" s="10"/>
      <c r="I30" s="14"/>
      <c r="J30" s="15"/>
      <c r="K30" s="16"/>
      <c r="L30" s="16"/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14"/>
      <c r="C31" s="15"/>
      <c r="D31" s="16"/>
      <c r="E31" s="16"/>
      <c r="F31" s="17"/>
      <c r="G31" s="17"/>
      <c r="H31" s="10"/>
      <c r="I31" s="14"/>
      <c r="J31" s="15"/>
      <c r="K31" s="16"/>
      <c r="L31" s="16"/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14"/>
      <c r="C32" s="15"/>
      <c r="D32" s="16"/>
      <c r="E32" s="16"/>
      <c r="F32" s="17"/>
      <c r="G32" s="17"/>
      <c r="H32" s="10"/>
      <c r="I32" s="14"/>
      <c r="J32" s="15"/>
      <c r="K32" s="16"/>
      <c r="L32" s="16"/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14"/>
      <c r="C33" s="15"/>
      <c r="D33" s="16"/>
      <c r="E33" s="16"/>
      <c r="F33" s="17"/>
      <c r="G33" s="17"/>
      <c r="H33" s="10"/>
      <c r="I33" s="14"/>
      <c r="J33" s="15"/>
      <c r="K33" s="16"/>
      <c r="L33" s="16"/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6" priority="3" operator="lessThan">
      <formula>0</formula>
    </cfRule>
  </conditionalFormatting>
  <conditionalFormatting sqref="C9:R9">
    <cfRule type="cellIs" dxfId="5" priority="4" operator="lessThan">
      <formula>0</formula>
    </cfRule>
  </conditionalFormatting>
  <conditionalFormatting sqref="U10">
    <cfRule type="cellIs" dxfId="4" priority="5" operator="lessThan">
      <formula>$U$14</formula>
    </cfRule>
    <cfRule type="cellIs" dxfId="3" priority="6" operator="greaterThan">
      <formula>$U$14</formula>
    </cfRule>
  </conditionalFormatting>
  <conditionalFormatting sqref="U11">
    <cfRule type="cellIs" dxfId="2" priority="1" operator="lessThan">
      <formula>$U$13</formula>
    </cfRule>
    <cfRule type="cellIs" dxfId="1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E98F-838B-439D-B4B6-641D7CF90CC3}">
  <dimension ref="A1:Z12"/>
  <sheetViews>
    <sheetView zoomScale="80" zoomScaleNormal="80" workbookViewId="0">
      <selection activeCell="B2" sqref="B2:L2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thickBot="1" x14ac:dyDescent="0.45">
      <c r="A2" s="10"/>
      <c r="B2" s="29" t="s">
        <v>107</v>
      </c>
      <c r="C2" s="30"/>
      <c r="D2" s="30"/>
      <c r="E2" s="30"/>
      <c r="F2" s="30"/>
      <c r="G2" s="30"/>
      <c r="H2" s="30"/>
      <c r="I2" s="30"/>
      <c r="J2" s="30"/>
      <c r="K2" s="30"/>
      <c r="L2" s="3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28" t="s">
        <v>34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11"/>
      <c r="N4" s="32" t="s">
        <v>35</v>
      </c>
      <c r="O4" s="32"/>
      <c r="Q4" s="32" t="s">
        <v>102</v>
      </c>
      <c r="R4" s="32"/>
      <c r="S4" s="11"/>
      <c r="V4" s="11"/>
      <c r="W4" s="11"/>
      <c r="X4" s="11"/>
      <c r="Y4" s="11"/>
      <c r="Z4" s="11"/>
    </row>
    <row r="5" spans="1:26" x14ac:dyDescent="0.4">
      <c r="A5" s="10"/>
      <c r="B5" s="33" t="s">
        <v>14</v>
      </c>
      <c r="C5" s="35" t="s">
        <v>108</v>
      </c>
      <c r="D5" s="36"/>
      <c r="E5" s="35" t="s">
        <v>97</v>
      </c>
      <c r="F5" s="36"/>
      <c r="G5" s="35" t="s">
        <v>109</v>
      </c>
      <c r="H5" s="36"/>
      <c r="I5" s="35" t="s">
        <v>9</v>
      </c>
      <c r="J5" s="36"/>
      <c r="K5" s="35" t="s">
        <v>96</v>
      </c>
      <c r="L5" s="37"/>
      <c r="M5" s="10"/>
      <c r="N5" s="8" t="s">
        <v>101</v>
      </c>
      <c r="O5" s="7">
        <f>R5+SUM(C8:L8)</f>
        <v>46900000</v>
      </c>
      <c r="Q5" s="8" t="s">
        <v>101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45"/>
      <c r="C6" s="41" t="s">
        <v>98</v>
      </c>
      <c r="D6" s="42"/>
      <c r="E6" s="39" t="s">
        <v>98</v>
      </c>
      <c r="F6" s="40"/>
      <c r="G6" s="39" t="s">
        <v>110</v>
      </c>
      <c r="H6" s="40"/>
      <c r="I6" s="41" t="s">
        <v>99</v>
      </c>
      <c r="J6" s="42"/>
      <c r="K6" s="25" t="s">
        <v>103</v>
      </c>
      <c r="L6" s="25" t="s">
        <v>104</v>
      </c>
      <c r="M6" s="10"/>
      <c r="N6" s="8" t="s">
        <v>105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0</v>
      </c>
      <c r="C7" s="38">
        <v>0</v>
      </c>
      <c r="D7" s="38"/>
      <c r="E7" s="43">
        <v>0</v>
      </c>
      <c r="F7" s="44"/>
      <c r="G7" s="43">
        <v>0</v>
      </c>
      <c r="H7" s="44"/>
      <c r="I7" s="38">
        <v>0</v>
      </c>
      <c r="J7" s="38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1</v>
      </c>
      <c r="C8" s="38">
        <v>0</v>
      </c>
      <c r="D8" s="38"/>
      <c r="E8" s="43">
        <v>0</v>
      </c>
      <c r="F8" s="44"/>
      <c r="G8" s="43">
        <v>0</v>
      </c>
      <c r="H8" s="44"/>
      <c r="I8" s="38">
        <v>0</v>
      </c>
      <c r="J8" s="38"/>
      <c r="K8" s="7">
        <v>0</v>
      </c>
      <c r="L8" s="7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106</v>
      </c>
      <c r="C9" s="38">
        <f>C8*0</f>
        <v>0</v>
      </c>
      <c r="D9" s="38"/>
      <c r="E9" s="38">
        <f t="shared" ref="E9" si="0">E8*0</f>
        <v>0</v>
      </c>
      <c r="F9" s="38"/>
      <c r="G9" s="38">
        <f t="shared" ref="G9" si="1">G8*0</f>
        <v>0</v>
      </c>
      <c r="H9" s="38"/>
      <c r="I9" s="38">
        <f>I8*0</f>
        <v>0</v>
      </c>
      <c r="J9" s="38"/>
      <c r="K9" s="7">
        <f>K8*0</f>
        <v>0</v>
      </c>
      <c r="L9" s="7">
        <f>L8*0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5" t="s">
        <v>21</v>
      </c>
      <c r="C10" s="38">
        <f>C8-C7</f>
        <v>0</v>
      </c>
      <c r="D10" s="38"/>
      <c r="E10" s="38">
        <f t="shared" ref="E10" si="2">E8-E7</f>
        <v>0</v>
      </c>
      <c r="F10" s="38"/>
      <c r="G10" s="38">
        <f t="shared" ref="G10" si="3">G8-G7</f>
        <v>0</v>
      </c>
      <c r="H10" s="38"/>
      <c r="I10" s="38">
        <f>I8-I7</f>
        <v>0</v>
      </c>
      <c r="J10" s="38"/>
      <c r="K10" s="7">
        <f>K7-K8</f>
        <v>0</v>
      </c>
      <c r="L10" s="7">
        <f>L7-L8</f>
        <v>0</v>
      </c>
      <c r="M10" s="10"/>
      <c r="N10" s="10"/>
      <c r="O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A11" s="10"/>
      <c r="B11" s="10"/>
      <c r="C11" s="17"/>
      <c r="D11" s="18"/>
      <c r="E11" s="18"/>
      <c r="F11" s="18"/>
      <c r="G11" s="18"/>
      <c r="H11" s="18"/>
      <c r="I11" s="10"/>
      <c r="J11" s="10"/>
      <c r="K11" s="17"/>
      <c r="L11" s="17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4">
      <c r="S12" s="13"/>
    </row>
  </sheetData>
  <mergeCells count="30">
    <mergeCell ref="G10:H10"/>
    <mergeCell ref="B2:L2"/>
    <mergeCell ref="C10:D10"/>
    <mergeCell ref="I10:J10"/>
    <mergeCell ref="E5:F5"/>
    <mergeCell ref="E6:F6"/>
    <mergeCell ref="G5:H5"/>
    <mergeCell ref="G6:H6"/>
    <mergeCell ref="E7:F7"/>
    <mergeCell ref="E8:F8"/>
    <mergeCell ref="E9:F9"/>
    <mergeCell ref="E10:F10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B4:L4"/>
    <mergeCell ref="N4:O4"/>
    <mergeCell ref="Q4:R4"/>
    <mergeCell ref="B5:B6"/>
    <mergeCell ref="C5:D5"/>
    <mergeCell ref="I5:J5"/>
    <mergeCell ref="K5:L5"/>
    <mergeCell ref="C6:D6"/>
    <mergeCell ref="I6:J6"/>
  </mergeCells>
  <phoneticPr fontId="2" type="noConversion"/>
  <conditionalFormatting sqref="C10 E10 G10 I10 K10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1월</vt:lpstr>
      <vt:lpstr>1월(자산)</vt:lpstr>
      <vt:lpstr>2월</vt:lpstr>
      <vt:lpstr>2월(자산)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2024-01-18T10:55:37Z</dcterms:modified>
</cp:coreProperties>
</file>