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08" yWindow="-108" windowWidth="23256" windowHeight="12576" activeTab="2"/>
  </x:bookViews>
  <x:sheets>
    <x:sheet name="4월" sheetId="1" r:id="rId4"/>
    <x:sheet name="4월(자산)" sheetId="2" r:id="rId5"/>
    <x:sheet name="3월" sheetId="3" r:id="rId6"/>
    <x:sheet name="3월(자산)" sheetId="4" r:id="rId7"/>
    <x:sheet name="2월" sheetId="5" r:id="rId8"/>
    <x:sheet name="2월(자산)" sheetId="6" r:id="rId9"/>
    <x:sheet name="1월" sheetId="7" r:id="rId10"/>
    <x:sheet name="1월(자산)" sheetId="8" r:id="rId11"/>
  </x:sheets>
  <x:definedNames>
    <x:definedName name="_xlnm._FilterDatabase" localSheetId="6" hidden="1">'1월'!$B$15:$E$15</x:definedName>
    <x:definedName name="_xlnm._FilterDatabase" localSheetId="7" hidden="1">'1월(자산)'!#REF!</x:definedName>
    <x:definedName name="_xlnm._FilterDatabase" localSheetId="4" hidden="1">'2월'!$L$15:$O$15</x:definedName>
    <x:definedName name="_xlnm._FilterDatabase" localSheetId="5" hidden="1">'2월(자산)'!#REF!</x:definedName>
    <x:definedName name="_xlnm._FilterDatabase" localSheetId="2" hidden="1">'3월'!$L$15:$O$15</x:definedName>
    <x:definedName name="_xlnm._FilterDatabase" localSheetId="3" hidden="1">'3월(자산)'!#REF!</x:definedName>
    <x:definedName name="_xlnm._FilterDatabase" localSheetId="0" hidden="1">'4월'!$L$15:$O$15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<x:sst xmlns:r="http://schemas.openxmlformats.org/officeDocument/2006/relationships" xmlns:c="http://schemas.openxmlformats.org/drawingml/2006/chart" xmlns:x="http://schemas.openxmlformats.org/spreadsheetml/2006/main" count="687" uniqueCount="159">
  <x:si>
    <x:t>주유</x:t>
  </x:si>
  <x:si>
    <x:t>저축률</x:t>
  </x:si>
  <x:si>
    <x:t>점심 데이트</x:t>
  </x:si>
  <x:si>
    <x:t>해든마트</x:t>
  </x:si>
  <x:si>
    <x:t>커트</x:t>
  </x:si>
  <x:si>
    <x:t>수익</x:t>
  </x:si>
  <x:si>
    <x:t>요가 강습</x:t>
  </x:si>
  <x:si>
    <x:t>저축률 = 저축계/소득계*100</x:t>
  </x:si>
  <x:si>
    <x:t>선크림 구입</x:t>
  </x:si>
  <x:si>
    <x:t>수경 구매</x:t>
  </x:si>
  <x:si>
    <x:t>2024년 2월 송민영의 가계부</x:t>
  </x:si>
  <x:si>
    <x:t>스타501</x:t>
  </x:si>
  <x:si>
    <x:t>청약</x:t>
  </x:si>
  <x:si>
    <x:t>국민은행</x:t>
  </x:si>
  <x:si>
    <x:t>전기세</x:t>
  </x:si>
  <x:si>
    <x:t>저축</x:t>
  </x:si>
  <x:si>
    <x:t>한전</x:t>
  </x:si>
  <x:si>
    <x:t>병원</x:t>
  </x:si>
  <x:si>
    <x:t>재생크림</x:t>
  </x:si>
  <x:si>
    <x:t>하나카드 체크</x:t>
  </x:si>
  <x:si>
    <x:t>수영강습</x:t>
  </x:si>
  <x:si>
    <x:t>바디워시</x:t>
  </x:si>
  <x:si>
    <x:t>계획</x:t>
  </x:si>
  <x:si>
    <x:t>대중교통</x:t>
  </x:si>
  <x:si>
    <x:t>주택관리비</x:t>
  </x:si>
  <x:si>
    <x:t>점심(데이트)</x:t>
  </x:si>
  <x:si>
    <x:t>피자</x:t>
  </x:si>
  <x:si>
    <x:t>건강검진</x:t>
  </x:si>
  <x:si>
    <x:t>금액</x:t>
  </x:si>
  <x:si>
    <x:t>단백질바</x:t>
  </x:si>
  <x:si>
    <x:t>청약통장</x:t>
  </x:si>
  <x:si>
    <x:t>수익률</x:t>
  </x:si>
  <x:si>
    <x:t>투자계</x:t>
  </x:si>
  <x:si>
    <x:t>추목수영장</x:t>
  </x:si>
  <x:si>
    <x:t>기타</x:t>
  </x:si>
  <x:si>
    <x:t>컴포즈커피</x:t>
  </x:si>
  <x:si>
    <x:t>투자</x:t>
  </x:si>
  <x:si>
    <x:t>편의점</x:t>
  </x:si>
  <x:si>
    <x:t>소득</x:t>
  </x:si>
  <x:si>
    <x:t>현금사용실적</x:t>
  </x:si>
  <x:si>
    <x:t>금액조정</x:t>
  </x:si>
  <x:si>
    <x:t>카드값(금월)</x:t>
  </x:si>
  <x:si>
    <x:t>잔액 = 소득계 - (지출계+저축계+투자계)</x:t>
  </x:si>
  <x:si>
    <x:t>통신비</x:t>
  </x:si>
  <x:si>
    <x:t>고정수입</x:t>
  </x:si>
  <x:si>
    <x:t>도서구매</x:t>
  </x:si>
  <x:si>
    <x:t>탈모약</x:t>
  </x:si>
  <x:si>
    <x:t>마트(쌀구매)</x:t>
  </x:si>
  <x:si>
    <x:t>주유소</x:t>
  </x:si>
  <x:si>
    <x:t>현금사용량</x:t>
  </x:si>
  <x:si>
    <x:t>지출목표</x:t>
  </x:si>
  <x:si>
    <x:t>저축계</x:t>
  </x:si>
  <x:si>
    <x:t>차이</x:t>
  </x:si>
  <x:si>
    <x:t>자산</x:t>
  </x:si>
  <x:si>
    <x:t>다이소</x:t>
  </x:si>
  <x:si>
    <x:t>노래방</x:t>
  </x:si>
  <x:si>
    <x:t>샴푸</x:t>
  </x:si>
  <x:si>
    <x:t>마트</x:t>
  </x:si>
  <x:si>
    <x:t>2024년 3월 송민영의 가계부</x:t>
  </x:si>
  <x:si>
    <x:t>고정지출</x:t>
  </x:si>
  <x:si>
    <x:t>현금 흐름</x:t>
  </x:si>
  <x:si>
    <x:t>귀성비</x:t>
  </x:si>
  <x:si>
    <x:t>`</x:t>
  </x:si>
  <x:si>
    <x:t>전기요금</x:t>
  </x:si>
  <x:si>
    <x:t>채권</x:t>
  </x:si>
  <x:si>
    <x:t>본죽</x:t>
  </x:si>
  <x:si>
    <x:t>취미</x:t>
  </x:si>
  <x:si>
    <x:t>세탁비</x:t>
  </x:si>
  <x:si>
    <x:t>도시가스</x:t>
  </x:si>
  <x:si>
    <x:t>닭가슴살</x:t>
  </x:si>
  <x:si>
    <x:t>저녁(모임)</x:t>
  </x:si>
  <x:si>
    <x:t>축의금(제덕)</x:t>
  </x:si>
  <x:si>
    <x:t>아침(편의점)</x:t>
  </x:si>
  <x:si>
    <x:t>의류구입비</x:t>
  </x:si>
  <x:si>
    <x:t>미용실</x:t>
  </x:si>
  <x:si>
    <x:t>적금</x:t>
  </x:si>
  <x:si>
    <x:t>주유비</x:t>
  </x:si>
  <x:si>
    <x:t>쥬유소</x:t>
  </x:si>
  <x:si>
    <x:t>관리비</x:t>
  </x:si>
  <x:si>
    <x:t>빨래</x:t>
  </x:si>
  <x:si>
    <x:t>변동수입</x:t>
  </x:si>
  <x:si>
    <x:t>교통후불</x:t>
  </x:si>
  <x:si>
    <x:t>월 결산</x:t>
  </x:si>
  <x:si>
    <x:t>미용(커트)</x:t>
  </x:si>
  <x:si>
    <x:t>투자금</x:t>
  </x:si>
  <x:si>
    <x:t>커피</x:t>
  </x:si>
  <x:si>
    <x:t>2024년 3월 송민영의 자본</x:t>
  </x:si>
  <x:si>
    <x:t>설 명절 선물</x:t>
  </x:si>
  <x:si>
    <x:t>날짜</x:t>
  </x:si>
  <x:si>
    <x:t>비상금</x:t>
  </x:si>
  <x:si>
    <x:t>요가매트</x:t>
  </x:si>
  <x:si>
    <x:t>우리은행</x:t>
  </x:si>
  <x:si>
    <x:t>보험금</x:t>
  </x:si>
  <x:si>
    <x:t>스킨 구입</x:t>
  </x:si>
  <x:si>
    <x:t>사용처</x:t>
  </x:si>
  <x:si>
    <x:t>지하철비</x:t>
  </x:si>
  <x:si>
    <x:t>명절선물비</x:t>
  </x:si>
  <x:si>
    <x:t>잔액</x:t>
  </x:si>
  <x:si>
    <x:t>셍활비(식비)</x:t>
  </x:si>
  <x:si>
    <x:t>2024년 1월 송민영의 자본</x:t>
  </x:si>
  <x:si>
    <x:t>이마트</x:t>
  </x:si>
  <x:si>
    <x:t>지출률</x:t>
  </x:si>
  <x:si>
    <x:t>-</x:t>
  </x:si>
  <x:si>
    <x:t>구분</x:t>
  </x:si>
  <x:si>
    <x:t>다이소(파스)</x:t>
  </x:si>
  <x:si>
    <x:t>수영장 입장</x:t>
  </x:si>
  <x:si>
    <x:t>카드결제료</x:t>
  </x:si>
  <x:si>
    <x:t>지출률 = 지출계/소득계*100</x:t>
  </x:si>
  <x:si>
    <x:t>회식</x:t>
  </x:si>
  <x:si>
    <x:t>전월</x:t>
  </x:si>
  <x:si>
    <x:t>주거비</x:t>
  </x:si>
  <x:si>
    <x:t>실적</x:t>
  </x:si>
  <x:si>
    <x:t>수영 이어폰</x:t>
  </x:si>
  <x:si>
    <x:t>카드사용실적</x:t>
  </x:si>
  <x:si>
    <x:t>올리브영(치실)</x:t>
  </x:si>
  <x:si>
    <x:t>하나은행</x:t>
  </x:si>
  <x:si>
    <x:t>카드값(전월)</x:t>
  </x:si>
  <x:si>
    <x:t>저녁</x:t>
  </x:si>
  <x:si>
    <x:t>피트니스</x:t>
  </x:si>
  <x:si>
    <x:t>정기예금</x:t>
  </x:si>
  <x:si>
    <x:t>지출계</x:t>
  </x:si>
  <x:si>
    <x:t>2024년 1월 송민영의 가계부</x:t>
  </x:si>
  <x:si>
    <x:t>소득계</x:t>
  </x:si>
  <x:si>
    <x:t>주차비</x:t>
  </x:si>
  <x:si>
    <x:t>아이스크림점</x:t>
  </x:si>
  <x:si>
    <x:t>2024년 4월 송민영의 가계부</x:t>
  </x:si>
  <x:si>
    <x:t>저축목표</x:t>
  </x:si>
  <x:si>
    <x:t>저녁(치킨)</x:t>
  </x:si>
  <x:si>
    <x:t>뽀미약</x:t>
  </x:si>
  <x:si>
    <x:t>변동지출</x:t>
  </x:si>
  <x:si>
    <x:t>기타(데이트통장+유투브 구독)</x:t>
  </x:si>
  <x:si>
    <x:t>식비</x:t>
  </x:si>
  <x:si>
    <x:t>수영</x:t>
  </x:si>
  <x:si>
    <x:t>예금</x:t>
  </x:si>
  <x:si>
    <x:t>피부과</x:t>
  </x:si>
  <x:si>
    <x:t>가용자산</x:t>
  </x:si>
  <x:si>
    <x:t>저녁(감자탕)</x:t>
  </x:si>
  <x:si>
    <x:t>점심</x:t>
  </x:si>
  <x:si>
    <x:t>잔고</x:t>
  </x:si>
  <x:si>
    <x:t>수영복</x:t>
  </x:si>
  <x:si>
    <x:t>생활비</x:t>
  </x:si>
  <x:si>
    <x:t>생활비(식비)</x:t>
  </x:si>
  <x:si>
    <x:t>돈까스</x:t>
  </x:si>
  <x:si>
    <x:t>2024년 2월 송민영의 자본</x:t>
  </x:si>
  <x:si>
    <x:t>저녁(데이트)</x:t>
  </x:si>
  <x:si>
    <x:t>김밥천국</x:t>
  </x:si>
  <x:si>
    <x:t>용돈</x:t>
  </x:si>
  <x:si>
    <x:t>홈플러스</x:t>
  </x:si>
  <x:si>
    <x:t>교통비</x:t>
  </x:si>
  <x:si>
    <x:t>다이소 및 마트</x:t>
  </x:si>
  <x:si>
    <x:t>물</x:t>
  </x:si>
  <x:si>
    <x:t>아침</x:t>
  </x:si>
  <x:si>
    <x:t>올리브영</x:t>
  </x:si>
  <x:si>
    <x:t>주식</x:t>
  </x:si>
  <x:si>
    <x:t>지출계 = 변동지출 + 고정지출 + 비상금</x:t>
  </x:si>
  <x:si>
    <x:t>가슴패치</x:t>
  </x:si>
  <x:si>
    <x:t>택시비</x:t>
  </x:si>
  <x:si>
    <x:t>ABC마트</x:t>
  </x:si>
  <x:si>
    <x:t>2024년 4월 송민영의 자본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</x:si>
</x:sst>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%"/>
    <x:numFmt numFmtId="166" formatCode="[$-F800]dddd\,\ mmmm\ dd\,\ yyyy"/>
    <x:numFmt numFmtId="167" formatCode="_-* #,##0.00_-;\-* #,##0.00_-;_-* &quot;-&quot;_-;_-@_-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ffff00"/>
        <x:bgColor rgb="ffffff00"/>
      </x:patternFill>
    </x:fill>
  </x:fills>
  <x:borders count="3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applyFont="1" applyBorder="1" applyAlignment="1">
          <x:alignment horizontal="center" vertical="center"/>
        </x:xf>
      </mc:Fallback>
    </mc:AlternateContent>
  </x:cellStyleXfs>
  <x:cellXfs count="131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6" applyNumberFormat="1" applyFont="1" applyFill="1" applyBorder="1">
          <x:alignment horizontal="center" vertical="center"/>
        </x:xf>
      </mc:Fallback>
    </mc:AlternateContent>
    <x:xf numFmtId="0" fontId="0" fillId="6" borderId="0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Font="1" applyBorder="1">
          <x:alignment horizontal="center" vertical="center"/>
        </x:xf>
      </mc:Fallback>
    </mc:AlternateContent>
    <x:xf numFmtId="0" fontId="0" fillId="6" borderId="0" xfId="5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5" applyNumberFormat="1" applyFont="1" applyFill="1" applyBorder="1">
          <x:alignment horizontal="center" vertical="center"/>
        </x:xf>
      </mc:Fallback>
    </mc:AlternateContent>
    <x:xf numFmtId="41" fontId="0" fillId="0" borderId="8" xfId="2" applyNumberFormat="1" applyBorder="1">
      <x:alignment horizontal="general" vertical="center"/>
    </x:xf>
    <x:xf numFmtId="41" fontId="0" fillId="0" borderId="6" xfId="5" applyNumberFormat="1" applyFont="1" applyBorder="1" applyAlignment="1">
      <x:alignment horizontal="general" vertical="center"/>
    </x:xf>
    <x:xf numFmtId="41" fontId="0" fillId="0" borderId="10" xfId="2" applyNumberFormat="1" applyBorder="1">
      <x:alignment horizontal="general" vertical="center"/>
    </x:xf>
    <x:xf numFmtId="41" fontId="0" fillId="0" borderId="11" xfId="5" applyNumberFormat="1" applyFont="1" applyBorder="1" applyAlignment="1">
      <x:alignment horizontal="general" vertical="center"/>
    </x:xf>
    <x:xf numFmtId="41" fontId="0" fillId="0" borderId="12" xfId="2" applyNumberFormat="1" applyBorder="1">
      <x:alignment horizontal="general" vertical="center"/>
    </x:xf>
    <x:xf numFmtId="0" fontId="8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0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5" applyNumberFormat="1" applyFont="1" applyFill="1" applyBorder="1">
          <x:alignment horizontal="center" vertical="center"/>
        </x:xf>
      </mc:Fallback>
    </mc:AlternateContent>
    <x:xf numFmtId="41" fontId="0" fillId="0" borderId="14" xfId="2" applyNumberFormat="1" applyBorder="1">
      <x:alignment horizontal="general" vertical="center"/>
    </x:xf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x:xf numFmtId="167" fontId="0" fillId="0" borderId="2" xfId="2" applyNumberFormat="1" applyBorder="1">
      <x:alignment horizontal="general" vertical="center"/>
    </x:xf>
    <x:xf numFmtId="41" fontId="0" fillId="0" borderId="11" xfId="4" applyNumberFormat="1" applyFont="1" applyBorder="1" applyAlignment="1">
      <x:alignment horizontal="general" vertical="center"/>
    </x:xf>
    <x:xf numFmtId="41" fontId="0" fillId="0" borderId="18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5" applyNumberFormat="1" applyFont="1" applyFill="1" applyBorder="1">
          <x:alignment horizontal="center" vertical="center"/>
        </x:xf>
      </mc:Fallback>
    </mc:AlternateContent>
    <x:xf numFmtId="0" fontId="0" fillId="6" borderId="0" xfId="5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5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9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  <x:xf numFmtId="0" fontId="0" fillId="6" borderId="0" xfId="3" applyNumberFormat="1" applyFont="1" applyFill="1">
      <x:alignment horizontal="general" vertical="center"/>
    </x:xf>
    <x:xf numFmtId="0" fontId="0" fillId="6" borderId="0" xfId="3" applyNumberFormat="1" applyFont="1" applyFill="1" applyAlignment="1">
      <x:alignment horizontal="center" vertical="center"/>
    </x:xf>
    <x:xf numFmtId="41" fontId="0" fillId="6" borderId="6" xfId="3" applyNumberFormat="1" applyFont="1" applyFill="1" applyBorder="1" applyAlignment="1">
      <x:alignment horizontal="center" vertical="center"/>
    </x:xf>
    <x:xf numFmtId="0" fontId="0" fillId="6" borderId="6" xfId="3" applyNumberFormat="1" applyFont="1" applyFill="1" applyBorder="1" applyAlignment="1">
      <x:alignment horizontal="center" vertical="center"/>
    </x:xf>
    <x:xf numFmtId="41" fontId="0" fillId="0" borderId="9" xfId="3" applyNumberFormat="1" applyFont="1" applyBorder="1" applyAlignment="1">
      <x:alignment horizontal="center" vertical="center"/>
    </x:xf>
    <x:xf numFmtId="0" fontId="0" fillId="0" borderId="6" xfId="3" applyNumberFormat="1" applyFont="1" applyBorder="1" applyAlignment="1">
      <x:alignment horizontal="center" vertical="center"/>
    </x:xf>
    <x:xf numFmtId="41" fontId="0" fillId="9" borderId="9" xfId="3" applyNumberFormat="1" applyFont="1" applyFill="1" applyBorder="1" applyAlignment="1">
      <x:alignment horizontal="center" vertical="center"/>
    </x:xf>
    <x:xf numFmtId="41" fontId="0" fillId="0" borderId="6" xfId="3" applyNumberFormat="1" applyFont="1" applyBorder="1" applyAlignment="1">
      <x:alignment horizontal="center" vertical="center"/>
    </x:xf>
    <x:xf numFmtId="41" fontId="0" fillId="0" borderId="11" xfId="3" applyNumberFormat="1" applyFont="1" applyBorder="1" applyAlignment="1">
      <x:alignment horizontal="general" vertical="center"/>
    </x:xf>
    <x:xf numFmtId="164" fontId="0" fillId="6" borderId="6" xfId="3" applyNumberFormat="1" applyFont="1" applyFill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36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6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7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7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8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8" xfId="3" applyNumberFormat="1" applyFont="1" applyFill="1" applyBorder="1" applyAlignment="1" applyProtection="1">
          <x:alignment horizontal="center" vertical="center"/>
        </x:xf>
      </mc:Fallback>
    </mc:AlternateContent>
  </x:cellXfs>
  <x:cellStyles count="7">
    <x:cellStyle name="표준" xfId="0" builtinId="0"/>
    <x:cellStyle name="백분율" xfId="1" builtinId="5"/>
    <x:cellStyle name="쉼표 [0]" xfId="2" builtinId="6"/>
  </x:cellStyles>
  <x:dxfs count="4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I8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E7" activeCellId="0" sqref="E7:E7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87" t="s">
        <x:v>125</x:v>
      </x:c>
      <x:c r="C2" s="87"/>
      <x:c r="D2" s="87"/>
      <x:c r="E2" s="87"/>
      <x:c r="F2" s="87"/>
      <x:c r="G2" s="87"/>
      <x:c r="H2" s="87"/>
      <x:c r="I2" s="87"/>
      <x:c r="J2" s="87"/>
      <x:c r="K2" s="87"/>
      <x:c r="L2" s="87"/>
      <x:c r="M2" s="87"/>
      <x:c r="N2" s="87"/>
      <x:c r="O2" s="87"/>
      <x:c r="P2" s="87"/>
      <x:c r="Q2" s="87"/>
      <x:c r="R2" s="87"/>
      <x:c r="S2" s="87"/>
      <x:c r="T2" s="87"/>
      <x:c r="U2" s="87"/>
      <x:c r="V2" s="87"/>
      <x:c r="W2" s="87"/>
      <x:c r="X2" s="8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88" t="s">
        <x:v>60</x:v>
      </x:c>
      <x:c r="C4" s="89"/>
      <x:c r="D4" s="89"/>
      <x:c r="E4" s="90"/>
      <x:c r="F4" s="90"/>
      <x:c r="G4" s="90"/>
      <x:c r="H4" s="90"/>
      <x:c r="I4" s="91"/>
      <x:c r="J4" s="90"/>
      <x:c r="K4" s="91"/>
      <x:c r="L4" s="90"/>
      <x:c r="M4" s="89"/>
      <x:c r="N4" s="89"/>
      <x:c r="O4" s="89"/>
      <x:c r="P4" s="89"/>
      <x:c r="Q4" s="89"/>
      <x:c r="R4" s="89"/>
      <x:c r="S4" s="89"/>
      <x:c r="T4" s="89"/>
      <x:c r="U4" s="92"/>
      <x:c r="V4" s="11"/>
      <x:c r="W4" s="87" t="s">
        <x:v>82</x:v>
      </x:c>
      <x:c r="X4" s="8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3" t="s">
        <x:v>103</x:v>
      </x:c>
      <x:c r="C5" s="95" t="s">
        <x:v>38</x:v>
      </x:c>
      <x:c r="D5" s="96"/>
      <x:c r="E5" s="97" t="s">
        <x:v>129</x:v>
      </x:c>
      <x:c r="F5" s="97"/>
      <x:c r="G5" s="97"/>
      <x:c r="H5" s="97"/>
      <x:c r="I5" s="97"/>
      <x:c r="J5" s="97"/>
      <x:c r="K5" s="97"/>
      <x:c r="L5" s="97"/>
      <x:c r="M5" s="95" t="s">
        <x:v>59</x:v>
      </x:c>
      <x:c r="N5" s="98"/>
      <x:c r="O5" s="98"/>
      <x:c r="P5" s="98"/>
      <x:c r="Q5" s="96"/>
      <x:c r="R5" s="93" t="s">
        <x:v>89</x:v>
      </x:c>
      <x:c r="S5" s="95" t="s">
        <x:v>15</x:v>
      </x:c>
      <x:c r="T5" s="96"/>
      <x:c r="U5" s="93" t="s">
        <x:v>36</x:v>
      </x:c>
      <x:c r="V5" s="10"/>
      <x:c r="W5" s="8" t="s">
        <x:v>122</x:v>
      </x:c>
      <x:c r="X5" s="7">
        <x:f>D10</x:f>
        <x:v>138200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4"/>
      <x:c r="C6" s="8" t="s">
        <x:v>44</x:v>
      </x:c>
      <x:c r="D6" s="8" t="s">
        <x:v>80</x:v>
      </x:c>
      <x:c r="E6" s="25" t="s">
        <x:v>116</x:v>
      </x:c>
      <x:c r="F6" s="8" t="s">
        <x:v>78</x:v>
      </x:c>
      <x:c r="G6" s="8" t="s">
        <x:v>131</x:v>
      </x:c>
      <x:c r="H6" s="8" t="s">
        <x:v>140</x:v>
      </x:c>
      <x:c r="I6" s="49" t="s">
        <x:v>66</x:v>
      </x:c>
      <x:c r="J6" s="8" t="s">
        <x:v>148</x:v>
      </x:c>
      <x:c r="K6" s="49" t="s">
        <x:v>73</x:v>
      </x:c>
      <x:c r="L6" s="8" t="s">
        <x:v>34</x:v>
      </x:c>
      <x:c r="M6" s="8" t="s">
        <x:v>110</x:v>
      </x:c>
      <x:c r="N6" s="8" t="s">
        <x:v>43</x:v>
      </x:c>
      <x:c r="O6" s="20" t="s">
        <x:v>92</x:v>
      </x:c>
      <x:c r="P6" s="20" t="s">
        <x:v>146</x:v>
      </x:c>
      <x:c r="Q6" s="20" t="s">
        <x:v>130</x:v>
      </x:c>
      <x:c r="R6" s="94"/>
      <x:c r="S6" s="8" t="s">
        <x:v>75</x:v>
      </x:c>
      <x:c r="T6" s="8" t="s">
        <x:v>12</x:v>
      </x:c>
      <x:c r="U6" s="94"/>
      <x:c r="V6" s="10"/>
      <x:c r="W6" s="8" t="s">
        <x:v>120</x:v>
      </x:c>
      <x:c r="X6" s="7">
        <x:f>L10+Q10+R10</x:f>
        <x:v>938221</x:v>
      </x:c>
      <x:c r="Y6" s="10" t="s">
        <x:v>154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22</x:v>
      </x:c>
      <x:c r="C7" s="6"/>
      <x:c r="D7" s="50">
        <x:v>0</x:v>
      </x:c>
      <x:c r="E7" s="124">
        <x:f>SUM(E11:E63)</x:f>
        <x:v>0</x:v>
      </x:c>
      <x:c r="F7" s="57">
        <x:v>120000</x:v>
      </x:c>
      <x:c r="G7" s="6">
        <x:v>300000</x:v>
      </x:c>
      <x:c r="H7" s="50">
        <x:v>300000</x:v>
      </x:c>
      <x:c r="I7" s="51"/>
      <x:c r="J7" s="56" t="s">
        <x:v>102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51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111</x:v>
      </x:c>
      <x:c r="C8" s="7"/>
      <x:c r="D8" s="52">
        <x:v>138200</x:v>
      </x:c>
      <x:c r="E8" s="70"/>
      <x:c r="F8" s="71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53">
        <x:f t="shared" si="0"/>
        <x:v>0</x:v>
      </x:c>
      <x:c r="J8" s="61">
        <x:f t="shared" si="0"/>
        <x:v>0</x:v>
      </x:c>
      <x:c r="K8" s="53">
        <x:f t="shared" si="0"/>
        <x:v>0</x:v>
      </x:c>
      <x:c r="L8" s="53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32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52</x:v>
      </x:c>
      <x:c r="C9" s="7">
        <x:f>C8-C7</x:f>
        <x:v>0</x:v>
      </x:c>
      <x:c r="D9" s="7">
        <x:f>D8-D7</x:f>
        <x:v>138200</x:v>
      </x:c>
      <x:c r="E9" s="50">
        <x:f>E7-E8</x:f>
        <x:v>0</x:v>
      </x:c>
      <x:c r="F9" s="53">
        <x:f>F7-F8</x:f>
        <x:v>120000</x:v>
      </x:c>
      <x:c r="G9" s="53">
        <x:f>G7-G8</x:f>
        <x:v>300000</x:v>
      </x:c>
      <x:c r="H9" s="53">
        <x:f>H7-H8</x:f>
        <x:v>300000</x:v>
      </x:c>
      <x:c r="I9" s="53"/>
      <x:c r="J9" s="53" t="e">
        <x:f t="shared" ref="J9:U9" si="1">J7-J8</x:f>
        <x:v>#VALUE!</x:v>
      </x:c>
      <x:c r="K9" s="53">
        <x:f t="shared" si="1"/>
        <x:v>100000</x:v>
      </x:c>
      <x:c r="L9" s="53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97</x:v>
      </x:c>
      <x:c r="X9" s="7">
        <x:f>X5-(X6+X7+X8)</x:f>
        <x:v>-2700021</x:v>
      </x:c>
      <x:c r="Y9" s="13" t="s">
        <x:v>42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138200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0</x:v>
      </x:c>
      <x:c r="M10" s="17"/>
      <x:c r="N10" s="17"/>
      <x:c r="O10" s="18"/>
      <x:c r="P10" s="18"/>
      <x:c r="Q10" s="18">
        <x:f>SUM(M8:Q8)</x:f>
        <x:v>838221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101</x:v>
      </x:c>
      <x:c r="X10" s="23">
        <x:f>X6/X5</x:f>
        <x:v>6.7888639652677281</x:v>
      </x:c>
      <x:c r="Y10" s="10" t="s">
        <x:v>107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</x:v>
      </x:c>
      <x:c r="X11" s="23">
        <x:f>X7/X5</x:f>
        <x:v>13.748191027496382</x:v>
      </x:c>
      <x:c r="Y11" s="10" t="s">
        <x:v>7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67" t="s">
        <x:v>41</x:v>
      </x:c>
      <x:c r="C12" s="70">
        <x:f>SUM(C16:C66)</x:f>
        <x:v>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126</x:v>
      </x:c>
      <x:c r="X13" s="19">
        <x:v>0.5</x:v>
      </x:c>
      <x:c r="Y13" s="7">
        <x:f>X5*X13</x:f>
        <x:v>69100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86" t="s">
        <x:v>113</x:v>
      </x:c>
      <x:c r="C14" s="86"/>
      <x:c r="D14" s="86"/>
      <x:c r="E14" s="86"/>
      <x:c r="F14" s="17" t="s">
        <x:v>62</x:v>
      </x:c>
      <x:c r="G14" s="17"/>
      <x:c r="H14" s="17"/>
      <x:c r="I14" s="47"/>
      <x:c r="J14" s="11"/>
      <x:c r="K14" s="55"/>
      <x:c r="L14" s="86" t="s">
        <x:v>39</x:v>
      </x:c>
      <x:c r="M14" s="86"/>
      <x:c r="N14" s="86"/>
      <x:c r="O14" s="86"/>
      <x:c r="P14" s="11"/>
      <x:c r="Q14" s="11"/>
      <x:c r="R14" s="11"/>
      <x:c r="S14" s="11"/>
      <x:c r="T14" s="11"/>
      <x:c r="U14" s="11"/>
      <x:c r="V14" s="11"/>
      <x:c r="W14" s="8" t="s">
        <x:v>50</x:v>
      </x:c>
      <x:c r="X14" s="19">
        <x:v>0.5</x:v>
      </x:c>
      <x:c r="Y14" s="7">
        <x:f>X5*X14</x:f>
        <x:v>69100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88</x:v>
      </x:c>
      <x:c r="C15" s="8" t="s">
        <x:v>28</x:v>
      </x:c>
      <x:c r="D15" s="8" t="s">
        <x:v>94</x:v>
      </x:c>
      <x:c r="E15" s="8" t="s">
        <x:v>103</x:v>
      </x:c>
      <x:c r="F15" s="17"/>
      <x:c r="G15" s="17"/>
      <x:c r="H15" s="17"/>
      <x:c r="I15" s="42"/>
      <x:c r="J15" s="10"/>
      <x:c r="K15" s="41"/>
      <x:c r="L15" s="8" t="s">
        <x:v>88</x:v>
      </x:c>
      <x:c r="M15" s="8" t="s">
        <x:v>28</x:v>
      </x:c>
      <x:c r="N15" s="8" t="s">
        <x:v>94</x:v>
      </x:c>
      <x:c r="O15" s="8" t="s">
        <x:v>103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68"/>
      <x:c r="C16" s="31"/>
      <x:c r="D16" s="16"/>
      <x:c r="E16" s="16"/>
      <x:c r="F16" s="22"/>
      <x:c r="G16" s="22"/>
      <x:c r="H16" s="22"/>
      <x:c r="I16" s="48"/>
      <x:c r="J16" s="10"/>
      <x:c r="K16" s="41"/>
      <x:c r="L16" s="26"/>
      <x:c r="M16" s="3"/>
      <x:c r="N16" s="1"/>
      <x:c r="O16" s="1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68"/>
      <x:c r="C17" s="31"/>
      <x:c r="D17" s="16"/>
      <x:c r="E17" s="16"/>
      <x:c r="F17" s="17"/>
      <x:c r="G17" s="17"/>
      <x:c r="H17" s="17"/>
      <x:c r="I17" s="42"/>
      <x:c r="J17" s="10"/>
      <x:c r="K17" s="41"/>
      <x:c r="L17" s="30"/>
      <x:c r="M17" s="63"/>
      <x:c r="N17" s="1"/>
      <x:c r="O17" s="1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/>
      <x:c r="C18" s="15"/>
      <x:c r="D18" s="16"/>
      <x:c r="E18" s="16"/>
      <x:c r="F18" s="17"/>
      <x:c r="G18" s="17"/>
      <x:c r="H18" s="17"/>
      <x:c r="I18" s="42"/>
      <x:c r="J18" s="10"/>
      <x:c r="K18" s="41"/>
      <x:c r="L18" s="30"/>
      <x:c r="M18" s="63"/>
      <x:c r="N18" s="1"/>
      <x:c r="O18" s="1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/>
      <x:c r="C19" s="15"/>
      <x:c r="D19" s="16"/>
      <x:c r="E19" s="16"/>
      <x:c r="F19" s="17"/>
      <x:c r="G19" s="17"/>
      <x:c r="H19" s="17"/>
      <x:c r="I19" s="42"/>
      <x:c r="J19" s="10"/>
      <x:c r="K19" s="41"/>
      <x:c r="L19" s="30"/>
      <x:c r="M19" s="63"/>
      <x:c r="N19" s="1"/>
      <x:c r="O19" s="1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42"/>
      <x:c r="J20" s="10"/>
      <x:c r="K20" s="41"/>
      <x:c r="L20" s="30"/>
      <x:c r="M20" s="63"/>
      <x:c r="N20" s="1"/>
      <x:c r="O20" s="1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42"/>
      <x:c r="J21" s="10"/>
      <x:c r="K21" s="41"/>
      <x:c r="L21" s="30"/>
      <x:c r="M21" s="63"/>
      <x:c r="N21" s="1"/>
      <x:c r="O21" s="1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42"/>
      <x:c r="J22" s="10"/>
      <x:c r="K22" s="41"/>
      <x:c r="L22" s="30"/>
      <x:c r="M22" s="63"/>
      <x:c r="N22" s="1"/>
      <x:c r="O22" s="1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/>
      <x:c r="M23" s="63"/>
      <x:c r="N23" s="1"/>
      <x:c r="O23" s="1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/>
      <x:c r="M24" s="3"/>
      <x:c r="N24" s="1"/>
      <x:c r="O24" s="1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/>
      <x:c r="M25" s="3"/>
      <x:c r="N25" s="1"/>
      <x:c r="O25" s="1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/>
      <x:c r="M26" s="3"/>
      <x:c r="N26" s="1"/>
      <x:c r="O26" s="1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/>
      <x:c r="M27" s="3"/>
      <x:c r="N27" s="1"/>
      <x:c r="O27" s="1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/>
      <x:c r="M28" s="3"/>
      <x:c r="N28" s="1"/>
      <x:c r="O28" s="1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/>
      <x:c r="M29" s="3"/>
      <x:c r="N29" s="1"/>
      <x:c r="O29" s="1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/>
      <x:c r="M30" s="63"/>
      <x:c r="N30" s="1"/>
      <x:c r="O30" s="1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/>
      <x:c r="M31" s="64"/>
      <x:c r="N31" s="65"/>
      <x:c r="O31" s="65"/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/>
      <x:c r="M32" s="63"/>
      <x:c r="N32" s="1"/>
      <x:c r="O32" s="1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/>
      <x:c r="M33" s="66"/>
      <x:c r="N33" s="65"/>
      <x:c r="O33" s="65"/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/>
      <x:c r="M34" s="64"/>
      <x:c r="N34" s="65"/>
      <x:c r="O34" s="65"/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/>
      <x:c r="M35" s="64"/>
      <x:c r="N35" s="65"/>
      <x:c r="O35" s="65"/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/>
      <x:c r="M36" s="64"/>
      <x:c r="N36" s="65"/>
      <x:c r="O36" s="65"/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/>
      <x:c r="M37" s="64"/>
      <x:c r="N37" s="65"/>
      <x:c r="O37" s="65"/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/>
      <x:c r="M38" s="64"/>
      <x:c r="N38" s="65"/>
      <x:c r="O38" s="65"/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/>
      <x:c r="M39" s="64"/>
      <x:c r="N39" s="65"/>
      <x:c r="O39" s="65"/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/>
      <x:c r="M40" s="64"/>
      <x:c r="N40" s="65"/>
      <x:c r="O40" s="65"/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/>
      <x:c r="M41" s="64"/>
      <x:c r="N41" s="65"/>
      <x:c r="O41" s="65"/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/>
      <x:c r="M42" s="64"/>
      <x:c r="N42" s="65"/>
      <x:c r="O42" s="65"/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/>
      <x:c r="M43" s="64"/>
      <x:c r="N43" s="65"/>
      <x:c r="O43" s="65"/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/>
      <x:c r="M44" s="64"/>
      <x:c r="N44" s="65"/>
      <x:c r="O44" s="65"/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/>
      <x:c r="M45" s="64"/>
      <x:c r="N45" s="65"/>
      <x:c r="O45" s="65"/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/>
      <x:c r="M46" s="64"/>
      <x:c r="N46" s="65"/>
      <x:c r="O46" s="65"/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40"/>
      <x:c r="M47" s="64"/>
      <x:c r="N47" s="65"/>
      <x:c r="O47" s="65"/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40"/>
      <x:c r="M48" s="46"/>
      <x:c r="N48" s="45"/>
      <x:c r="O48" s="45"/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46"/>
      <x:c r="N50" s="45"/>
      <x:c r="O50" s="45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42"/>
      <x:c r="J66" s="10"/>
      <x:c r="K66" s="41"/>
      <x:c r="L66" s="40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40" priority="10" operator="lessThan">
      <x:formula>0</x:formula>
    </x:cfRule>
  </x:conditionalFormatting>
  <x:conditionalFormatting sqref="C9:E9 M9:U9">
    <x:cfRule type="cellIs" dxfId="39" priority="11" operator="lessThan">
      <x:formula>0</x:formula>
    </x:cfRule>
  </x:conditionalFormatting>
  <x:conditionalFormatting sqref="E8:E8">
    <x:cfRule type="cellIs" dxfId="38" priority="2" operator="lessThan">
      <x:formula>0</x:formula>
    </x:cfRule>
  </x:conditionalFormatting>
  <x:conditionalFormatting sqref="F9:L9">
    <x:cfRule type="cellIs" dxfId="37" priority="7" operator="lessThan">
      <x:formula>0</x:formula>
    </x:cfRule>
  </x:conditionalFormatting>
  <x:conditionalFormatting sqref="X10:X10">
    <x:cfRule type="cellIs" dxfId="35" priority="13" operator="greaterThan">
      <x:formula>$X$14</x:formula>
    </x:cfRule>
    <x:cfRule type="cellIs" dxfId="36" priority="12" operator="lessThan">
      <x:formula>$X$14</x:formula>
    </x:cfRule>
  </x:conditionalFormatting>
  <x:conditionalFormatting sqref="X11:X11">
    <x:cfRule type="cellIs" dxfId="33" priority="9" operator="greaterThan">
      <x:formula>$X$13</x:formula>
    </x:cfRule>
    <x:cfRule type="cellIs" dxfId="34" priority="8" operator="lessThan">
      <x:formula>$X$13</x:formula>
    </x:cfRule>
  </x:conditionalFormatting>
  <x:conditionalFormatting sqref="E7:E7">
    <x:cfRule type="cellIs" dxfId="22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99" t="s">
        <x:v>158</x:v>
      </x:c>
      <x:c r="C2" s="100"/>
      <x:c r="D2" s="100"/>
      <x:c r="E2" s="100"/>
      <x:c r="F2" s="100"/>
      <x:c r="G2" s="100"/>
      <x:c r="H2" s="100"/>
      <x:c r="I2" s="100"/>
      <x:c r="J2" s="100"/>
      <x:c r="K2" s="100"/>
      <x:c r="L2" s="10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6" t="s">
        <x:v>60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11"/>
      <x:c r="N4" s="87" t="s">
        <x:v>82</x:v>
      </x:c>
      <x:c r="O4" s="87"/>
      <x:c r="Q4" s="87" t="s">
        <x:v>109</x:v>
      </x:c>
      <x:c r="R4" s="87"/>
      <x:c r="S4" s="11"/>
      <x:c r="V4" s="11"/>
      <x:c r="W4" s="11"/>
      <x:c r="X4" s="11"/>
      <x:c r="Y4" s="11"/>
      <x:c r="Z4" s="11"/>
    </x:row>
    <x:row r="5" spans="1:26">
      <x:c r="A5" s="10"/>
      <x:c r="B5" s="102" t="s">
        <x:v>103</x:v>
      </x:c>
      <x:c r="C5" s="103" t="s">
        <x:v>119</x:v>
      </x:c>
      <x:c r="D5" s="104"/>
      <x:c r="E5" s="103" t="s">
        <x:v>133</x:v>
      </x:c>
      <x:c r="F5" s="104"/>
      <x:c r="G5" s="103" t="s">
        <x:v>30</x:v>
      </x:c>
      <x:c r="H5" s="104"/>
      <x:c r="I5" s="103" t="s">
        <x:v>75</x:v>
      </x:c>
      <x:c r="J5" s="104"/>
      <x:c r="K5" s="103" t="s">
        <x:v>84</x:v>
      </x:c>
      <x:c r="L5" s="105"/>
      <x:c r="M5" s="10"/>
      <x:c r="N5" s="8" t="s">
        <x:v>53</x:v>
      </x:c>
      <x:c r="O5" s="7">
        <x:f>R5+SUM(C8:L8)</x:f>
        <x:v>54070000</x:v>
      </x:c>
      <x:c r="Q5" s="8" t="s">
        <x:v>53</x:v>
      </x:c>
      <x:c r="R5" s="7">
        <x:f>'3월(자산)'!O5</x:f>
        <x:v>52170000</x:v>
      </x:c>
      <x:c r="S5" s="10"/>
      <x:c r="V5" s="10"/>
      <x:c r="W5" s="10"/>
      <x:c r="X5" s="10"/>
      <x:c r="Y5" s="10"/>
      <x:c r="Z5" s="10"/>
    </x:row>
    <x:row r="6" spans="1:26">
      <x:c r="A6" s="10"/>
      <x:c r="B6" s="93"/>
      <x:c r="C6" s="106" t="s">
        <x:v>91</x:v>
      </x:c>
      <x:c r="D6" s="107"/>
      <x:c r="E6" s="108" t="s">
        <x:v>91</x:v>
      </x:c>
      <x:c r="F6" s="109"/>
      <x:c r="G6" s="108" t="s">
        <x:v>13</x:v>
      </x:c>
      <x:c r="H6" s="109"/>
      <x:c r="I6" s="106" t="s">
        <x:v>115</x:v>
      </x:c>
      <x:c r="J6" s="107"/>
      <x:c r="K6" s="25" t="s">
        <x:v>153</x:v>
      </x:c>
      <x:c r="L6" s="25" t="s">
        <x:v>64</x:v>
      </x:c>
      <x:c r="M6" s="10"/>
      <x:c r="N6" s="67" t="s">
        <x:v>5</x:v>
      </x:c>
      <x:c r="O6" s="69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138</x:v>
      </x:c>
      <x:c r="C7" s="86"/>
      <x:c r="D7" s="86"/>
      <x:c r="E7" s="110">
        <x:v>43270000</x:v>
      </x:c>
      <x:c r="F7" s="111"/>
      <x:c r="G7" s="110">
        <x:f>SUM('3월(자산)'!G7:H8)</x:f>
        <x:v>7100000</x:v>
      </x:c>
      <x:c r="H7" s="126"/>
      <x:c r="I7" s="129">
        <x:v>1800000</x:v>
      </x:c>
      <x:c r="J7" s="130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111</x:v>
      </x:c>
      <x:c r="C8" s="86"/>
      <x:c r="D8" s="86"/>
      <x:c r="E8" s="110">
        <x:v>0</x:v>
      </x:c>
      <x:c r="F8" s="111"/>
      <x:c r="G8" s="110">
        <x:v>100000</x:v>
      </x:c>
      <x:c r="H8" s="111"/>
      <x:c r="I8" s="127">
        <x:v>1800000</x:v>
      </x:c>
      <x:c r="J8" s="128"/>
      <x:c r="K8" s="7">
        <x:v>0</x:v>
      </x:c>
      <x:c r="L8" s="7">
        <x:v>0</x:v>
      </x:c>
      <x:c r="M8" s="10"/>
      <x:c r="N8" s="87" t="s">
        <x:v>135</x:v>
      </x:c>
      <x:c r="O8" s="8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31</x:v>
      </x:c>
      <x:c r="C9" s="112">
        <x:v>3.7200000000000002</x:v>
      </x:c>
      <x:c r="D9" s="113"/>
      <x:c r="E9" s="86">
        <x:f>E8*0</x:f>
        <x:v>0</x:v>
      </x:c>
      <x:c r="F9" s="86"/>
      <x:c r="G9" s="114"/>
      <x:c r="H9" s="86"/>
      <x:c r="I9" s="86">
        <x:f>I8*0</x:f>
        <x:v>0</x:v>
      </x:c>
      <x:c r="J9" s="86"/>
      <x:c r="K9" s="7">
        <x:f>K8*0</x:f>
        <x:v>0</x:v>
      </x:c>
      <x:c r="L9" s="7">
        <x:f>L8*0</x:f>
        <x:v>0</x:v>
      </x:c>
      <x:c r="M9" s="10"/>
      <x:c r="N9" s="8" t="s">
        <x:v>53</x:v>
      </x:c>
      <x:c r="O9" s="7">
        <x:f>O5-G7</x:f>
        <x:v>46970000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85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7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87" t="s">
        <x:v>58</x:v>
      </x:c>
      <x:c r="C2" s="87"/>
      <x:c r="D2" s="87"/>
      <x:c r="E2" s="87"/>
      <x:c r="F2" s="87"/>
      <x:c r="G2" s="87"/>
      <x:c r="H2" s="87"/>
      <x:c r="I2" s="87"/>
      <x:c r="J2" s="87"/>
      <x:c r="K2" s="87"/>
      <x:c r="L2" s="87"/>
      <x:c r="M2" s="87"/>
      <x:c r="N2" s="87"/>
      <x:c r="O2" s="87"/>
      <x:c r="P2" s="87"/>
      <x:c r="Q2" s="87"/>
      <x:c r="R2" s="87"/>
      <x:c r="S2" s="87"/>
      <x:c r="T2" s="87"/>
      <x:c r="U2" s="87"/>
      <x:c r="V2" s="87"/>
      <x:c r="W2" s="87"/>
      <x:c r="X2" s="8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88" t="s">
        <x:v>60</x:v>
      </x:c>
      <x:c r="C4" s="89"/>
      <x:c r="D4" s="89"/>
      <x:c r="E4" s="90"/>
      <x:c r="F4" s="90"/>
      <x:c r="G4" s="90"/>
      <x:c r="H4" s="90"/>
      <x:c r="I4" s="91"/>
      <x:c r="J4" s="90"/>
      <x:c r="K4" s="91"/>
      <x:c r="L4" s="90"/>
      <x:c r="M4" s="89"/>
      <x:c r="N4" s="89"/>
      <x:c r="O4" s="89"/>
      <x:c r="P4" s="89"/>
      <x:c r="Q4" s="89"/>
      <x:c r="R4" s="89"/>
      <x:c r="S4" s="89"/>
      <x:c r="T4" s="89"/>
      <x:c r="U4" s="92"/>
      <x:c r="V4" s="11"/>
      <x:c r="W4" s="87" t="s">
        <x:v>82</x:v>
      </x:c>
      <x:c r="X4" s="8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3" t="s">
        <x:v>103</x:v>
      </x:c>
      <x:c r="C5" s="95" t="s">
        <x:v>38</x:v>
      </x:c>
      <x:c r="D5" s="96"/>
      <x:c r="E5" s="97" t="s">
        <x:v>129</x:v>
      </x:c>
      <x:c r="F5" s="97"/>
      <x:c r="G5" s="97"/>
      <x:c r="H5" s="97"/>
      <x:c r="I5" s="97"/>
      <x:c r="J5" s="97"/>
      <x:c r="K5" s="97"/>
      <x:c r="L5" s="97"/>
      <x:c r="M5" s="95" t="s">
        <x:v>59</x:v>
      </x:c>
      <x:c r="N5" s="98"/>
      <x:c r="O5" s="98"/>
      <x:c r="P5" s="98"/>
      <x:c r="Q5" s="96"/>
      <x:c r="R5" s="93" t="s">
        <x:v>89</x:v>
      </x:c>
      <x:c r="S5" s="95" t="s">
        <x:v>15</x:v>
      </x:c>
      <x:c r="T5" s="96"/>
      <x:c r="U5" s="93" t="s">
        <x:v>36</x:v>
      </x:c>
      <x:c r="V5" s="10"/>
      <x:c r="W5" s="8" t="s">
        <x:v>122</x:v>
      </x:c>
      <x:c r="X5" s="7">
        <x:f>D10</x:f>
        <x:v>4090705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4"/>
      <x:c r="C6" s="8" t="s">
        <x:v>44</x:v>
      </x:c>
      <x:c r="D6" s="8" t="s">
        <x:v>80</x:v>
      </x:c>
      <x:c r="E6" s="8" t="s">
        <x:v>116</x:v>
      </x:c>
      <x:c r="F6" s="8" t="s">
        <x:v>78</x:v>
      </x:c>
      <x:c r="G6" s="8" t="s">
        <x:v>131</x:v>
      </x:c>
      <x:c r="H6" s="8" t="s">
        <x:v>140</x:v>
      </x:c>
      <x:c r="I6" s="49" t="s">
        <x:v>66</x:v>
      </x:c>
      <x:c r="J6" s="8" t="s">
        <x:v>148</x:v>
      </x:c>
      <x:c r="K6" s="49" t="s">
        <x:v>73</x:v>
      </x:c>
      <x:c r="L6" s="8" t="s">
        <x:v>34</x:v>
      </x:c>
      <x:c r="M6" s="8" t="s">
        <x:v>110</x:v>
      </x:c>
      <x:c r="N6" s="8" t="s">
        <x:v>43</x:v>
      </x:c>
      <x:c r="O6" s="20" t="s">
        <x:v>92</x:v>
      </x:c>
      <x:c r="P6" s="20" t="s">
        <x:v>146</x:v>
      </x:c>
      <x:c r="Q6" s="20" t="s">
        <x:v>130</x:v>
      </x:c>
      <x:c r="R6" s="94"/>
      <x:c r="S6" s="8" t="s">
        <x:v>75</x:v>
      </x:c>
      <x:c r="T6" s="8" t="s">
        <x:v>12</x:v>
      </x:c>
      <x:c r="U6" s="94"/>
      <x:c r="V6" s="10"/>
      <x:c r="W6" s="8" t="s">
        <x:v>120</x:v>
      </x:c>
      <x:c r="X6" s="7">
        <x:f>L10+Q10+R10</x:f>
        <x:v>2005816</x:v>
      </x:c>
      <x:c r="Y6" s="10" t="s">
        <x:v>154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 ht="16.39999999999999857891">
      <x:c r="A7" s="10"/>
      <x:c r="B7" s="4" t="s">
        <x:v>22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/>
      <x:c r="J7" s="56">
        <x:v>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82">
        <x:f>135931+14430</x:f>
        <x:v>150361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51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 ht="16.39999999999999857891">
      <x:c r="A8" s="10"/>
      <x:c r="B8" s="5" t="s">
        <x:v>111</x:v>
      </x:c>
      <x:c r="C8" s="7">
        <x:v>4021000</x:v>
      </x:c>
      <x:c r="D8" s="7">
        <x:v>69705</x:v>
      </x:c>
      <x:c r="E8" s="7">
        <x:v>99000</x:v>
      </x:c>
      <x:c r="F8" s="59">
        <x:f>+SUMIF($O$16:$O$69,F$6,$M$16:$M$69)</x:f>
        <x:v>14890</x:v>
      </x:c>
      <x:c r="G8" s="59">
        <x:f>SUMIF($O$16:$O$69,G$6,$M$16:$M$69)</x:f>
        <x:v>195110</x:v>
      </x:c>
      <x:c r="H8" s="60">
        <x:f>SUMIF($O$16:$O$69,H$6,$M$16:$M$69)</x:f>
        <x:v>373480</x:v>
      </x:c>
      <x:c r="I8" s="53">
        <x:f>SUMIF($O$16:$O$69,I$6,$M$16:$M$69)</x:f>
        <x:v>20800</x:v>
      </x:c>
      <x:c r="J8" s="61">
        <x:f>SUMIF($O$16:$O$69,J$6,$M$16:$M$69)</x:f>
        <x:v>50885</x:v>
      </x:c>
      <x:c r="K8" s="53">
        <x:f>SUMIF($O$16:$O$69,K$6,$M$16:$M$69)</x:f>
        <x:v>0</x:v>
      </x:c>
      <x:c r="L8" s="53">
        <x:f>SUMIF($O$16:$O$69,L$6,$M$16:$M$69)</x:f>
        <x:v>0</x:v>
      </x:c>
      <x:c r="M8" s="57">
        <x:v>300000</x:v>
      </x:c>
      <x:c r="N8" s="6">
        <x:f>34100+24500</x:f>
        <x:v>58600</x:v>
      </x:c>
      <x:c r="O8" s="82">
        <x:f>135931+14430</x:f>
        <x:v>150361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SUMIF($E$16:$E$69,U$5,$C$16:$C$69)+SUMIF($O$16:$O$69,U$5,$M$16:$M$69)</x:f>
        <x:v>0</x:v>
      </x:c>
      <x:c r="V8" s="10"/>
      <x:c r="W8" s="8" t="s">
        <x:v>32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 ht="16.39999999999999857891">
      <x:c r="A9" s="10"/>
      <x:c r="B9" s="5" t="s">
        <x:v>52</x:v>
      </x:c>
      <x:c r="C9" s="7">
        <x:f>C8-C7</x:f>
        <x:v>4021000</x:v>
      </x:c>
      <x:c r="D9" s="7">
        <x:f>D8-D7</x:f>
        <x:v>69705</x:v>
      </x:c>
      <x:c r="E9" s="52">
        <x:f>E7-E8</x:f>
        <x:v>201000</x:v>
      </x:c>
      <x:c r="F9" s="53">
        <x:f>F7-F8</x:f>
        <x:v>105110</x:v>
      </x:c>
      <x:c r="G9" s="53">
        <x:f>G7-G8</x:f>
        <x:v>204890</x:v>
      </x:c>
      <x:c r="H9" s="53">
        <x:f>H7-H8</x:f>
        <x:v>26520</x:v>
      </x:c>
      <x:c r="I9" s="53"/>
      <x:c r="J9" s="53"/>
      <x:c r="K9" s="53">
        <x:f t="shared" ref="K9:U9" si="0">K7-K8</x:f>
        <x:v>100000</x:v>
      </x:c>
      <x:c r="L9" s="53">
        <x:f t="shared" si="0"/>
        <x:v>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97</x:v>
      </x:c>
      <x:c r="X9" s="7">
        <x:f>X5-(X6+X7+X8)</x:f>
        <x:v>184889</x:v>
      </x:c>
      <x:c r="Y9" s="13" t="s">
        <x:v>42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 ht="16.39999999999999857891">
      <x:c r="A10" s="10"/>
      <x:c r="B10" s="10"/>
      <x:c r="C10" s="17"/>
      <x:c r="D10" s="18">
        <x:f>C8+D8</x:f>
        <x:v>4090705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754165</x:v>
      </x:c>
      <x:c r="M10" s="17"/>
      <x:c r="N10" s="17"/>
      <x:c r="O10" s="18"/>
      <x:c r="P10" s="18"/>
      <x:c r="Q10" s="18">
        <x:f>SUM(M8:Q8)+E8+R10+T8</x:f>
        <x:v>1151651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101</x:v>
      </x:c>
      <x:c r="X10" s="23">
        <x:f>X6/X5</x:f>
        <x:v>0.49033504004810907</x:v>
      </x:c>
      <x:c r="Y10" s="10" t="s">
        <x:v>107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</x:v>
      </x:c>
      <x:c r="X11" s="23">
        <x:f>X7/X5</x:f>
        <x:v>0.46446761621774241</x:v>
      </x:c>
      <x:c r="Y11" s="10" t="s">
        <x:v>7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 ht="16.39999999999999857891">
      <x:c r="A12" s="10"/>
      <x:c r="B12" s="8" t="s">
        <x:v>41</x:v>
      </x:c>
      <x:c r="C12" s="7">
        <x:f>SUM(C16:C69)</x:f>
        <x:v>451571</x:v>
      </x:c>
      <x:c r="D12" s="18"/>
      <x:c r="E12" s="10"/>
      <x:c r="F12" s="10"/>
      <x:c r="G12" s="10"/>
      <x:c r="H12" s="10"/>
      <x:c r="I12" s="41"/>
      <x:c r="J12" s="10"/>
      <x:c r="K12" s="41"/>
      <x:c r="L12" s="8" t="s">
        <x:v>49</x:v>
      </x:c>
      <x:c r="M12" s="7">
        <x:f>SUM(M16:M69,)</x:f>
        <x:v>655165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9.19999999999999928946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126</x:v>
      </x:c>
      <x:c r="X13" s="19">
        <x:v>0.5</x:v>
      </x:c>
      <x:c r="Y13" s="7">
        <x:f>X5*X13</x:f>
        <x:v>2045352.5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9.19999999999999928946">
      <x:c r="A14" s="11"/>
      <x:c r="B14" s="86" t="s">
        <x:v>113</x:v>
      </x:c>
      <x:c r="C14" s="86"/>
      <x:c r="D14" s="86"/>
      <x:c r="E14" s="86"/>
      <x:c r="F14" s="17" t="s">
        <x:v>62</x:v>
      </x:c>
      <x:c r="G14" s="17"/>
      <x:c r="H14" s="17"/>
      <x:c r="I14" s="47"/>
      <x:c r="J14" s="11"/>
      <x:c r="K14" s="55"/>
      <x:c r="L14" s="86" t="s">
        <x:v>39</x:v>
      </x:c>
      <x:c r="M14" s="86"/>
      <x:c r="N14" s="86"/>
      <x:c r="O14" s="86"/>
      <x:c r="P14" s="11"/>
      <x:c r="Q14" s="11"/>
      <x:c r="R14" s="11"/>
      <x:c r="S14" s="11"/>
      <x:c r="T14" s="11"/>
      <x:c r="U14" s="11"/>
      <x:c r="V14" s="11"/>
      <x:c r="W14" s="8" t="s">
        <x:v>50</x:v>
      </x:c>
      <x:c r="X14" s="19">
        <x:v>0.5</x:v>
      </x:c>
      <x:c r="Y14" s="7">
        <x:f>X5*X14</x:f>
        <x:v>2045352.5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88</x:v>
      </x:c>
      <x:c r="C15" s="8" t="s">
        <x:v>28</x:v>
      </x:c>
      <x:c r="D15" s="8" t="s">
        <x:v>94</x:v>
      </x:c>
      <x:c r="E15" s="8" t="s">
        <x:v>103</x:v>
      </x:c>
      <x:c r="F15" s="17"/>
      <x:c r="G15" s="17"/>
      <x:c r="H15" s="17"/>
      <x:c r="I15" s="42"/>
      <x:c r="J15" s="10"/>
      <x:c r="K15" s="41"/>
      <x:c r="L15" s="8" t="s">
        <x:v>88</x:v>
      </x:c>
      <x:c r="M15" s="8" t="s">
        <x:v>28</x:v>
      </x:c>
      <x:c r="N15" s="8" t="s">
        <x:v>94</x:v>
      </x:c>
      <x:c r="O15" s="8" t="s">
        <x:v>103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68">
        <x:v>45352</x:v>
      </x:c>
      <x:c r="C16" s="72">
        <x:v>95841</x:v>
      </x:c>
      <x:c r="D16" s="73" t="s">
        <x:v>18</x:v>
      </x:c>
      <x:c r="E16" s="73" t="s">
        <x:v>140</x:v>
      </x:c>
      <x:c r="F16" s="22"/>
      <x:c r="G16" s="22"/>
      <x:c r="H16" s="22"/>
      <x:c r="I16" s="48"/>
      <x:c r="J16" s="10"/>
      <x:c r="K16" s="41"/>
      <x:c r="L16" s="68">
        <x:v>45359</x:v>
      </x:c>
      <x:c r="M16" s="46">
        <x:v>2800</x:v>
      </x:c>
      <x:c r="N16" s="78" t="s">
        <x:v>151</x:v>
      </x:c>
      <x:c r="O16" s="74" t="s">
        <x:v>131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68">
        <x:v>45353</x:v>
      </x:c>
      <x:c r="C17" s="31">
        <x:v>26300</x:v>
      </x:c>
      <x:c r="D17" s="16" t="s">
        <x:v>2</x:v>
      </x:c>
      <x:c r="E17" s="16" t="s">
        <x:v>140</x:v>
      </x:c>
      <x:c r="F17" s="17"/>
      <x:c r="G17" s="17"/>
      <x:c r="H17" s="17"/>
      <x:c r="I17" s="42"/>
      <x:c r="J17" s="10"/>
      <x:c r="K17" s="41"/>
      <x:c r="L17" s="68">
        <x:v>45359</x:v>
      </x:c>
      <x:c r="M17" s="85">
        <x:v>25400</x:v>
      </x:c>
      <x:c r="N17" s="78" t="s">
        <x:v>117</x:v>
      </x:c>
      <x:c r="O17" s="77" t="s">
        <x:v>131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68">
        <x:v>45354</x:v>
      </x:c>
      <x:c r="C18" s="31">
        <x:v>40850</x:v>
      </x:c>
      <x:c r="D18" s="79" t="s">
        <x:v>48</x:v>
      </x:c>
      <x:c r="E18" s="79" t="s">
        <x:v>76</x:v>
      </x:c>
      <x:c r="F18" s="17"/>
      <x:c r="G18" s="17"/>
      <x:c r="H18" s="17"/>
      <x:c r="I18" s="42"/>
      <x:c r="J18" s="10"/>
      <x:c r="K18" s="41"/>
      <x:c r="L18" s="68">
        <x:v>45360</x:v>
      </x:c>
      <x:c r="M18" s="63">
        <x:v>1500</x:v>
      </x:c>
      <x:c r="N18" s="77" t="s">
        <x:v>35</x:v>
      </x:c>
      <x:c r="O18" s="77" t="s">
        <x:v>140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68">
        <x:v>45354</x:v>
      </x:c>
      <x:c r="C19" s="31">
        <x:v>10280</x:v>
      </x:c>
      <x:c r="D19" s="16" t="s">
        <x:v>3</x:v>
      </x:c>
      <x:c r="E19" s="79" t="s">
        <x:v>140</x:v>
      </x:c>
      <x:c r="F19" s="17"/>
      <x:c r="G19" s="17"/>
      <x:c r="H19" s="17"/>
      <x:c r="I19" s="42"/>
      <x:c r="J19" s="10"/>
      <x:c r="K19" s="41"/>
      <x:c r="L19" s="68">
        <x:v>45360</x:v>
      </x:c>
      <x:c r="M19" s="80">
        <x:v>25270</x:v>
      </x:c>
      <x:c r="N19" s="77" t="s">
        <x:v>117</x:v>
      </x:c>
      <x:c r="O19" s="77" t="s">
        <x:v>131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68">
        <x:v>45354</x:v>
      </x:c>
      <x:c r="C20" s="80">
        <x:v>31100</x:v>
      </x:c>
      <x:c r="D20" s="81" t="s">
        <x:v>127</x:v>
      </x:c>
      <x:c r="E20" s="79" t="s">
        <x:v>131</x:v>
      </x:c>
      <x:c r="F20" s="17"/>
      <x:c r="G20" s="17"/>
      <x:c r="H20" s="17"/>
      <x:c r="I20" s="42"/>
      <x:c r="J20" s="10"/>
      <x:c r="K20" s="41"/>
      <x:c r="L20" s="68">
        <x:v>45361</x:v>
      </x:c>
      <x:c r="M20" s="63">
        <x:v>4400</x:v>
      </x:c>
      <x:c r="N20" s="77" t="s">
        <x:v>132</x:v>
      </x:c>
      <x:c r="O20" s="77" t="s">
        <x:v>66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68">
        <x:v>45355</x:v>
      </x:c>
      <x:c r="C21" s="15">
        <x:v>4500</x:v>
      </x:c>
      <x:c r="D21" s="79" t="s">
        <x:v>137</x:v>
      </x:c>
      <x:c r="E21" s="79" t="s">
        <x:v>131</x:v>
      </x:c>
      <x:c r="F21" s="17"/>
      <x:c r="G21" s="17"/>
      <x:c r="H21" s="17"/>
      <x:c r="I21" s="42"/>
      <x:c r="J21" s="10"/>
      <x:c r="K21" s="41"/>
      <x:c r="L21" s="68">
        <x:v>45361</x:v>
      </x:c>
      <x:c r="M21" s="80">
        <x:v>21800</x:v>
      </x:c>
      <x:c r="N21" s="77" t="s">
        <x:v>137</x:v>
      </x:c>
      <x:c r="O21" s="77" t="s">
        <x:v>140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68">
        <x:v>45356</x:v>
      </x:c>
      <x:c r="C22" s="15">
        <x:v>4500</x:v>
      </x:c>
      <x:c r="D22" s="79" t="s">
        <x:v>137</x:v>
      </x:c>
      <x:c r="E22" s="79" t="s">
        <x:v>131</x:v>
      </x:c>
      <x:c r="F22" s="17"/>
      <x:c r="G22" s="17"/>
      <x:c r="H22" s="17"/>
      <x:c r="I22" s="42"/>
      <x:c r="J22" s="10"/>
      <x:c r="K22" s="41"/>
      <x:c r="L22" s="68">
        <x:v>45361</x:v>
      </x:c>
      <x:c r="M22" s="63">
        <x:v>55100</x:v>
      </x:c>
      <x:c r="N22" s="77" t="s">
        <x:v>56</x:v>
      </x:c>
      <x:c r="O22" s="77" t="s">
        <x:v>140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68">
        <x:v>45359</x:v>
      </x:c>
      <x:c r="C23" s="15">
        <x:v>4500</x:v>
      </x:c>
      <x:c r="D23" s="79" t="s">
        <x:v>137</x:v>
      </x:c>
      <x:c r="E23" s="79" t="s">
        <x:v>131</x:v>
      </x:c>
      <x:c r="F23" s="17"/>
      <x:c r="G23" s="17"/>
      <x:c r="H23" s="17"/>
      <x:c r="I23" s="42"/>
      <x:c r="J23" s="10"/>
      <x:c r="K23" s="41"/>
      <x:c r="L23" s="68">
        <x:v>45361</x:v>
      </x:c>
      <x:c r="M23" s="63">
        <x:v>21800</x:v>
      </x:c>
      <x:c r="N23" s="77" t="s">
        <x:v>21</x:v>
      </x:c>
      <x:c r="O23" s="77" t="s">
        <x:v>140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68">
        <x:v>45361</x:v>
      </x:c>
      <x:c r="C24" s="15">
        <x:v>55000</x:v>
      </x:c>
      <x:c r="D24" s="79" t="s">
        <x:v>77</x:v>
      </x:c>
      <x:c r="E24" s="79" t="s">
        <x:v>0</x:v>
      </x:c>
      <x:c r="F24" s="17"/>
      <x:c r="G24" s="17"/>
      <x:c r="H24" s="17"/>
      <x:c r="I24" s="42"/>
      <x:c r="J24" s="10"/>
      <x:c r="K24" s="41"/>
      <x:c r="L24" s="68">
        <x:v>45361</x:v>
      </x:c>
      <x:c r="M24" s="63">
        <x:v>9730</x:v>
      </x:c>
      <x:c r="N24" s="77" t="s">
        <x:v>3</x:v>
      </x:c>
      <x:c r="O24" s="77" t="s">
        <x:v>131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68">
        <x:v>45362</x:v>
      </x:c>
      <x:c r="C25" s="15">
        <x:v>4500</x:v>
      </x:c>
      <x:c r="D25" s="79" t="s">
        <x:v>137</x:v>
      </x:c>
      <x:c r="E25" s="79" t="s">
        <x:v>131</x:v>
      </x:c>
      <x:c r="F25" s="17"/>
      <x:c r="G25" s="17"/>
      <x:c r="H25" s="17"/>
      <x:c r="I25" s="42"/>
      <x:c r="J25" s="10"/>
      <x:c r="K25" s="41"/>
      <x:c r="L25" s="68">
        <x:v>45362</x:v>
      </x:c>
      <x:c r="M25" s="84">
        <x:f>3900+18810+17900</x:f>
        <x:v>40610</x:v>
      </x:c>
      <x:c r="N25" s="77" t="s">
        <x:v>117</x:v>
      </x:c>
      <x:c r="O25" s="77" t="s">
        <x:v>131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68">
        <x:v>45363</x:v>
      </x:c>
      <x:c r="C26" s="15">
        <x:v>4500</x:v>
      </x:c>
      <x:c r="D26" s="79" t="s">
        <x:v>137</x:v>
      </x:c>
      <x:c r="E26" s="79" t="s">
        <x:v>131</x:v>
      </x:c>
      <x:c r="F26" s="17"/>
      <x:c r="G26" s="17"/>
      <x:c r="H26" s="17"/>
      <x:c r="I26" s="42"/>
      <x:c r="J26" s="10"/>
      <x:c r="K26" s="41"/>
      <x:c r="L26" s="68">
        <x:v>45363</x:v>
      </x:c>
      <x:c r="M26" s="3">
        <x:v>25000</x:v>
      </x:c>
      <x:c r="N26" s="77" t="s">
        <x:v>8</x:v>
      </x:c>
      <x:c r="O26" s="77" t="s">
        <x:v>140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68">
        <x:v>45364</x:v>
      </x:c>
      <x:c r="C27" s="15">
        <x:v>4500</x:v>
      </x:c>
      <x:c r="D27" s="79" t="s">
        <x:v>137</x:v>
      </x:c>
      <x:c r="E27" s="79" t="s">
        <x:v>131</x:v>
      </x:c>
      <x:c r="F27" s="17"/>
      <x:c r="G27" s="17"/>
      <x:c r="H27" s="17"/>
      <x:c r="I27" s="42"/>
      <x:c r="J27" s="10"/>
      <x:c r="K27" s="41"/>
      <x:c r="L27" s="68">
        <x:v>45364</x:v>
      </x:c>
      <x:c r="M27" s="3">
        <x:v>18000</x:v>
      </x:c>
      <x:c r="N27" s="77" t="s">
        <x:v>93</x:v>
      </x:c>
      <x:c r="O27" s="77" t="s">
        <x:v>140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68">
        <x:v>45365</x:v>
      </x:c>
      <x:c r="C28" s="15">
        <x:v>4500</x:v>
      </x:c>
      <x:c r="D28" s="79" t="s">
        <x:v>137</x:v>
      </x:c>
      <x:c r="E28" s="79" t="s">
        <x:v>131</x:v>
      </x:c>
      <x:c r="F28" s="17"/>
      <x:c r="G28" s="17"/>
      <x:c r="H28" s="17"/>
      <x:c r="I28" s="42"/>
      <x:c r="J28" s="10"/>
      <x:c r="K28" s="41"/>
      <x:c r="L28" s="68">
        <x:v>45365</x:v>
      </x:c>
      <x:c r="M28" s="3">
        <x:v>1600</x:v>
      </x:c>
      <x:c r="N28" s="77" t="s">
        <x:v>151</x:v>
      </x:c>
      <x:c r="O28" s="77" t="s">
        <x:v>131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 ht="16.39999999999999857891">
      <x:c r="A29" s="10"/>
      <x:c r="B29" s="68">
        <x:v>45366</x:v>
      </x:c>
      <x:c r="C29" s="15">
        <x:v>4500</x:v>
      </x:c>
      <x:c r="D29" s="79" t="s">
        <x:v>137</x:v>
      </x:c>
      <x:c r="E29" s="79" t="s">
        <x:v>131</x:v>
      </x:c>
      <x:c r="F29" s="17"/>
      <x:c r="G29" s="17"/>
      <x:c r="H29" s="17"/>
      <x:c r="I29" s="42"/>
      <x:c r="J29" s="10"/>
      <x:c r="K29" s="41"/>
      <x:c r="L29" s="68">
        <x:v>45365</x:v>
      </x:c>
      <x:c r="M29" s="3">
        <x:f>10700+4700</x:f>
        <x:v>15400</x:v>
      </x:c>
      <x:c r="N29" s="77" t="s">
        <x:v>156</x:v>
      </x:c>
      <x:c r="O29" s="77" t="s">
        <x:v>148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 ht="16.39999999999999857891">
      <x:c r="A30" s="10"/>
      <x:c r="B30" s="115">
        <x:v>45369</x:v>
      </x:c>
      <x:c r="C30" s="31">
        <x:v>4500</x:v>
      </x:c>
      <x:c r="D30" s="16" t="s">
        <x:v>137</x:v>
      </x:c>
      <x:c r="E30" s="16" t="s">
        <x:v>131</x:v>
      </x:c>
      <x:c r="F30" s="17"/>
      <x:c r="G30" s="17"/>
      <x:c r="H30" s="17"/>
      <x:c r="I30" s="42"/>
      <x:c r="J30" s="10"/>
      <x:c r="K30" s="41"/>
      <x:c r="L30" s="68">
        <x:v>45366</x:v>
      </x:c>
      <x:c r="M30" s="3">
        <x:f>7200-1715</x:f>
        <x:v>5485</x:v>
      </x:c>
      <x:c r="N30" s="77" t="s">
        <x:v>19</x:v>
      </x:c>
      <x:c r="O30" s="77" t="s">
        <x:v>148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 ht="16.39999999999999857891">
      <x:c r="A31" s="116"/>
      <x:c r="B31" s="115">
        <x:v>45370</x:v>
      </x:c>
      <x:c r="C31" s="118">
        <x:v>4500</x:v>
      </x:c>
      <x:c r="D31" s="119" t="s">
        <x:v>137</x:v>
      </x:c>
      <x:c r="E31" s="119" t="s">
        <x:v>131</x:v>
      </x:c>
      <x:c r="F31" s="117"/>
      <x:c r="G31" s="117"/>
      <x:c r="H31" s="117"/>
      <x:c r="I31" s="117"/>
      <x:c r="J31" s="116"/>
      <x:c r="K31" s="116"/>
      <x:c r="L31" s="115">
        <x:v>45367</x:v>
      </x:c>
      <x:c r="M31" s="120">
        <x:v>12000</x:v>
      </x:c>
      <x:c r="N31" s="121" t="s">
        <x:v>9</x:v>
      </x:c>
      <x:c r="O31" s="121" t="s">
        <x:v>66</x:v>
      </x:c>
      <x:c r="P31" s="117"/>
      <x:c r="Q31" s="117"/>
      <x:c r="R31" s="116"/>
      <x:c r="S31" s="116"/>
      <x:c r="T31" s="116"/>
      <x:c r="U31" s="116"/>
      <x:c r="V31" s="116"/>
      <x:c r="W31" s="116"/>
      <x:c r="X31" s="116"/>
      <x:c r="Y31" s="116"/>
      <x:c r="Z31" s="116"/>
      <x:c r="AA31" s="116"/>
      <x:c r="AB31" s="116"/>
      <x:c r="AC31" s="116"/>
      <x:c r="AD31" s="116"/>
      <x:c r="AE31" s="116"/>
      <x:c r="AF31" s="116"/>
      <x:c r="AG31" s="116"/>
      <x:c r="AH31" s="116"/>
      <x:c r="AI31" s="116"/>
    </x:row>
    <x:row r="32" spans="1:35" ht="16.39999999999999857891">
      <x:c r="A32" s="10"/>
      <x:c r="B32" s="115">
        <x:v>45371</x:v>
      </x:c>
      <x:c r="C32" s="31">
        <x:v>4500</x:v>
      </x:c>
      <x:c r="D32" s="16" t="s">
        <x:v>137</x:v>
      </x:c>
      <x:c r="E32" s="16" t="s">
        <x:v>131</x:v>
      </x:c>
      <x:c r="F32" s="17"/>
      <x:c r="G32" s="17"/>
      <x:c r="H32" s="17"/>
      <x:c r="I32" s="42"/>
      <x:c r="J32" s="10"/>
      <x:c r="K32" s="41"/>
      <x:c r="L32" s="115">
        <x:v>45367</x:v>
      </x:c>
      <x:c r="M32" s="122">
        <x:v>55000</x:v>
      </x:c>
      <x:c r="N32" s="121" t="s">
        <x:v>137</x:v>
      </x:c>
      <x:c r="O32" s="121" t="s">
        <x:v>131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 ht="16.39999999999999857891">
      <x:c r="A33" s="41"/>
      <x:c r="B33" s="115">
        <x:v>45373</x:v>
      </x:c>
      <x:c r="C33" s="44">
        <x:v>4500</x:v>
      </x:c>
      <x:c r="D33" s="45" t="s">
        <x:v>137</x:v>
      </x:c>
      <x:c r="E33" s="45" t="s">
        <x:v>131</x:v>
      </x:c>
      <x:c r="F33" s="42"/>
      <x:c r="G33" s="42"/>
      <x:c r="H33" s="42"/>
      <x:c r="I33" s="42"/>
      <x:c r="J33" s="41"/>
      <x:c r="K33" s="41"/>
      <x:c r="L33" s="115">
        <x:v>45368</x:v>
      </x:c>
      <x:c r="M33" s="120">
        <x:v>4400</x:v>
      </x:c>
      <x:c r="N33" s="121" t="s">
        <x:v>33</x:v>
      </x:c>
      <x:c r="O33" s="121" t="s">
        <x:v>66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 ht="16.39999999999999857891">
      <x:c r="A34" s="10"/>
      <x:c r="B34" s="115">
        <x:v>45374</x:v>
      </x:c>
      <x:c r="C34" s="31">
        <x:v>93000</x:v>
      </x:c>
      <x:c r="D34" s="16" t="s">
        <x:v>117</x:v>
      </x:c>
      <x:c r="E34" s="16" t="s">
        <x:v>131</x:v>
      </x:c>
      <x:c r="F34" s="17"/>
      <x:c r="G34" s="17"/>
      <x:c r="H34" s="17"/>
      <x:c r="I34" s="42"/>
      <x:c r="J34" s="10"/>
      <x:c r="K34" s="41"/>
      <x:c r="L34" s="115">
        <x:v>45368</x:v>
      </x:c>
      <x:c r="M34" s="123">
        <x:v>35000</x:v>
      </x:c>
      <x:c r="N34" s="121" t="s">
        <x:v>74</x:v>
      </x:c>
      <x:c r="O34" s="121" t="s">
        <x:v>140</x:v>
      </x:c>
      <x:c r="P34" s="17"/>
      <x:c r="Q34" s="17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  <x:c r="AH34" s="10"/>
      <x:c r="AI34" s="10"/>
    </x:row>
    <x:row r="35" spans="1:35" ht="16.39999999999999857891">
      <x:c r="A35" s="41"/>
      <x:c r="B35" s="115">
        <x:v>45374</x:v>
      </x:c>
      <x:c r="C35" s="44">
        <x:v>42100</x:v>
      </x:c>
      <x:c r="D35" s="45" t="s">
        <x:v>117</x:v>
      </x:c>
      <x:c r="E35" s="45" t="s">
        <x:v>131</x:v>
      </x:c>
      <x:c r="F35" s="42"/>
      <x:c r="G35" s="42"/>
      <x:c r="H35" s="42"/>
      <x:c r="I35" s="42"/>
      <x:c r="J35" s="41"/>
      <x:c r="K35" s="41"/>
      <x:c r="L35" s="115">
        <x:v>45368</x:v>
      </x:c>
      <x:c r="M35" s="66">
        <x:v>5000</x:v>
      </x:c>
      <x:c r="N35" s="65" t="s">
        <x:v>3</x:v>
      </x:c>
      <x:c r="O35" s="65" t="s">
        <x:v>140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 ht="16.39999999999999857891">
      <x:c r="A36" s="41"/>
      <x:c r="B36" s="115">
        <x:v>45374</x:v>
      </x:c>
      <x:c r="C36" s="44">
        <x:v>3100</x:v>
      </x:c>
      <x:c r="D36" s="45" t="s">
        <x:v>23</x:v>
      </x:c>
      <x:c r="E36" s="45" t="s">
        <x:v>148</x:v>
      </x:c>
      <x:c r="F36" s="42"/>
      <x:c r="G36" s="42"/>
      <x:c r="H36" s="42"/>
      <x:c r="I36" s="42"/>
      <x:c r="J36" s="41"/>
      <x:c r="K36" s="41"/>
      <x:c r="L36" s="115">
        <x:v>45369</x:v>
      </x:c>
      <x:c r="M36" s="64">
        <x:v>1650</x:v>
      </x:c>
      <x:c r="N36" s="65" t="s">
        <x:v>3</x:v>
      </x:c>
      <x:c r="O36" s="65" t="s">
        <x:v>140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 ht="16.39999999999999857891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115">
        <x:v>45370</x:v>
      </x:c>
      <x:c r="M37" s="64">
        <x:v>30000</x:v>
      </x:c>
      <x:c r="N37" s="65" t="s">
        <x:v>48</x:v>
      </x:c>
      <x:c r="O37" s="65" t="s">
        <x:v>148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 ht="16.39999999999999857891">
      <x:c r="A38" s="116"/>
      <x:c r="B38" s="125"/>
      <x:c r="C38" s="118"/>
      <x:c r="D38" s="119"/>
      <x:c r="E38" s="119"/>
      <x:c r="F38" s="117"/>
      <x:c r="G38" s="117"/>
      <x:c r="H38" s="117"/>
      <x:c r="I38" s="117"/>
      <x:c r="J38" s="116"/>
      <x:c r="K38" s="116"/>
      <x:c r="L38" s="115">
        <x:v>45370</x:v>
      </x:c>
      <x:c r="M38" s="120">
        <x:v>2630</x:v>
      </x:c>
      <x:c r="N38" s="121" t="s">
        <x:v>3</x:v>
      </x:c>
      <x:c r="O38" s="121" t="s">
        <x:v>140</x:v>
      </x:c>
      <x:c r="P38" s="117"/>
      <x:c r="Q38" s="117"/>
      <x:c r="R38" s="116"/>
      <x:c r="S38" s="116"/>
      <x:c r="T38" s="116"/>
      <x:c r="U38" s="116"/>
      <x:c r="V38" s="116"/>
      <x:c r="W38" s="116"/>
      <x:c r="X38" s="116"/>
      <x:c r="Y38" s="116"/>
      <x:c r="Z38" s="116"/>
      <x:c r="AA38" s="116"/>
      <x:c r="AB38" s="116"/>
      <x:c r="AC38" s="116"/>
      <x:c r="AD38" s="116"/>
      <x:c r="AE38" s="116"/>
      <x:c r="AF38" s="116"/>
      <x:c r="AG38" s="116"/>
      <x:c r="AH38" s="116"/>
      <x:c r="AI38" s="116"/>
    </x:row>
    <x:row r="39" spans="1:35" ht="16.39999999999999857891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115">
        <x:v>45370</x:v>
      </x:c>
      <x:c r="M39" s="64">
        <x:v>14890</x:v>
      </x:c>
      <x:c r="N39" s="65" t="s">
        <x:v>63</x:v>
      </x:c>
      <x:c r="O39" s="65" t="s">
        <x:v>78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 ht="16.39999999999999857891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115">
        <x:v>45372</x:v>
      </x:c>
      <x:c r="M40" s="83">
        <x:v>34700</x:v>
      </x:c>
      <x:c r="N40" s="65" t="s">
        <x:v>117</x:v>
      </x:c>
      <x:c r="O40" s="65" t="s">
        <x:v>131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 ht="16.39999999999999857891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115">
        <x:v>45374</x:v>
      </x:c>
      <x:c r="M41" s="64">
        <x:v>150000</x:v>
      </x:c>
      <x:c r="N41" s="65" t="s">
        <x:v>71</x:v>
      </x:c>
      <x:c r="O41" s="65" t="s">
        <x:v>140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 ht="16.39999999999999857891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115">
        <x:v>45374</x:v>
      </x:c>
      <x:c r="M42" s="83">
        <x:v>36000</x:v>
      </x:c>
      <x:c r="N42" s="65" t="s">
        <x:v>117</x:v>
      </x:c>
      <x:c r="O42" s="65" t="s">
        <x:v>140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/>
      <x:c r="M43" s="64"/>
      <x:c r="N43" s="65"/>
      <x:c r="O43" s="65"/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/>
      <x:c r="M44" s="64"/>
      <x:c r="N44" s="65"/>
      <x:c r="O44" s="65"/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/>
      <x:c r="M45" s="64"/>
      <x:c r="N45" s="65"/>
      <x:c r="O45" s="65"/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/>
      <x:c r="M46" s="64"/>
      <x:c r="N46" s="65"/>
      <x:c r="O46" s="65"/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40"/>
      <x:c r="M47" s="64"/>
      <x:c r="N47" s="65"/>
      <x:c r="O47" s="65"/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40"/>
      <x:c r="M48" s="64"/>
      <x:c r="N48" s="65"/>
      <x:c r="O48" s="65"/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64"/>
      <x:c r="N49" s="65"/>
      <x:c r="O49" s="6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64"/>
      <x:c r="N50" s="65"/>
      <x:c r="O50" s="65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41"/>
      <x:c r="B66" s="43"/>
      <x:c r="C66" s="44"/>
      <x:c r="D66" s="45"/>
      <x:c r="E66" s="45"/>
      <x:c r="F66" s="42"/>
      <x:c r="G66" s="42"/>
      <x:c r="H66" s="42"/>
      <x:c r="I66" s="42"/>
      <x:c r="J66" s="41"/>
      <x:c r="K66" s="41"/>
      <x:c r="L66" s="40"/>
      <x:c r="M66" s="46"/>
      <x:c r="N66" s="45"/>
      <x:c r="O66" s="45"/>
      <x:c r="P66" s="42"/>
      <x:c r="Q66" s="42"/>
      <x:c r="R66" s="41"/>
      <x:c r="S66" s="41"/>
      <x:c r="T66" s="41"/>
      <x:c r="U66" s="41"/>
      <x:c r="V66" s="41"/>
      <x:c r="W66" s="41"/>
      <x:c r="X66" s="41"/>
      <x:c r="Y66" s="41"/>
      <x:c r="Z66" s="41"/>
      <x:c r="AA66" s="41"/>
      <x:c r="AB66" s="41"/>
      <x:c r="AC66" s="41"/>
      <x:c r="AD66" s="41"/>
      <x:c r="AE66" s="41"/>
      <x:c r="AF66" s="41"/>
      <x:c r="AG66" s="41"/>
      <x:c r="AH66" s="41"/>
      <x:c r="AI66" s="41"/>
    </x:row>
    <x:row r="67" spans="1:35">
      <x:c r="A67" s="41"/>
      <x:c r="B67" s="43"/>
      <x:c r="C67" s="44"/>
      <x:c r="D67" s="45"/>
      <x:c r="E67" s="45"/>
      <x:c r="F67" s="42"/>
      <x:c r="G67" s="42"/>
      <x:c r="H67" s="42"/>
      <x:c r="I67" s="42"/>
      <x:c r="J67" s="41"/>
      <x:c r="K67" s="41"/>
      <x:c r="L67" s="40"/>
      <x:c r="M67" s="46"/>
      <x:c r="N67" s="45"/>
      <x:c r="O67" s="45"/>
      <x:c r="P67" s="42"/>
      <x:c r="Q67" s="42"/>
      <x:c r="R67" s="41"/>
      <x:c r="S67" s="41"/>
      <x:c r="T67" s="41"/>
      <x:c r="U67" s="41"/>
      <x:c r="V67" s="41"/>
      <x:c r="W67" s="41"/>
      <x:c r="X67" s="41"/>
      <x:c r="Y67" s="41"/>
      <x:c r="Z67" s="41"/>
      <x:c r="AA67" s="41"/>
      <x:c r="AB67" s="41"/>
      <x:c r="AC67" s="41"/>
      <x:c r="AD67" s="41"/>
      <x:c r="AE67" s="41"/>
      <x:c r="AF67" s="41"/>
      <x:c r="AG67" s="41"/>
      <x:c r="AH67" s="41"/>
      <x:c r="AI67" s="41"/>
    </x:row>
    <x:row r="68" spans="1:35">
      <x:c r="A68" s="41"/>
      <x:c r="B68" s="43"/>
      <x:c r="C68" s="44"/>
      <x:c r="D68" s="45"/>
      <x:c r="E68" s="45"/>
      <x:c r="F68" s="42"/>
      <x:c r="G68" s="42"/>
      <x:c r="H68" s="42"/>
      <x:c r="I68" s="42"/>
      <x:c r="J68" s="41"/>
      <x:c r="K68" s="41"/>
      <x:c r="L68" s="40"/>
      <x:c r="M68" s="46"/>
      <x:c r="N68" s="45"/>
      <x:c r="O68" s="45"/>
      <x:c r="P68" s="42"/>
      <x:c r="Q68" s="42"/>
      <x:c r="R68" s="41"/>
      <x:c r="S68" s="41"/>
      <x:c r="T68" s="41"/>
      <x:c r="U68" s="41"/>
      <x:c r="V68" s="41"/>
      <x:c r="W68" s="41"/>
      <x:c r="X68" s="41"/>
      <x:c r="Y68" s="41"/>
      <x:c r="Z68" s="41"/>
      <x:c r="AA68" s="41"/>
      <x:c r="AB68" s="41"/>
      <x:c r="AC68" s="41"/>
      <x:c r="AD68" s="41"/>
      <x:c r="AE68" s="41"/>
      <x:c r="AF68" s="41"/>
      <x:c r="AG68" s="41"/>
      <x:c r="AH68" s="41"/>
      <x:c r="AI68" s="41"/>
    </x:row>
    <x:row r="69" spans="1:35">
      <x:c r="A69" s="10"/>
      <x:c r="B69" s="14"/>
      <x:c r="C69" s="15"/>
      <x:c r="D69" s="16"/>
      <x:c r="E69" s="16"/>
      <x:c r="F69" s="17"/>
      <x:c r="G69" s="17"/>
      <x:c r="H69" s="17"/>
      <x:c r="I69" s="42"/>
      <x:c r="J69" s="10"/>
      <x:c r="K69" s="41"/>
      <x:c r="L69" s="40"/>
      <x:c r="M69" s="31"/>
      <x:c r="N69" s="16"/>
      <x:c r="O69" s="16"/>
      <x:c r="P69" s="17"/>
      <x:c r="Q69" s="17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  <x:row r="83" spans="1:35">
      <x:c r="A83" s="10"/>
      <x:c r="B83" s="10"/>
      <x:c r="C83" s="10"/>
      <x:c r="D83" s="10"/>
      <x:c r="E83" s="10"/>
      <x:c r="F83" s="10"/>
      <x:c r="G83" s="10"/>
      <x:c r="H83" s="10"/>
      <x:c r="I83" s="41"/>
      <x:c r="J83" s="10"/>
      <x:c r="K83" s="41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  <x:c r="AH83" s="10"/>
      <x:c r="AI83" s="10"/>
    </x:row>
    <x:row r="84" spans="1:35">
      <x:c r="A84" s="10"/>
      <x:c r="B84" s="10"/>
      <x:c r="C84" s="10"/>
      <x:c r="D84" s="10"/>
      <x:c r="E84" s="10"/>
      <x:c r="F84" s="10"/>
      <x:c r="G84" s="10"/>
      <x:c r="H84" s="10"/>
      <x:c r="I84" s="41"/>
      <x:c r="J84" s="10"/>
      <x:c r="K84" s="41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  <x:c r="AH84" s="10"/>
      <x:c r="AI84" s="10"/>
    </x:row>
    <x:row r="85" spans="1:35">
      <x:c r="A85" s="10"/>
      <x:c r="B85" s="10"/>
      <x:c r="C85" s="10"/>
      <x:c r="D85" s="10"/>
      <x:c r="E85" s="10"/>
      <x:c r="F85" s="10"/>
      <x:c r="G85" s="10"/>
      <x:c r="H85" s="10"/>
      <x:c r="I85" s="41"/>
      <x:c r="J85" s="10"/>
      <x:c r="K85" s="41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  <x:c r="AH85" s="10"/>
      <x:c r="AI85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2" priority="5" operator="lessThan">
      <x:formula>0</x:formula>
    </x:cfRule>
  </x:conditionalFormatting>
  <x:conditionalFormatting sqref="C9:E9 M9:U9">
    <x:cfRule type="cellIs" dxfId="31" priority="6" operator="lessThan">
      <x:formula>0</x:formula>
    </x:cfRule>
  </x:conditionalFormatting>
  <x:conditionalFormatting sqref="F9:L9">
    <x:cfRule type="cellIs" dxfId="30" priority="2" operator="lessThan">
      <x:formula>0</x:formula>
    </x:cfRule>
  </x:conditionalFormatting>
  <x:conditionalFormatting sqref="M12:M12">
    <x:cfRule type="cellIs" dxfId="29" priority="1" operator="lessThan">
      <x:formula>0</x:formula>
    </x:cfRule>
  </x:conditionalFormatting>
  <x:conditionalFormatting sqref="X10:X10">
    <x:cfRule type="cellIs" dxfId="27" priority="8" operator="greaterThan">
      <x:formula>$X$14</x:formula>
    </x:cfRule>
    <x:cfRule type="cellIs" dxfId="28" priority="7" operator="lessThan">
      <x:formula>$X$14</x:formula>
    </x:cfRule>
  </x:conditionalFormatting>
  <x:conditionalFormatting sqref="X11:X11">
    <x:cfRule type="cellIs" dxfId="25" priority="4" operator="greaterThan">
      <x:formula>$X$13</x:formula>
    </x:cfRule>
    <x:cfRule type="cellIs" dxfId="26" priority="3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99" t="s">
        <x:v>86</x:v>
      </x:c>
      <x:c r="C2" s="100"/>
      <x:c r="D2" s="100"/>
      <x:c r="E2" s="100"/>
      <x:c r="F2" s="100"/>
      <x:c r="G2" s="100"/>
      <x:c r="H2" s="100"/>
      <x:c r="I2" s="100"/>
      <x:c r="J2" s="100"/>
      <x:c r="K2" s="100"/>
      <x:c r="L2" s="10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6" t="s">
        <x:v>60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11"/>
      <x:c r="N4" s="87" t="s">
        <x:v>82</x:v>
      </x:c>
      <x:c r="O4" s="87"/>
      <x:c r="Q4" s="87" t="s">
        <x:v>109</x:v>
      </x:c>
      <x:c r="R4" s="87"/>
      <x:c r="S4" s="11"/>
      <x:c r="V4" s="11"/>
      <x:c r="W4" s="11"/>
      <x:c r="X4" s="11"/>
      <x:c r="Y4" s="11"/>
      <x:c r="Z4" s="11"/>
    </x:row>
    <x:row r="5" spans="1:26">
      <x:c r="A5" s="10"/>
      <x:c r="B5" s="102" t="s">
        <x:v>103</x:v>
      </x:c>
      <x:c r="C5" s="103" t="s">
        <x:v>119</x:v>
      </x:c>
      <x:c r="D5" s="104"/>
      <x:c r="E5" s="103" t="s">
        <x:v>133</x:v>
      </x:c>
      <x:c r="F5" s="104"/>
      <x:c r="G5" s="103" t="s">
        <x:v>30</x:v>
      </x:c>
      <x:c r="H5" s="104"/>
      <x:c r="I5" s="103" t="s">
        <x:v>75</x:v>
      </x:c>
      <x:c r="J5" s="104"/>
      <x:c r="K5" s="103" t="s">
        <x:v>84</x:v>
      </x:c>
      <x:c r="L5" s="105"/>
      <x:c r="M5" s="10"/>
      <x:c r="N5" s="8" t="s">
        <x:v>53</x:v>
      </x:c>
      <x:c r="O5" s="7">
        <x:f>SUM(C7:L7)+G8</x:f>
        <x:v>52170000</x:v>
      </x:c>
      <x:c r="Q5" s="8" t="s">
        <x:v>53</x:v>
      </x:c>
      <x:c r="R5" s="7"/>
      <x:c r="S5" s="10"/>
      <x:c r="V5" s="10"/>
      <x:c r="W5" s="10"/>
      <x:c r="X5" s="10"/>
      <x:c r="Y5" s="10"/>
      <x:c r="Z5" s="10"/>
    </x:row>
    <x:row r="6" spans="1:26">
      <x:c r="A6" s="10"/>
      <x:c r="B6" s="93"/>
      <x:c r="C6" s="106" t="s">
        <x:v>91</x:v>
      </x:c>
      <x:c r="D6" s="107"/>
      <x:c r="E6" s="108" t="s">
        <x:v>91</x:v>
      </x:c>
      <x:c r="F6" s="109"/>
      <x:c r="G6" s="108" t="s">
        <x:v>13</x:v>
      </x:c>
      <x:c r="H6" s="109"/>
      <x:c r="I6" s="106" t="s">
        <x:v>115</x:v>
      </x:c>
      <x:c r="J6" s="107"/>
      <x:c r="K6" s="25" t="s">
        <x:v>153</x:v>
      </x:c>
      <x:c r="L6" s="25" t="s">
        <x:v>64</x:v>
      </x:c>
      <x:c r="M6" s="10"/>
      <x:c r="N6" s="67" t="s">
        <x:v>5</x:v>
      </x:c>
      <x:c r="O6" s="69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138</x:v>
      </x:c>
      <x:c r="C7" s="86"/>
      <x:c r="D7" s="86"/>
      <x:c r="E7" s="110">
        <x:v>43270000</x:v>
      </x:c>
      <x:c r="F7" s="111"/>
      <x:c r="G7" s="110">
        <x:f>SUM('2월(자산)'!G7:H8)</x:f>
        <x:v>7000000</x:v>
      </x:c>
      <x:c r="H7" s="126"/>
      <x:c r="I7" s="129">
        <x:v>1800000</x:v>
      </x:c>
      <x:c r="J7" s="130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111</x:v>
      </x:c>
      <x:c r="C8" s="86">
        <x:v>0</x:v>
      </x:c>
      <x:c r="D8" s="86"/>
      <x:c r="E8" s="110">
        <x:v>0</x:v>
      </x:c>
      <x:c r="F8" s="111"/>
      <x:c r="G8" s="110">
        <x:v>100000</x:v>
      </x:c>
      <x:c r="H8" s="111"/>
      <x:c r="I8" s="127"/>
      <x:c r="J8" s="128"/>
      <x:c r="K8" s="7">
        <x:v>0</x:v>
      </x:c>
      <x:c r="L8" s="7">
        <x:v>0</x:v>
      </x:c>
      <x:c r="M8" s="10"/>
      <x:c r="N8" s="87" t="s">
        <x:v>135</x:v>
      </x:c>
      <x:c r="O8" s="8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31</x:v>
      </x:c>
      <x:c r="C9" s="112">
        <x:v>3.7200000000000002</x:v>
      </x:c>
      <x:c r="D9" s="113"/>
      <x:c r="E9" s="86">
        <x:f>E8*0</x:f>
        <x:v>0</x:v>
      </x:c>
      <x:c r="F9" s="86"/>
      <x:c r="G9" s="114"/>
      <x:c r="H9" s="86"/>
      <x:c r="I9" s="86">
        <x:f>I8*0</x:f>
        <x:v>0</x:v>
      </x:c>
      <x:c r="J9" s="86"/>
      <x:c r="K9" s="7">
        <x:f>K8*0</x:f>
        <x:v>0</x:v>
      </x:c>
      <x:c r="L9" s="7">
        <x:f>L8*0</x:f>
        <x:v>0</x:v>
      </x:c>
      <x:c r="M9" s="10"/>
      <x:c r="N9" s="8" t="s">
        <x:v>53</x:v>
      </x:c>
      <x:c r="O9" s="7">
        <x:f>O5-G7</x:f>
        <x:v>45170000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AI81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N43" activeCellId="0" sqref="N43:N43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87" t="s">
        <x:v>10</x:v>
      </x:c>
      <x:c r="C2" s="87"/>
      <x:c r="D2" s="87"/>
      <x:c r="E2" s="87"/>
      <x:c r="F2" s="87"/>
      <x:c r="G2" s="87"/>
      <x:c r="H2" s="87"/>
      <x:c r="I2" s="87"/>
      <x:c r="J2" s="87"/>
      <x:c r="K2" s="87"/>
      <x:c r="L2" s="87"/>
      <x:c r="M2" s="87"/>
      <x:c r="N2" s="87"/>
      <x:c r="O2" s="87"/>
      <x:c r="P2" s="87"/>
      <x:c r="Q2" s="87"/>
      <x:c r="R2" s="87"/>
      <x:c r="S2" s="87"/>
      <x:c r="T2" s="87"/>
      <x:c r="U2" s="87"/>
      <x:c r="V2" s="87"/>
      <x:c r="W2" s="87"/>
      <x:c r="X2" s="8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88" t="s">
        <x:v>60</x:v>
      </x:c>
      <x:c r="C4" s="89"/>
      <x:c r="D4" s="89"/>
      <x:c r="E4" s="90"/>
      <x:c r="F4" s="90"/>
      <x:c r="G4" s="90"/>
      <x:c r="H4" s="90"/>
      <x:c r="I4" s="91"/>
      <x:c r="J4" s="90"/>
      <x:c r="K4" s="91"/>
      <x:c r="L4" s="90"/>
      <x:c r="M4" s="89"/>
      <x:c r="N4" s="89"/>
      <x:c r="O4" s="89"/>
      <x:c r="P4" s="89"/>
      <x:c r="Q4" s="89"/>
      <x:c r="R4" s="89"/>
      <x:c r="S4" s="89"/>
      <x:c r="T4" s="89"/>
      <x:c r="U4" s="92"/>
      <x:c r="V4" s="11"/>
      <x:c r="W4" s="87" t="s">
        <x:v>82</x:v>
      </x:c>
      <x:c r="X4" s="8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3" t="s">
        <x:v>103</x:v>
      </x:c>
      <x:c r="C5" s="95" t="s">
        <x:v>38</x:v>
      </x:c>
      <x:c r="D5" s="96"/>
      <x:c r="E5" s="97" t="s">
        <x:v>129</x:v>
      </x:c>
      <x:c r="F5" s="97"/>
      <x:c r="G5" s="97"/>
      <x:c r="H5" s="97"/>
      <x:c r="I5" s="97"/>
      <x:c r="J5" s="97"/>
      <x:c r="K5" s="97"/>
      <x:c r="L5" s="97"/>
      <x:c r="M5" s="95" t="s">
        <x:v>59</x:v>
      </x:c>
      <x:c r="N5" s="98"/>
      <x:c r="O5" s="98"/>
      <x:c r="P5" s="98"/>
      <x:c r="Q5" s="96"/>
      <x:c r="R5" s="93" t="s">
        <x:v>89</x:v>
      </x:c>
      <x:c r="S5" s="95" t="s">
        <x:v>15</x:v>
      </x:c>
      <x:c r="T5" s="96"/>
      <x:c r="U5" s="93" t="s">
        <x:v>36</x:v>
      </x:c>
      <x:c r="V5" s="10"/>
      <x:c r="W5" s="8" t="s">
        <x:v>122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4"/>
      <x:c r="C6" s="8" t="s">
        <x:v>44</x:v>
      </x:c>
      <x:c r="D6" s="8" t="s">
        <x:v>80</x:v>
      </x:c>
      <x:c r="E6" s="8" t="s">
        <x:v>116</x:v>
      </x:c>
      <x:c r="F6" s="8" t="s">
        <x:v>78</x:v>
      </x:c>
      <x:c r="G6" s="8" t="s">
        <x:v>131</x:v>
      </x:c>
      <x:c r="H6" s="8" t="s">
        <x:v>140</x:v>
      </x:c>
      <x:c r="I6" s="49" t="s">
        <x:v>66</x:v>
      </x:c>
      <x:c r="J6" s="8" t="s">
        <x:v>148</x:v>
      </x:c>
      <x:c r="K6" s="49" t="s">
        <x:v>73</x:v>
      </x:c>
      <x:c r="L6" s="8" t="s">
        <x:v>34</x:v>
      </x:c>
      <x:c r="M6" s="8" t="s">
        <x:v>110</x:v>
      </x:c>
      <x:c r="N6" s="8" t="s">
        <x:v>43</x:v>
      </x:c>
      <x:c r="O6" s="20" t="s">
        <x:v>92</x:v>
      </x:c>
      <x:c r="P6" s="20" t="s">
        <x:v>146</x:v>
      </x:c>
      <x:c r="Q6" s="20" t="s">
        <x:v>130</x:v>
      </x:c>
      <x:c r="R6" s="94"/>
      <x:c r="S6" s="8" t="s">
        <x:v>75</x:v>
      </x:c>
      <x:c r="T6" s="8" t="s">
        <x:v>12</x:v>
      </x:c>
      <x:c r="U6" s="94"/>
      <x:c r="V6" s="10"/>
      <x:c r="W6" s="8" t="s">
        <x:v>120</x:v>
      </x:c>
      <x:c r="X6" s="7">
        <x:f>L10+Q10+R10</x:f>
        <x:v>2426136</x:v>
      </x:c>
      <x:c r="Y6" s="10" t="s">
        <x:v>154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22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102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51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111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56490</x:v>
      </x:c>
      <x:c r="G8" s="59">
        <x:f t="shared" ref="G8:L8" si="0">SUMIF($O$16:$O$65,G$6,$M$16:$M$65)</x:f>
        <x:v>196350</x:v>
      </x:c>
      <x:c r="H8" s="60">
        <x:f t="shared" si="0"/>
        <x:v>502313</x:v>
      </x:c>
      <x:c r="I8" s="53">
        <x:f t="shared" si="0"/>
        <x:v>131193</x:v>
      </x:c>
      <x:c r="J8" s="61">
        <x:f t="shared" si="0"/>
        <x:v>1700</x:v>
      </x:c>
      <x:c r="K8" s="53">
        <x:f t="shared" si="0"/>
        <x:v>0</x:v>
      </x:c>
      <x:c r="L8" s="53">
        <x:f t="shared" si="0"/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32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52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63510</x:v>
      </x:c>
      <x:c r="G9" s="53">
        <x:f>G7-G8</x:f>
        <x:v>203650</x:v>
      </x:c>
      <x:c r="H9" s="53">
        <x:f>H7-H8</x:f>
        <x:v>-102313</x:v>
      </x:c>
      <x:c r="I9" s="53"/>
      <x:c r="J9" s="53"/>
      <x:c r="K9" s="53">
        <x:f t="shared" ref="K9:U9" si="1">K7-K8</x:f>
        <x:v>100000</x:v>
      </x:c>
      <x:c r="L9" s="53">
        <x:f t="shared" si="1"/>
        <x:v>-89680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-200000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97</x:v>
      </x:c>
      <x:c r="X9" s="7">
        <x:f>X5-(X6+X7+X8)</x:f>
        <x:v>389078</x:v>
      </x:c>
      <x:c r="Y9" s="13" t="s">
        <x:v>42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1287915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101</x:v>
      </x:c>
      <x:c r="X10" s="23">
        <x:f>X6/X5</x:f>
        <x:v>0.51453359274891874</x:v>
      </x:c>
      <x:c r="Y10" s="10" t="s">
        <x:v>107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</x:v>
      </x:c>
      <x:c r="X11" s="23">
        <x:f>X7/X5</x:f>
        <x:v>0.4029509583234186</x:v>
      </x:c>
      <x:c r="Y11" s="10" t="s">
        <x:v>7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41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126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86" t="s">
        <x:v>113</x:v>
      </x:c>
      <x:c r="C14" s="86"/>
      <x:c r="D14" s="86"/>
      <x:c r="E14" s="86"/>
      <x:c r="F14" s="17" t="s">
        <x:v>62</x:v>
      </x:c>
      <x:c r="G14" s="17"/>
      <x:c r="H14" s="17"/>
      <x:c r="I14" s="47"/>
      <x:c r="J14" s="11"/>
      <x:c r="K14" s="55"/>
      <x:c r="L14" s="86" t="s">
        <x:v>39</x:v>
      </x:c>
      <x:c r="M14" s="86"/>
      <x:c r="N14" s="86"/>
      <x:c r="O14" s="86"/>
      <x:c r="P14" s="11"/>
      <x:c r="Q14" s="11"/>
      <x:c r="R14" s="11"/>
      <x:c r="S14" s="11"/>
      <x:c r="T14" s="11"/>
      <x:c r="U14" s="11"/>
      <x:c r="V14" s="11"/>
      <x:c r="W14" s="8" t="s">
        <x:v>50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88</x:v>
      </x:c>
      <x:c r="C15" s="8" t="s">
        <x:v>28</x:v>
      </x:c>
      <x:c r="D15" s="8" t="s">
        <x:v>94</x:v>
      </x:c>
      <x:c r="E15" s="8" t="s">
        <x:v>103</x:v>
      </x:c>
      <x:c r="F15" s="17"/>
      <x:c r="G15" s="17"/>
      <x:c r="H15" s="17"/>
      <x:c r="I15" s="42"/>
      <x:c r="J15" s="10"/>
      <x:c r="K15" s="41"/>
      <x:c r="L15" s="8" t="s">
        <x:v>88</x:v>
      </x:c>
      <x:c r="M15" s="8" t="s">
        <x:v>28</x:v>
      </x:c>
      <x:c r="N15" s="8" t="s">
        <x:v>94</x:v>
      </x:c>
      <x:c r="O15" s="8" t="s">
        <x:v>103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48</x:v>
      </x:c>
      <x:c r="E16" s="16" t="s">
        <x:v>148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87</x:v>
      </x:c>
      <x:c r="O16" s="1" t="s">
        <x:v>34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137</x:v>
      </x:c>
      <x:c r="E17" s="16" t="s">
        <x:v>131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117</x:v>
      </x:c>
      <x:c r="O17" s="16" t="s">
        <x:v>131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137</x:v>
      </x:c>
      <x:c r="E18" s="16" t="s">
        <x:v>131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137</x:v>
      </x:c>
      <x:c r="O18" s="16" t="s">
        <x:v>131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123</x:v>
      </x:c>
      <x:c r="E19" s="16" t="s">
        <x:v>148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117</x:v>
      </x:c>
      <x:c r="O19" s="16" t="s">
        <x:v>140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137</x:v>
      </x:c>
      <x:c r="E20" s="16" t="s">
        <x:v>131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3</x:v>
      </x:c>
      <x:c r="O20" s="16" t="s">
        <x:v>131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117</x:v>
      </x:c>
      <x:c r="E21" s="16" t="s">
        <x:v>131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117</x:v>
      </x:c>
      <x:c r="O21" s="16" t="s">
        <x:v>131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15">
        <x:f>28500+1800</x:f>
        <x:v>30300</x:v>
      </x:c>
      <x:c r="D22" s="16" t="s">
        <x:v>90</x:v>
      </x:c>
      <x:c r="E22" s="16" t="s">
        <x:v>66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3</x:v>
      </x:c>
      <x:c r="O22" s="16" t="s">
        <x:v>140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3</x:v>
      </x:c>
      <x:c r="O23" s="16" t="s">
        <x:v>140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151</x:v>
      </x:c>
      <x:c r="O24" s="16" t="s">
        <x:v>131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117</x:v>
      </x:c>
      <x:c r="O25" s="16" t="s">
        <x:v>131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70</x:v>
      </x:c>
      <x:c r="O26" s="16" t="s">
        <x:v>140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112</x:v>
      </x:c>
      <x:c r="O27" s="16" t="s">
        <x:v>66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117</x:v>
      </x:c>
      <x:c r="O28" s="16" t="s">
        <x:v>131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25</x:v>
      </x:c>
      <x:c r="O29" s="16" t="s">
        <x:v>140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117</x:v>
      </x:c>
      <x:c r="O30" s="16" t="s">
        <x:v>131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83</x:v>
      </x:c>
      <x:c r="O31" s="45" t="s">
        <x:v>140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25</x:v>
      </x:c>
      <x:c r="O32" s="16" t="s">
        <x:v>140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47</x:v>
      </x:c>
      <x:c r="O33" s="45" t="s">
        <x:v>131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114</x:v>
      </x:c>
      <x:c r="O34" s="45" t="s">
        <x:v>140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3</x:v>
      </x:c>
      <x:c r="O35" s="45" t="s">
        <x:v>131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14</x:v>
      </x:c>
      <x:c r="O36" s="45" t="s">
        <x:v>78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72</x:v>
      </x:c>
      <x:c r="O37" s="45" t="s">
        <x:v>131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136</x:v>
      </x:c>
      <x:c r="O38" s="45" t="s">
        <x:v>131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20</x:v>
      </x:c>
      <x:c r="O39" s="45" t="s">
        <x:v>66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70</x:v>
      </x:c>
      <x:c r="O40" s="45" t="s">
        <x:v>140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37</x:v>
      </x:c>
      <x:c r="O41" s="45" t="s">
        <x:v>140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67</x:v>
      </x:c>
      <x:c r="O42" s="45" t="s">
        <x:v>140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25</x:v>
      </x:c>
      <x:c r="O43" s="45" t="s">
        <x:v>140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6</x:v>
      </x:c>
      <x:c r="O44" s="45" t="s">
        <x:v>66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>
        <x:v>45346</x:v>
      </x:c>
      <x:c r="M45" s="46">
        <x:f>4630+18000+3000</x:f>
        <x:v>25630</x:v>
      </x:c>
      <x:c r="N45" s="45" t="s">
        <x:v>144</x:v>
      </x:c>
      <x:c r="O45" s="45" t="s">
        <x:v>140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>
        <x:v>45347</x:v>
      </x:c>
      <x:c r="M46" s="46">
        <x:v>10000</x:v>
      </x:c>
      <x:c r="N46" s="45" t="s">
        <x:v>104</x:v>
      </x:c>
      <x:c r="O46" s="45" t="s">
        <x:v>140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68">
        <x:v>45347</x:v>
      </x:c>
      <x:c r="M47" s="46">
        <x:f>12250+6480</x:f>
        <x:v>18730</x:v>
      </x:c>
      <x:c r="N47" s="45" t="s">
        <x:v>3</x:v>
      </x:c>
      <x:c r="O47" s="45" t="s">
        <x:v>140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68">
        <x:v>45348</x:v>
      </x:c>
      <x:c r="M48" s="46">
        <x:v>1700</x:v>
      </x:c>
      <x:c r="N48" s="45" t="s">
        <x:v>95</x:v>
      </x:c>
      <x:c r="O48" s="45" t="s">
        <x:v>148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68">
        <x:v>45349</x:v>
      </x:c>
      <x:c r="M49" s="46">
        <x:v>38400</x:v>
      </x:c>
      <x:c r="N49" s="45" t="s">
        <x:v>78</x:v>
      </x:c>
      <x:c r="O49" s="45" t="s">
        <x:v>78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68">
        <x:v>45350</x:v>
      </x:c>
      <x:c r="M50" s="46">
        <x:v>5700</x:v>
      </x:c>
      <x:c r="N50" s="45" t="s">
        <x:v>151</x:v>
      </x:c>
      <x:c r="O50" s="45" t="s">
        <x:v>131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68">
        <x:v>45350</x:v>
      </x:c>
      <x:c r="M51" s="46">
        <x:f>9700+2650</x:f>
        <x:v>12350</x:v>
      </x:c>
      <x:c r="N51" s="45" t="s">
        <x:v>117</x:v>
      </x:c>
      <x:c r="O51" s="45" t="s">
        <x:v>131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68">
        <x:v>45351</x:v>
      </x:c>
      <x:c r="M52" s="46">
        <x:v>2900</x:v>
      </x:c>
      <x:c r="N52" s="45" t="s">
        <x:v>151</x:v>
      </x:c>
      <x:c r="O52" s="45" t="s">
        <x:v>131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68">
        <x:v>45351</x:v>
      </x:c>
      <x:c r="M53" s="46">
        <x:v>73973</x:v>
      </x:c>
      <x:c r="N53" s="45" t="s">
        <x:v>108</x:v>
      </x:c>
      <x:c r="O53" s="45" t="s">
        <x:v>140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68">
        <x:v>45356</x:v>
      </x:c>
      <x:c r="M54" s="46">
        <x:v>3900</x:v>
      </x:c>
      <x:c r="N54" s="74" t="s">
        <x:v>3</x:v>
      </x:c>
      <x:c r="O54" s="74" t="s">
        <x:v>140</x:v>
      </x:c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68">
        <x:v>45358</x:v>
      </x:c>
      <x:c r="M55" s="46">
        <x:v>6100</x:v>
      </x:c>
      <x:c r="N55" s="74" t="s">
        <x:v>151</x:v>
      </x:c>
      <x:c r="O55" s="74" t="s">
        <x:v>131</x:v>
      </x:c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68">
        <x:v>45358</x:v>
      </x:c>
      <x:c r="M56" s="46">
        <x:v>19620</x:v>
      </x:c>
      <x:c r="N56" s="74" t="s">
        <x:v>45</x:v>
      </x:c>
      <x:c r="O56" s="74" t="s">
        <x:v>140</x:v>
      </x:c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68">
        <x:v>45358</x:v>
      </x:c>
      <x:c r="M57" s="75">
        <x:v>4400</x:v>
      </x:c>
      <x:c r="N57" s="74" t="s">
        <x:v>105</x:v>
      </x:c>
      <x:c r="O57" s="74" t="s">
        <x:v>66</x:v>
      </x:c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68">
        <x:v>45358</x:v>
      </x:c>
      <x:c r="M58" s="46">
        <x:v>8500</x:v>
      </x:c>
      <x:c r="N58" s="74" t="s">
        <x:v>117</x:v>
      </x:c>
      <x:c r="O58" s="74" t="s">
        <x:v>131</x:v>
      </x:c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4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76" t="s">
        <x:v>62</x:v>
      </x:c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99" t="s">
        <x:v>143</x:v>
      </x:c>
      <x:c r="C2" s="100"/>
      <x:c r="D2" s="100"/>
      <x:c r="E2" s="100"/>
      <x:c r="F2" s="100"/>
      <x:c r="G2" s="100"/>
      <x:c r="H2" s="100"/>
      <x:c r="I2" s="100"/>
      <x:c r="J2" s="100"/>
      <x:c r="K2" s="100"/>
      <x:c r="L2" s="10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6" t="s">
        <x:v>60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11"/>
      <x:c r="N4" s="87" t="s">
        <x:v>82</x:v>
      </x:c>
      <x:c r="O4" s="87"/>
      <x:c r="Q4" s="87" t="s">
        <x:v>109</x:v>
      </x:c>
      <x:c r="R4" s="87"/>
      <x:c r="S4" s="11"/>
      <x:c r="V4" s="11"/>
      <x:c r="W4" s="11"/>
      <x:c r="X4" s="11"/>
      <x:c r="Y4" s="11"/>
      <x:c r="Z4" s="11"/>
    </x:row>
    <x:row r="5" spans="1:26">
      <x:c r="A5" s="10"/>
      <x:c r="B5" s="102" t="s">
        <x:v>103</x:v>
      </x:c>
      <x:c r="C5" s="103" t="s">
        <x:v>119</x:v>
      </x:c>
      <x:c r="D5" s="104"/>
      <x:c r="E5" s="103" t="s">
        <x:v>133</x:v>
      </x:c>
      <x:c r="F5" s="104"/>
      <x:c r="G5" s="103" t="s">
        <x:v>30</x:v>
      </x:c>
      <x:c r="H5" s="104"/>
      <x:c r="I5" s="103" t="s">
        <x:v>75</x:v>
      </x:c>
      <x:c r="J5" s="104"/>
      <x:c r="K5" s="103" t="s">
        <x:v>84</x:v>
      </x:c>
      <x:c r="L5" s="105"/>
      <x:c r="M5" s="10"/>
      <x:c r="N5" s="8" t="s">
        <x:v>53</x:v>
      </x:c>
      <x:c r="O5" s="7">
        <x:f>R5+SUM(C8:L8)</x:f>
        <x:v>48800000</x:v>
      </x:c>
      <x:c r="Q5" s="8" t="s">
        <x:v>53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3"/>
      <x:c r="C6" s="106" t="s">
        <x:v>91</x:v>
      </x:c>
      <x:c r="D6" s="107"/>
      <x:c r="E6" s="108" t="s">
        <x:v>91</x:v>
      </x:c>
      <x:c r="F6" s="109"/>
      <x:c r="G6" s="108" t="s">
        <x:v>13</x:v>
      </x:c>
      <x:c r="H6" s="109"/>
      <x:c r="I6" s="106" t="s">
        <x:v>115</x:v>
      </x:c>
      <x:c r="J6" s="107"/>
      <x:c r="K6" s="25" t="s">
        <x:v>153</x:v>
      </x:c>
      <x:c r="L6" s="25" t="s">
        <x:v>64</x:v>
      </x:c>
      <x:c r="M6" s="10"/>
      <x:c r="N6" s="8" t="s">
        <x:v>5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28</x:v>
      </x:c>
      <x:c r="C7" s="86">
        <x:v>0</x:v>
      </x:c>
      <x:c r="D7" s="86"/>
      <x:c r="E7" s="110">
        <x:f>SUM('1월(자산)'!E7:F8)</x:f>
        <x:v>39000000</x:v>
      </x:c>
      <x:c r="F7" s="111"/>
      <x:c r="G7" s="110">
        <x:f>SUM('1월(자산)'!G7:H8)</x:f>
        <x:v>6900000</x:v>
      </x:c>
      <x:c r="H7" s="111"/>
      <x:c r="I7" s="86"/>
      <x:c r="J7" s="8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111</x:v>
      </x:c>
      <x:c r="C8" s="86">
        <x:v>0</x:v>
      </x:c>
      <x:c r="D8" s="86"/>
      <x:c r="E8" s="110">
        <x:v>0</x:v>
      </x:c>
      <x:c r="F8" s="111"/>
      <x:c r="G8" s="110">
        <x:v>100000</x:v>
      </x:c>
      <x:c r="H8" s="111"/>
      <x:c r="I8" s="86">
        <x:v>1800000</x:v>
      </x:c>
      <x:c r="J8" s="86"/>
      <x:c r="K8" s="7">
        <x:v>0</x:v>
      </x:c>
      <x:c r="L8" s="7">
        <x:v>0</x:v>
      </x:c>
      <x:c r="M8" s="10"/>
      <x:c r="N8" s="87" t="s">
        <x:v>135</x:v>
      </x:c>
      <x:c r="O8" s="8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31</x:v>
      </x:c>
      <x:c r="C9" s="86">
        <x:f>C8*0</x:f>
        <x:v>0</x:v>
      </x:c>
      <x:c r="D9" s="86"/>
      <x:c r="E9" s="86">
        <x:f>E8*0</x:f>
        <x:v>0</x:v>
      </x:c>
      <x:c r="F9" s="86"/>
      <x:c r="G9" s="86">
        <x:f>G8*0</x:f>
        <x:v>0</x:v>
      </x:c>
      <x:c r="H9" s="86"/>
      <x:c r="I9" s="86">
        <x:f>I8*0</x:f>
        <x:v>0</x:v>
      </x:c>
      <x:c r="J9" s="86"/>
      <x:c r="K9" s="7">
        <x:f>K8*0</x:f>
        <x:v>0</x:v>
      </x:c>
      <x:c r="L9" s="7">
        <x:f>L8*0</x:f>
        <x:v>0</x:v>
      </x:c>
      <x:c r="M9" s="10"/>
      <x:c r="N9" s="8" t="s">
        <x:v>53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99" t="s">
        <x:v>121</x:v>
      </x:c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  <x:c r="M2" s="100"/>
      <x:c r="N2" s="100"/>
      <x:c r="O2" s="100"/>
      <x:c r="P2" s="100"/>
      <x:c r="Q2" s="100"/>
      <x:c r="R2" s="100"/>
      <x:c r="S2" s="100"/>
      <x:c r="T2" s="100"/>
      <x:c r="U2" s="100"/>
      <x:c r="V2" s="101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86" t="s">
        <x:v>60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86"/>
      <x:c r="N4" s="86"/>
      <x:c r="O4" s="86"/>
      <x:c r="P4" s="86"/>
      <x:c r="Q4" s="86"/>
      <x:c r="R4" s="86"/>
      <x:c r="S4" s="86"/>
      <x:c r="T4" s="11"/>
      <x:c r="U4" s="87" t="s">
        <x:v>82</x:v>
      </x:c>
      <x:c r="V4" s="87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02" t="s">
        <x:v>103</x:v>
      </x:c>
      <x:c r="C5" s="103" t="s">
        <x:v>38</x:v>
      </x:c>
      <x:c r="D5" s="104"/>
      <x:c r="E5" s="103" t="s">
        <x:v>129</x:v>
      </x:c>
      <x:c r="F5" s="105"/>
      <x:c r="G5" s="105"/>
      <x:c r="H5" s="105"/>
      <x:c r="I5" s="105"/>
      <x:c r="J5" s="104"/>
      <x:c r="K5" s="103" t="s">
        <x:v>59</x:v>
      </x:c>
      <x:c r="L5" s="105"/>
      <x:c r="M5" s="105"/>
      <x:c r="N5" s="105"/>
      <x:c r="O5" s="104"/>
      <x:c r="P5" s="102" t="s">
        <x:v>89</x:v>
      </x:c>
      <x:c r="Q5" s="103" t="s">
        <x:v>15</x:v>
      </x:c>
      <x:c r="R5" s="104"/>
      <x:c r="S5" s="102" t="s">
        <x:v>36</x:v>
      </x:c>
      <x:c r="T5" s="10"/>
      <x:c r="U5" s="8" t="s">
        <x:v>122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94"/>
      <x:c r="C6" s="8" t="s">
        <x:v>44</x:v>
      </x:c>
      <x:c r="D6" s="8" t="s">
        <x:v>80</x:v>
      </x:c>
      <x:c r="E6" s="8" t="s">
        <x:v>116</x:v>
      </x:c>
      <x:c r="F6" s="8" t="s">
        <x:v>78</x:v>
      </x:c>
      <x:c r="G6" s="8" t="s">
        <x:v>141</x:v>
      </x:c>
      <x:c r="H6" s="8" t="s">
        <x:v>140</x:v>
      </x:c>
      <x:c r="I6" s="8" t="s">
        <x:v>148</x:v>
      </x:c>
      <x:c r="J6" s="8" t="s">
        <x:v>73</x:v>
      </x:c>
      <x:c r="K6" s="8" t="s">
        <x:v>110</x:v>
      </x:c>
      <x:c r="L6" s="8" t="s">
        <x:v>43</x:v>
      </x:c>
      <x:c r="M6" s="20" t="s">
        <x:v>92</x:v>
      </x:c>
      <x:c r="N6" s="20" t="s">
        <x:v>146</x:v>
      </x:c>
      <x:c r="O6" s="20" t="s">
        <x:v>130</x:v>
      </x:c>
      <x:c r="P6" s="94"/>
      <x:c r="Q6" s="8" t="s">
        <x:v>75</x:v>
      </x:c>
      <x:c r="R6" s="8" t="s">
        <x:v>12</x:v>
      </x:c>
      <x:c r="S6" s="94"/>
      <x:c r="T6" s="10"/>
      <x:c r="U6" s="8" t="s">
        <x:v>120</x:v>
      </x:c>
      <x:c r="V6" s="7">
        <x:f>J10+O10+P10</x:f>
        <x:v>2861506</x:v>
      </x:c>
      <x:c r="W6" s="10" t="s">
        <x:v>154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22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102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51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111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32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52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97</x:v>
      </x:c>
      <x:c r="V9" s="7">
        <x:f>V5-(V6+V7+V8)</x:f>
        <x:v>-59159</x:v>
      </x:c>
      <x:c r="W9" s="13" t="s">
        <x:v>42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101</x:v>
      </x:c>
      <x:c r="V10" s="23">
        <x:f>V6/V5</x:f>
        <x:v>0.62720042995414427</x:v>
      </x:c>
      <x:c r="W10" s="10" t="s">
        <x:v>107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1</x:v>
      </x:c>
      <x:c r="V11" s="23">
        <x:f>V7/V5</x:f>
        <x:v>0.24110397565112868</x:v>
      </x:c>
      <x:c r="W11" s="10" t="s">
        <x:v>7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41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126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86" t="s">
        <x:v>113</x:v>
      </x:c>
      <x:c r="C14" s="86"/>
      <x:c r="D14" s="86"/>
      <x:c r="E14" s="86"/>
      <x:c r="F14" s="17" t="s">
        <x:v>62</x:v>
      </x:c>
      <x:c r="G14" s="17"/>
      <x:c r="H14" s="17"/>
      <x:c r="I14" s="11"/>
      <x:c r="J14" s="86" t="s">
        <x:v>39</x:v>
      </x:c>
      <x:c r="K14" s="86"/>
      <x:c r="L14" s="86"/>
      <x:c r="M14" s="86"/>
      <x:c r="N14" s="11"/>
      <x:c r="O14" s="11"/>
      <x:c r="P14" s="11"/>
      <x:c r="Q14" s="11"/>
      <x:c r="R14" s="11"/>
      <x:c r="S14" s="11"/>
      <x:c r="T14" s="11"/>
      <x:c r="U14" s="8" t="s">
        <x:v>50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88</x:v>
      </x:c>
      <x:c r="C15" s="8" t="s">
        <x:v>28</x:v>
      </x:c>
      <x:c r="D15" s="8" t="s">
        <x:v>94</x:v>
      </x:c>
      <x:c r="E15" s="8" t="s">
        <x:v>103</x:v>
      </x:c>
      <x:c r="F15" s="17"/>
      <x:c r="G15" s="17"/>
      <x:c r="H15" s="17"/>
      <x:c r="I15" s="10"/>
      <x:c r="J15" s="8" t="s">
        <x:v>88</x:v>
      </x:c>
      <x:c r="K15" s="8" t="s">
        <x:v>28</x:v>
      </x:c>
      <x:c r="L15" s="8" t="s">
        <x:v>94</x:v>
      </x:c>
      <x:c r="M15" s="8" t="s">
        <x:v>103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137</x:v>
      </x:c>
      <x:c r="E16" s="16" t="s">
        <x:v>131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118</x:v>
      </x:c>
      <x:c r="M16" s="1" t="s">
        <x:v>140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137</x:v>
      </x:c>
      <x:c r="E17" s="16" t="s">
        <x:v>131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124</x:v>
      </x:c>
      <x:c r="M17" s="16" t="s">
        <x:v>141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29</x:v>
      </x:c>
      <x:c r="E18" s="16" t="s">
        <x:v>131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3</x:v>
      </x:c>
      <x:c r="M18" s="16" t="s">
        <x:v>141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137</x:v>
      </x:c>
      <x:c r="E19" s="16" t="s">
        <x:v>131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145</x:v>
      </x:c>
      <x:c r="M19" s="16" t="s">
        <x:v>141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0</x:v>
      </x:c>
      <x:c r="E20" s="16" t="s">
        <x:v>148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147</x:v>
      </x:c>
      <x:c r="M20" s="16" t="s">
        <x:v>141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134</x:v>
      </x:c>
      <x:c r="E21" s="16" t="s">
        <x:v>34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152</x:v>
      </x:c>
      <x:c r="M21" s="16" t="s">
        <x:v>140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127</x:v>
      </x:c>
      <x:c r="E22" s="16" t="s">
        <x:v>131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68</x:v>
      </x:c>
      <x:c r="M22" s="16" t="s">
        <x:v>78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137</x:v>
      </x:c>
      <x:c r="E23" s="16" t="s">
        <x:v>131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55</x:v>
      </x:c>
      <x:c r="M23" s="16" t="s">
        <x:v>140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137</x:v>
      </x:c>
      <x:c r="E24" s="16" t="s">
        <x:v>131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54</x:v>
      </x:c>
      <x:c r="M24" s="16" t="s">
        <x:v>140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137</x:v>
      </x:c>
      <x:c r="E25" s="16" t="s">
        <x:v>131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69</x:v>
      </x:c>
      <x:c r="M25" s="16" t="s">
        <x:v>141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137</x:v>
      </x:c>
      <x:c r="E26" s="16" t="s">
        <x:v>131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150</x:v>
      </x:c>
      <x:c r="M26" s="16" t="s">
        <x:v>141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137</x:v>
      </x:c>
      <x:c r="E27" s="16" t="s">
        <x:v>131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127</x:v>
      </x:c>
      <x:c r="M27" s="16" t="s">
        <x:v>141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137</x:v>
      </x:c>
      <x:c r="E28" s="16" t="s">
        <x:v>131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106</x:v>
      </x:c>
      <x:c r="M28" s="16" t="s">
        <x:v>140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137</x:v>
      </x:c>
      <x:c r="E29" s="16" t="s">
        <x:v>131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149</x:v>
      </x:c>
      <x:c r="M29" s="16" t="s">
        <x:v>141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102</x:v>
      </x:c>
      <x:c r="E30" s="16" t="s">
        <x:v>40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57</x:v>
      </x:c>
      <x:c r="M30" s="16" t="s">
        <x:v>141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0</x:v>
      </x:c>
      <x:c r="E31" s="16" t="s">
        <x:v>148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11</x:v>
      </x:c>
      <x:c r="M31" s="16" t="s">
        <x:v>73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137</x:v>
      </x:c>
      <x:c r="E32" s="16" t="s">
        <x:v>131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157</x:v>
      </x:c>
      <x:c r="M32" s="16" t="s">
        <x:v>73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137</x:v>
      </x:c>
      <x:c r="E33" s="16" t="s">
        <x:v>131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152</x:v>
      </x:c>
      <x:c r="M33" s="16" t="s">
        <x:v>140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117</x:v>
      </x:c>
      <x:c r="E34" s="16" t="s">
        <x:v>131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137</x:v>
      </x:c>
      <x:c r="M34" s="16" t="s">
        <x:v>141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137</x:v>
      </x:c>
      <x:c r="E35" s="16" t="s">
        <x:v>131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100</x:v>
      </x:c>
      <x:c r="M35" s="16" t="s">
        <x:v>141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147</x:v>
      </x:c>
      <x:c r="E36" s="16" t="s">
        <x:v>131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137</x:v>
      </x:c>
      <x:c r="M36" s="16" t="s">
        <x:v>141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137</x:v>
      </x:c>
      <x:c r="E37" s="16" t="s">
        <x:v>131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4</x:v>
      </x:c>
      <x:c r="M37" s="16" t="s">
        <x:v>140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137</x:v>
      </x:c>
      <x:c r="E38" s="16" t="s">
        <x:v>131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61</x:v>
      </x:c>
      <x:c r="M38" s="16" t="s">
        <x:v>148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3</x:v>
      </x:c>
      <x:c r="M39" s="16" t="s">
        <x:v>141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127</x:v>
      </x:c>
      <x:c r="M40" s="16" t="s">
        <x:v>141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156</x:v>
      </x:c>
      <x:c r="M41" s="16" t="s">
        <x:v>140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137</x:v>
      </x:c>
      <x:c r="M42" s="16" t="s">
        <x:v>141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117</x:v>
      </x:c>
      <x:c r="M43" s="16" t="s">
        <x:v>141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3</x:v>
      </x:c>
      <x:c r="M44" s="16" t="s">
        <x:v>141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137</x:v>
      </x:c>
      <x:c r="M45" s="16" t="s">
        <x:v>141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139</x:v>
      </x:c>
      <x:c r="M46" s="16" t="s">
        <x:v>140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128</x:v>
      </x:c>
      <x:c r="M47" s="16" t="s">
        <x:v>140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25</x:v>
      </x:c>
      <x:c r="M48" s="16" t="s">
        <x:v>141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144</x:v>
      </x:c>
      <x:c r="M49" s="16" t="s">
        <x:v>141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16</x:v>
      </x:c>
      <x:c r="M50" s="16" t="s">
        <x:v>78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3</x:v>
      </x:c>
      <x:c r="M51" s="16" t="s">
        <x:v>141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3</x:v>
      </x:c>
      <x:c r="M52" s="16" t="s">
        <x:v>141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20</x:v>
      </x:c>
      <x:c r="M53" s="16" t="s">
        <x:v>140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27</x:v>
      </x:c>
      <x:c r="M54" s="16" t="s">
        <x:v>140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3</x:v>
      </x:c>
      <x:c r="M55" s="16" t="s">
        <x:v>141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3</x:v>
      </x:c>
      <x:c r="M56" s="16" t="s">
        <x:v>141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17</x:v>
      </x:c>
      <x:c r="M57" s="16" t="s">
        <x:v>140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65</x:v>
      </x:c>
      <x:c r="M58" s="16" t="s">
        <x:v>98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3</x:v>
      </x:c>
      <x:c r="M59" s="16" t="s">
        <x:v>98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142</x:v>
      </x:c>
      <x:c r="M60" s="16" t="s">
        <x:v>141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26</x:v>
      </x:c>
      <x:c r="M61" s="16" t="s">
        <x:v>141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79</x:v>
      </x:c>
      <x:c r="M62" s="16" t="s">
        <x:v>140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3</x:v>
      </x:c>
      <x:c r="M63" s="16" t="s">
        <x:v>141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24</x:v>
      </x:c>
      <x:c r="M64" s="16" t="s">
        <x:v>78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117</x:v>
      </x:c>
      <x:c r="M65" s="16" t="s">
        <x:v>141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54</x:v>
      </x:c>
      <x:c r="M66" s="16" t="s">
        <x:v>140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46</x:v>
      </x:c>
      <x:c r="M67" s="16" t="s">
        <x:v>140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96</x:v>
      </x:c>
      <x:c r="M68" s="16" t="s">
        <x:v>140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137</x:v>
      </x:c>
      <x:c r="M69" s="16" t="s">
        <x:v>141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85</x:v>
      </x:c>
      <x:c r="M70" s="16" t="s">
        <x:v>141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117</x:v>
      </x:c>
      <x:c r="M71" s="33" t="s">
        <x:v>141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3</x:v>
      </x:c>
      <x:c r="M72" s="16" t="s">
        <x:v>140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68</x:v>
      </x:c>
      <x:c r="M73" s="33" t="s">
        <x:v>102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81</x:v>
      </x:c>
      <x:c r="M74" s="33" t="s">
        <x:v>140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69</x:v>
      </x:c>
      <x:c r="M75" s="33" t="s">
        <x:v>141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155</x:v>
      </x:c>
      <x:c r="M76" s="33" t="s">
        <x:v>140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117</x:v>
      </x:c>
      <x:c r="M77" s="33" t="s">
        <x:v>141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3</x:v>
      </x:c>
      <x:c r="M78" s="33" t="s">
        <x:v>140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99" t="s">
        <x:v>99</x:v>
      </x:c>
      <x:c r="C2" s="100"/>
      <x:c r="D2" s="100"/>
      <x:c r="E2" s="100"/>
      <x:c r="F2" s="100"/>
      <x:c r="G2" s="100"/>
      <x:c r="H2" s="100"/>
      <x:c r="I2" s="100"/>
      <x:c r="J2" s="100"/>
      <x:c r="K2" s="100"/>
      <x:c r="L2" s="101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86" t="s">
        <x:v>60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N4" s="87" t="s">
        <x:v>82</x:v>
      </x:c>
      <x:c r="O4" s="87"/>
      <x:c r="P4" s="11"/>
      <x:c r="Q4" s="11"/>
      <x:c r="R4" s="87" t="s">
        <x:v>109</x:v>
      </x:c>
      <x:c r="S4" s="87"/>
      <x:c r="T4" s="11"/>
      <x:c r="U4" s="11"/>
      <x:c r="V4" s="11"/>
    </x:row>
    <x:row r="5" spans="1:22">
      <x:c r="A5" s="10"/>
      <x:c r="B5" s="102" t="s">
        <x:v>103</x:v>
      </x:c>
      <x:c r="C5" s="103" t="s">
        <x:v>119</x:v>
      </x:c>
      <x:c r="D5" s="104"/>
      <x:c r="E5" s="103" t="s">
        <x:v>133</x:v>
      </x:c>
      <x:c r="F5" s="104"/>
      <x:c r="G5" s="103" t="s">
        <x:v>30</x:v>
      </x:c>
      <x:c r="H5" s="104"/>
      <x:c r="I5" s="103" t="s">
        <x:v>75</x:v>
      </x:c>
      <x:c r="J5" s="104"/>
      <x:c r="K5" s="103" t="s">
        <x:v>84</x:v>
      </x:c>
      <x:c r="L5" s="105"/>
      <x:c r="N5" s="8" t="s">
        <x:v>53</x:v>
      </x:c>
      <x:c r="O5" s="7">
        <x:f>SUM(C7:L7)</x:f>
        <x:v>46900000</x:v>
      </x:c>
      <x:c r="P5" s="10"/>
      <x:c r="Q5" s="10"/>
      <x:c r="R5" s="8" t="s">
        <x:v>53</x:v>
      </x:c>
      <x:c r="S5" s="7">
        <x:v>0</x:v>
      </x:c>
      <x:c r="T5" s="10"/>
      <x:c r="U5" s="10"/>
      <x:c r="V5" s="10"/>
    </x:row>
    <x:row r="6" spans="1:22">
      <x:c r="A6" s="10"/>
      <x:c r="B6" s="93"/>
      <x:c r="C6" s="106" t="s">
        <x:v>91</x:v>
      </x:c>
      <x:c r="D6" s="107"/>
      <x:c r="E6" s="108" t="s">
        <x:v>91</x:v>
      </x:c>
      <x:c r="F6" s="109"/>
      <x:c r="G6" s="108" t="s">
        <x:v>13</x:v>
      </x:c>
      <x:c r="H6" s="109"/>
      <x:c r="I6" s="106" t="s">
        <x:v>115</x:v>
      </x:c>
      <x:c r="J6" s="107"/>
      <x:c r="K6" s="25" t="s">
        <x:v>153</x:v>
      </x:c>
      <x:c r="L6" s="25" t="s">
        <x:v>64</x:v>
      </x:c>
      <x:c r="N6" s="8" t="s">
        <x:v>31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28</x:v>
      </x:c>
      <x:c r="C7" s="86"/>
      <x:c r="D7" s="86"/>
      <x:c r="E7" s="86">
        <x:v>39000000</x:v>
      </x:c>
      <x:c r="F7" s="86"/>
      <x:c r="G7" s="110">
        <x:v>6900000</x:v>
      </x:c>
      <x:c r="H7" s="111"/>
      <x:c r="I7" s="86">
        <x:v>1000000</x:v>
      </x:c>
      <x:c r="J7" s="8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111</x:v>
      </x:c>
      <x:c r="C8" s="86"/>
      <x:c r="D8" s="86"/>
      <x:c r="E8" s="86"/>
      <x:c r="F8" s="86"/>
      <x:c r="G8" s="110">
        <x:v>0</x:v>
      </x:c>
      <x:c r="H8" s="111"/>
      <x:c r="I8" s="86">
        <x:v>0</x:v>
      </x:c>
      <x:c r="J8" s="86"/>
      <x:c r="K8" s="7">
        <x:v>0</x:v>
      </x:c>
      <x:c r="L8" s="7">
        <x:v>0</x:v>
      </x:c>
      <x:c r="M8" s="10"/>
      <x:c r="N8" s="87" t="s">
        <x:v>135</x:v>
      </x:c>
      <x:c r="O8" s="87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31</x:v>
      </x:c>
      <x:c r="C9" s="86">
        <x:f>C8*0</x:f>
        <x:v>0</x:v>
      </x:c>
      <x:c r="D9" s="86"/>
      <x:c r="E9" s="86">
        <x:f>E8*0</x:f>
        <x:v>0</x:v>
      </x:c>
      <x:c r="F9" s="86"/>
      <x:c r="G9" s="86">
        <x:f>G8*0</x:f>
        <x:v>0</x:v>
      </x:c>
      <x:c r="H9" s="86"/>
      <x:c r="I9" s="86">
        <x:f>I8*0</x:f>
        <x:v>0</x:v>
      </x:c>
      <x:c r="J9" s="86"/>
      <x:c r="K9" s="7">
        <x:f>K8*0</x:f>
        <x:v>0</x:v>
      </x:c>
      <x:c r="L9" s="7">
        <x:f>L8*0</x:f>
        <x:v>0</x:v>
      </x:c>
      <x:c r="M9" s="10"/>
      <x:c r="N9" s="8" t="s">
        <x:v>53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4월</vt:lpstr>
      <vt:lpstr>4월(자산)</vt:lpstr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14</cp:revision>
  <dcterms:created xsi:type="dcterms:W3CDTF">2020-09-01T07:58:34.000</dcterms:created>
  <dcterms:modified xsi:type="dcterms:W3CDTF">2024-03-24T00:42:53.974</dcterms:modified>
  <cp:version>1200.0100.06</cp:version>
</cp:coreProperties>
</file>