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CB13752A-4C55-46EB-ABEF-B75C146EC472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1" r:id="rId2"/>
  </sheets>
  <definedNames>
    <definedName name="_xlnm._FilterDatabase" localSheetId="0" hidden="1">'1월'!$B$15:$E$15</definedName>
    <definedName name="_xlnm._FilterDatabase" localSheetId="1" hidden="1">'2월'!$B$13:$E$13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C12" i="2"/>
  <c r="H8" i="2"/>
  <c r="H9" i="2" s="1"/>
  <c r="F8" i="2"/>
  <c r="G8" i="2"/>
  <c r="G9" i="2" s="1"/>
  <c r="D10" i="2"/>
  <c r="U14" i="2"/>
  <c r="U13" i="2"/>
  <c r="P10" i="2"/>
  <c r="T7" i="2" s="1"/>
  <c r="M8" i="2"/>
  <c r="M7" i="2"/>
  <c r="M10" i="2"/>
  <c r="D9" i="2"/>
  <c r="C9" i="2"/>
  <c r="J8" i="2"/>
  <c r="M9" i="2"/>
  <c r="L9" i="2"/>
  <c r="N10" i="2"/>
  <c r="T5" i="2"/>
  <c r="P9" i="2"/>
  <c r="O9" i="2"/>
  <c r="N9" i="2"/>
  <c r="Q8" i="2"/>
  <c r="Q9" i="2" s="1"/>
  <c r="K9" i="2"/>
  <c r="J7" i="2"/>
  <c r="J9" i="2" s="1"/>
  <c r="K8" i="1"/>
  <c r="H8" i="1"/>
  <c r="H9" i="1" s="1"/>
  <c r="D10" i="1"/>
  <c r="T5" i="1" s="1"/>
  <c r="E8" i="1"/>
  <c r="E9" i="1" s="1"/>
  <c r="F8" i="1"/>
  <c r="J7" i="1"/>
  <c r="G8" i="1"/>
  <c r="G9" i="1" s="1"/>
  <c r="Q8" i="1"/>
  <c r="P9" i="1"/>
  <c r="N10" i="1"/>
  <c r="I8" i="1"/>
  <c r="I9" i="1" s="1"/>
  <c r="J8" i="1"/>
  <c r="J9" i="1" s="1"/>
  <c r="H10" i="2" l="1"/>
  <c r="T6" i="2" s="1"/>
  <c r="T11" i="2"/>
  <c r="I9" i="2"/>
  <c r="E9" i="2"/>
  <c r="Q10" i="2"/>
  <c r="K10" i="1"/>
  <c r="K9" i="1"/>
  <c r="H10" i="1"/>
  <c r="Q9" i="1"/>
  <c r="Q10" i="1"/>
  <c r="P10" i="1"/>
  <c r="T7" i="1" s="1"/>
  <c r="O9" i="1"/>
  <c r="N9" i="1"/>
  <c r="T9" i="2" l="1"/>
  <c r="T6" i="1"/>
  <c r="T9" i="1" s="1"/>
  <c r="T10" i="1" l="1"/>
</calcChain>
</file>

<file path=xl/sharedStrings.xml><?xml version="1.0" encoding="utf-8"?>
<sst xmlns="http://schemas.openxmlformats.org/spreadsheetml/2006/main" count="138" uniqueCount="73">
  <si>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</si>
  <si>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</si>
  <si>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</si>
  <si>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</si>
  <si>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</si>
  <si>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</si>
  <si>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</si>
  <si>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</si>
  <si>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</si>
  <si>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</si>
  <si>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</si>
  <si>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</si>
  <si>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</si>
  <si>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</si>
  <si>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</si>
  <si>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</si>
  <si>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</si>
  <si>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</si>
  <si>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</si>
  <si>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</si>
  <si>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</si>
  <si>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</si>
  <si>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</si>
  <si>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</si>
  <si>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</si>
  <si>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</si>
  <si>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</si>
  <si>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</si>
  <si>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</si>
  <si>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</si>
  <si>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</si>
  <si>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</si>
  <si>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</si>
  <si>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</si>
  <si>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</si>
  <si>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</si>
  <si>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</si>
  <si>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2024년 1월 송민영의 가계부</t>
    <phoneticPr fontId="2" type="noConversion"/>
  </si>
  <si>
    <t>.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</si>
  <si>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</si>
  <si>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</si>
  <si>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</si>
  <si>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식비</t>
    <phoneticPr fontId="2" type="noConversion"/>
  </si>
  <si>
    <t>관리비</t>
    <phoneticPr fontId="2" type="noConversion"/>
  </si>
  <si>
    <t>기타(변동)</t>
    <phoneticPr fontId="2" type="noConversion"/>
  </si>
  <si>
    <t>기타(변동)</t>
    <phoneticPr fontId="2" type="noConversion"/>
  </si>
  <si>
    <t>기타(고정)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</si>
  <si>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</si>
  <si>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</si>
  <si>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</si>
  <si>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</si>
  <si>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</si>
  <si>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</si>
  <si>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</si>
  <si>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</si>
  <si>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</si>
  <si>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식비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</si>
  <si>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</si>
  <si>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</si>
  <si>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</si>
  <si>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식비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</si>
  <si>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</si>
  <si>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</si>
  <si>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</si>
  <si>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</si>
  <si>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</si>
  <si>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</si>
  <si>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기타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</si>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</sst>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7" fontId="4" fillId="3" borderId="1" xfId="2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45">
    <dxf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rgb="FF00CC66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fgColor rgb="FF00CC66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A0000"/>
      <color rgb="FFFFC7CE"/>
      <color rgb="FFC6EFCE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E49"/>
  <sheetViews>
    <sheetView tabSelected="1" zoomScale="85" zoomScaleNormal="85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T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9" width="10.8984375" customWidth="1"/>
    <col min="10" max="10" width="13.19921875" bestFit="1" customWidth="1"/>
    <col min="11" max="12" width="10.8984375" customWidth="1"/>
    <col min="13" max="13" width="27.5" bestFit="1" customWidth="1"/>
    <col min="14" max="14" width="29.296875" bestFit="1" customWidth="1"/>
    <col min="15" max="16" width="10.8984375" customWidth="1"/>
    <col min="17" max="17" width="9.3984375" bestFit="1" customWidth="1"/>
    <col min="20" max="20" width="10.8984375" bestFit="1" customWidth="1"/>
    <col min="21" max="21" width="13.2968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>
        <f>D10</f>
        <v>4000000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70</v>
      </c>
      <c r="F6" s="10" t="s">
        <v>43</v>
      </c>
      <c r="G6" s="10" t="s">
        <v>4</v>
      </c>
      <c r="H6" s="10" t="s">
        <v>5</v>
      </c>
      <c r="I6" s="10" t="s">
        <v>36</v>
      </c>
      <c r="J6" s="10" t="s">
        <v>15</v>
      </c>
      <c r="K6" s="22" t="s">
        <v>47</v>
      </c>
      <c r="L6" s="22" t="s">
        <v>48</v>
      </c>
      <c r="M6" s="22" t="s">
        <v>49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H10+M10+N10</f>
        <v>1530881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>
        <v>4000000</v>
      </c>
      <c r="D7" s="7">
        <v>0</v>
      </c>
      <c r="E7" s="7">
        <v>468220</v>
      </c>
      <c r="F7" s="7">
        <v>120000</v>
      </c>
      <c r="G7" s="7" t="s">
        <v>72</v>
      </c>
      <c r="H7" s="7">
        <v>100000</v>
      </c>
      <c r="I7" s="7">
        <v>300000</v>
      </c>
      <c r="J7" s="7">
        <f>34100+24500</f>
        <v>58600</v>
      </c>
      <c r="K7" s="7">
        <v>135931</v>
      </c>
      <c r="L7" s="7">
        <v>300000</v>
      </c>
      <c r="M7" s="7">
        <f>35000+8690</f>
        <v>43690</v>
      </c>
      <c r="N7" s="7">
        <v>50000</v>
      </c>
      <c r="O7" s="7">
        <v>1000000</v>
      </c>
      <c r="P7" s="7">
        <v>100000</v>
      </c>
      <c r="Q7" s="7"/>
      <c r="R7" s="12"/>
      <c r="S7" s="10" t="s">
        <v>25</v>
      </c>
      <c r="T7" s="8">
        <f>P10</f>
        <v>1100000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>
        <v>4000000</v>
      </c>
      <c r="D8" s="8">
        <v>0</v>
      </c>
      <c r="E8" s="8">
        <v>468220</v>
      </c>
      <c r="F8" s="8">
        <f>+SUMIF($K$16:$K$33,F$6,$I$16:$I$33)</f>
        <v>0</v>
      </c>
      <c r="G8" s="8">
        <f>SUMIF($K$16:$K$33,G$6,$I$16:$I$33)</f>
        <v>0</v>
      </c>
      <c r="H8" s="8">
        <f>SUMIF($K$16:$K$33,H$6,$I$16:$I$33)</f>
        <v>53419</v>
      </c>
      <c r="I8" s="7">
        <v>300000</v>
      </c>
      <c r="J8" s="7">
        <f>34100+24500</f>
        <v>58600</v>
      </c>
      <c r="K8" s="7">
        <v>135931</v>
      </c>
      <c r="L8" s="7">
        <v>300000</v>
      </c>
      <c r="M8" s="7">
        <f>35000+8690</f>
        <v>43690</v>
      </c>
      <c r="N8" s="8">
        <v>50000</v>
      </c>
      <c r="O8" s="8">
        <v>1000000</v>
      </c>
      <c r="P8" s="8">
        <v>100000</v>
      </c>
      <c r="Q8" s="8">
        <f>SUMIF($E$16:$E$33,Q$5,$C$16:$C$33)+SUMIF($K$16:$K$33,Q$5,$I$16:$I$33)</f>
        <v>0</v>
      </c>
      <c r="R8" s="12"/>
      <c r="S8" s="10" t="s">
        <v>29</v>
      </c>
      <c r="T8" s="8">
        <v>200000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8">
        <f t="shared" ref="C9:Q9" si="0">C7-C8</f>
        <v>0</v>
      </c>
      <c r="D9" s="8">
        <f t="shared" si="0"/>
        <v>0</v>
      </c>
      <c r="E9" s="8">
        <f t="shared" si="0"/>
        <v>0</v>
      </c>
      <c r="F9" s="8"/>
      <c r="G9" s="8">
        <f>G8</f>
        <v>0</v>
      </c>
      <c r="H9" s="8">
        <f t="shared" si="0"/>
        <v>46581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12"/>
      <c r="S9" s="10" t="s">
        <v>26</v>
      </c>
      <c r="T9" s="8">
        <f>T5-(T6+T7+T8)</f>
        <v>1169119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>
        <f>C8+D8</f>
        <v>4000000</v>
      </c>
      <c r="E10" s="12"/>
      <c r="F10" s="12"/>
      <c r="G10" s="12"/>
      <c r="H10" s="20">
        <f>SUM(E8:H8)</f>
        <v>521639</v>
      </c>
      <c r="I10" s="19"/>
      <c r="J10" s="19"/>
      <c r="K10" s="20"/>
      <c r="L10" s="20"/>
      <c r="M10" s="20">
        <f>SUM(K6:M8)</f>
        <v>959242</v>
      </c>
      <c r="N10" s="20">
        <f>N8</f>
        <v>50000</v>
      </c>
      <c r="O10" s="19"/>
      <c r="P10" s="20">
        <f>O8+P8</f>
        <v>1100000</v>
      </c>
      <c r="Q10" s="14">
        <f>Q8</f>
        <v>0</v>
      </c>
      <c r="R10" s="12"/>
      <c r="S10" s="10" t="s">
        <v>23</v>
      </c>
      <c r="T10" s="9">
        <f>T6/T5</f>
        <v>0.38272024999999998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9"/>
      <c r="D11" s="20"/>
      <c r="E11" s="12"/>
      <c r="F11" s="12"/>
      <c r="G11" s="12"/>
      <c r="H11" s="20"/>
      <c r="I11" s="19"/>
      <c r="J11" s="19"/>
      <c r="K11" s="20"/>
      <c r="L11" s="20"/>
      <c r="M11" s="20"/>
      <c r="N11" s="20"/>
      <c r="O11" s="19"/>
      <c r="P11" s="20"/>
      <c r="Q11" s="14"/>
      <c r="R11" s="12"/>
      <c r="S11" s="23" t="s">
        <v>52</v>
      </c>
      <c r="T11" s="35">
        <f>T7/T5</f>
        <v>0.27500000000000002</v>
      </c>
      <c r="U11" s="12" t="s">
        <v>53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12"/>
      <c r="B12" s="10" t="s">
        <v>71</v>
      </c>
      <c r="C12" s="8">
        <f>SUM(C16:C33)</f>
        <v>164939</v>
      </c>
      <c r="D12" s="20"/>
      <c r="E12" s="12"/>
      <c r="F12" s="12"/>
      <c r="G12" s="12"/>
      <c r="H12" s="20"/>
      <c r="I12" s="19"/>
      <c r="J12" s="19"/>
      <c r="K12" s="20"/>
      <c r="L12" s="20"/>
      <c r="M12" s="20"/>
      <c r="N12" s="20"/>
      <c r="O12" s="19"/>
      <c r="P12" s="20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9.2" x14ac:dyDescent="0.4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 t="s">
        <v>54</v>
      </c>
      <c r="T13" s="21">
        <v>0.45</v>
      </c>
      <c r="U13" s="8">
        <f>T5*T13</f>
        <v>1800000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s="11" customFormat="1" ht="19.2" x14ac:dyDescent="0.4">
      <c r="A14" s="13"/>
      <c r="B14" s="25" t="s">
        <v>19</v>
      </c>
      <c r="C14" s="25"/>
      <c r="D14" s="25"/>
      <c r="E14" s="25"/>
      <c r="F14" s="19" t="s">
        <v>39</v>
      </c>
      <c r="G14" s="13"/>
      <c r="H14" s="25" t="s">
        <v>20</v>
      </c>
      <c r="I14" s="25"/>
      <c r="J14" s="25"/>
      <c r="K14" s="25"/>
      <c r="L14" s="13"/>
      <c r="M14" s="13"/>
      <c r="N14" s="13"/>
      <c r="O14" s="13"/>
      <c r="P14" s="13"/>
      <c r="Q14" s="13"/>
      <c r="R14" s="13"/>
      <c r="S14" s="10" t="s">
        <v>33</v>
      </c>
      <c r="T14" s="21">
        <v>0.4</v>
      </c>
      <c r="U14" s="8">
        <f>T5*T14</f>
        <v>1600000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4">
      <c r="A15" s="12"/>
      <c r="B15" s="10" t="s">
        <v>16</v>
      </c>
      <c r="C15" s="10" t="s">
        <v>17</v>
      </c>
      <c r="D15" s="10" t="s">
        <v>18</v>
      </c>
      <c r="E15" s="10" t="s">
        <v>14</v>
      </c>
      <c r="F15" s="19"/>
      <c r="G15" s="12"/>
      <c r="H15" s="10" t="s">
        <v>16</v>
      </c>
      <c r="I15" s="10" t="s">
        <v>17</v>
      </c>
      <c r="J15" s="10" t="s">
        <v>18</v>
      </c>
      <c r="K15" s="10" t="s">
        <v>14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2">
        <v>45293</v>
      </c>
      <c r="C16" s="17">
        <v>4500</v>
      </c>
      <c r="D16" s="18" t="s">
        <v>51</v>
      </c>
      <c r="E16" s="18" t="s">
        <v>3</v>
      </c>
      <c r="F16" s="24"/>
      <c r="G16" s="12"/>
      <c r="H16" s="2">
        <v>45292</v>
      </c>
      <c r="I16" s="3">
        <v>22500</v>
      </c>
      <c r="J16" s="1" t="s">
        <v>40</v>
      </c>
      <c r="K16" s="1" t="s">
        <v>5</v>
      </c>
      <c r="L16" s="24"/>
      <c r="M16" s="2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2">
        <v>45294</v>
      </c>
      <c r="C17" s="17">
        <v>4500</v>
      </c>
      <c r="D17" s="18" t="s">
        <v>55</v>
      </c>
      <c r="E17" s="18" t="s">
        <v>3</v>
      </c>
      <c r="F17" s="19"/>
      <c r="G17" s="12"/>
      <c r="H17" s="2">
        <v>45292</v>
      </c>
      <c r="I17" s="17">
        <v>1500</v>
      </c>
      <c r="J17" s="18" t="s">
        <v>41</v>
      </c>
      <c r="K17" s="18" t="s">
        <v>3</v>
      </c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2">
        <v>45295</v>
      </c>
      <c r="C18" s="17">
        <v>19920</v>
      </c>
      <c r="D18" s="18" t="s">
        <v>59</v>
      </c>
      <c r="E18" s="18" t="s">
        <v>3</v>
      </c>
      <c r="F18" s="19"/>
      <c r="G18" s="12"/>
      <c r="H18" s="2">
        <v>45293</v>
      </c>
      <c r="I18" s="17">
        <v>10580</v>
      </c>
      <c r="J18" s="18" t="s">
        <v>58</v>
      </c>
      <c r="K18" s="18" t="s">
        <v>56</v>
      </c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2">
        <v>45295</v>
      </c>
      <c r="C19" s="17">
        <v>5400</v>
      </c>
      <c r="D19" s="18" t="s">
        <v>61</v>
      </c>
      <c r="E19" s="18" t="s">
        <v>3</v>
      </c>
      <c r="F19" s="19"/>
      <c r="G19" s="12"/>
      <c r="H19" s="2">
        <v>45294</v>
      </c>
      <c r="I19" s="17">
        <v>4500</v>
      </c>
      <c r="J19" s="18" t="s">
        <v>57</v>
      </c>
      <c r="K19" s="18" t="s">
        <v>56</v>
      </c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2">
        <v>45295</v>
      </c>
      <c r="C20" s="17">
        <v>50000</v>
      </c>
      <c r="D20" s="18" t="s">
        <v>62</v>
      </c>
      <c r="E20" s="18" t="s">
        <v>4</v>
      </c>
      <c r="F20" s="19"/>
      <c r="G20" s="12"/>
      <c r="H20" s="2">
        <v>45295</v>
      </c>
      <c r="I20" s="17">
        <v>6990</v>
      </c>
      <c r="J20" s="18" t="s">
        <v>65</v>
      </c>
      <c r="K20" s="18" t="s">
        <v>60</v>
      </c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2">
        <v>45295</v>
      </c>
      <c r="C21" s="17">
        <v>22000</v>
      </c>
      <c r="D21" s="18" t="s">
        <v>63</v>
      </c>
      <c r="E21" s="18" t="s">
        <v>5</v>
      </c>
      <c r="F21" s="19"/>
      <c r="G21" s="12"/>
      <c r="H21" s="2">
        <v>45296</v>
      </c>
      <c r="I21" s="17">
        <v>30919</v>
      </c>
      <c r="J21" s="18" t="s">
        <v>66</v>
      </c>
      <c r="K21" s="18" t="s">
        <v>67</v>
      </c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2">
        <v>45295</v>
      </c>
      <c r="C22" s="17">
        <v>23219</v>
      </c>
      <c r="D22" s="18" t="s">
        <v>64</v>
      </c>
      <c r="E22" s="18" t="s">
        <v>3</v>
      </c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2">
        <v>45296</v>
      </c>
      <c r="C23" s="17">
        <v>4500</v>
      </c>
      <c r="D23" s="18" t="s">
        <v>68</v>
      </c>
      <c r="E23" s="18" t="s">
        <v>3</v>
      </c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2">
        <v>45297</v>
      </c>
      <c r="C24" s="17">
        <v>30900</v>
      </c>
      <c r="D24" s="18" t="s">
        <v>69</v>
      </c>
      <c r="E24" s="18" t="s">
        <v>3</v>
      </c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6"/>
      <c r="C32" s="17"/>
      <c r="D32" s="18"/>
      <c r="E32" s="18"/>
      <c r="F32" s="19"/>
      <c r="G32" s="12"/>
      <c r="H32" s="16"/>
      <c r="I32" s="17"/>
      <c r="J32" s="18"/>
      <c r="K32" s="18"/>
      <c r="L32" s="19"/>
      <c r="M32" s="1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6"/>
      <c r="C33" s="17"/>
      <c r="D33" s="18"/>
      <c r="E33" s="18"/>
      <c r="F33" s="19"/>
      <c r="G33" s="12"/>
      <c r="H33" s="16"/>
      <c r="I33" s="17"/>
      <c r="J33" s="18"/>
      <c r="K33" s="18"/>
      <c r="L33" s="19"/>
      <c r="M33" s="1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</sheetData>
  <mergeCells count="12">
    <mergeCell ref="B14:E14"/>
    <mergeCell ref="H14:K14"/>
    <mergeCell ref="B2:T2"/>
    <mergeCell ref="B4:Q4"/>
    <mergeCell ref="S4:T4"/>
    <mergeCell ref="B5:B6"/>
    <mergeCell ref="C5:D5"/>
    <mergeCell ref="E5:H5"/>
    <mergeCell ref="I5:M5"/>
    <mergeCell ref="N5:N6"/>
    <mergeCell ref="O5:P5"/>
    <mergeCell ref="Q5:Q6"/>
  </mergeCells>
  <phoneticPr fontId="2" type="noConversion"/>
  <conditionalFormatting sqref="C9:Q9">
    <cfRule type="cellIs" dxfId="3" priority="5" operator="lessThan">
      <formula>0</formula>
    </cfRule>
  </conditionalFormatting>
  <conditionalFormatting sqref="C12">
    <cfRule type="cellIs" dxfId="2" priority="3" operator="lessThan">
      <formula>0</formula>
    </cfRule>
  </conditionalFormatting>
  <conditionalFormatting sqref="T10">
    <cfRule type="cellIs" dxfId="5" priority="7" operator="lessThan">
      <formula>$T$14</formula>
    </cfRule>
    <cfRule type="cellIs" dxfId="4" priority="8" operator="greaterThan">
      <formula>$T$14</formula>
    </cfRule>
  </conditionalFormatting>
  <conditionalFormatting sqref="T11">
    <cfRule type="cellIs" dxfId="1" priority="2" operator="greaterThan">
      <formula>$T$13</formula>
    </cfRule>
    <cfRule type="cellIs" dxfId="0" priority="1" operator="lessThan">
      <formula>$T$13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1D1-4B31-4C08-9315-1DC85E95BF35}">
  <dimension ref="A1:AE47"/>
  <sheetViews>
    <sheetView workbookViewId="0">
      <pane xSplit="2" ySplit="13" topLeftCell="C14" activePane="bottomRight" state="frozen"/>
      <selection pane="topRight" activeCell="C1" sqref="C1"/>
      <selection pane="bottomLeft" activeCell="A10" sqref="A10"/>
      <selection pane="bottomRight" activeCell="L10" sqref="L10"/>
    </sheetView>
  </sheetViews>
  <sheetFormatPr defaultRowHeight="17.399999999999999" x14ac:dyDescent="0.4"/>
  <cols>
    <col min="2" max="16" width="10.8984375" customWidth="1"/>
    <col min="17" max="17" width="9.3984375" bestFit="1" customWidth="1"/>
    <col min="20" max="20" width="10.89843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 t="e">
        <f>D10</f>
        <v>#VALUE!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3</v>
      </c>
      <c r="F6" s="10" t="s">
        <v>43</v>
      </c>
      <c r="G6" s="10" t="s">
        <v>4</v>
      </c>
      <c r="H6" s="10" t="s">
        <v>44</v>
      </c>
      <c r="I6" s="10" t="s">
        <v>36</v>
      </c>
      <c r="J6" s="10" t="s">
        <v>15</v>
      </c>
      <c r="K6" s="10" t="s">
        <v>46</v>
      </c>
      <c r="L6" s="22"/>
      <c r="M6" s="22" t="s">
        <v>47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H10+K10+N10</f>
        <v>74000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 t="s">
        <v>38</v>
      </c>
      <c r="D7" s="7">
        <v>0</v>
      </c>
      <c r="E7" s="7">
        <v>400000</v>
      </c>
      <c r="F7" s="7">
        <v>120000</v>
      </c>
      <c r="G7" s="7">
        <v>200000</v>
      </c>
      <c r="H7" s="7">
        <v>50000</v>
      </c>
      <c r="I7" s="7">
        <v>300000</v>
      </c>
      <c r="J7" s="7">
        <f>34100+24500</f>
        <v>58600</v>
      </c>
      <c r="K7" s="7">
        <v>100000</v>
      </c>
      <c r="L7" s="7"/>
      <c r="M7" s="7"/>
      <c r="N7" s="7">
        <v>50000</v>
      </c>
      <c r="O7" s="7">
        <v>1800000</v>
      </c>
      <c r="P7" s="7">
        <v>100000</v>
      </c>
      <c r="Q7" s="7"/>
      <c r="R7" s="12"/>
      <c r="S7" s="10" t="s">
        <v>25</v>
      </c>
      <c r="T7" s="8">
        <f>P10</f>
        <v>1900000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 t="s">
        <v>38</v>
      </c>
      <c r="D8" s="8" t="s">
        <v>38</v>
      </c>
      <c r="E8" s="8">
        <f t="shared" ref="E8:K8" si="0">SUMIF($E$14:$E$31,E$6,$C$14:$C$31)+SUMIF($K$14:$K$31,E$6,$I$14:$I$31)</f>
        <v>1500</v>
      </c>
      <c r="F8" s="8">
        <f t="shared" si="0"/>
        <v>0</v>
      </c>
      <c r="G8" s="8">
        <f t="shared" si="0"/>
        <v>0</v>
      </c>
      <c r="H8" s="8">
        <f t="shared" si="0"/>
        <v>22500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/>
      <c r="M8" s="8"/>
      <c r="N8" s="8">
        <v>50000</v>
      </c>
      <c r="O8" s="8">
        <v>1800000</v>
      </c>
      <c r="P8" s="8">
        <v>100000</v>
      </c>
      <c r="Q8" s="8">
        <f>SUMIF($E$14:$E$31,Q$5,$C$14:$C$31)+SUMIF($K$14:$K$31,Q$5,$I$14:$I$31)</f>
        <v>0</v>
      </c>
      <c r="R8" s="12"/>
      <c r="S8" s="10" t="s">
        <v>29</v>
      </c>
      <c r="T8" s="8" t="s">
        <v>39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4" t="s">
        <v>22</v>
      </c>
      <c r="D9" s="4" t="s">
        <v>22</v>
      </c>
      <c r="E9" s="8">
        <f t="shared" ref="E9:Q9" si="1">E7-E8</f>
        <v>398500</v>
      </c>
      <c r="F9" s="8"/>
      <c r="G9" s="8">
        <f t="shared" si="1"/>
        <v>200000</v>
      </c>
      <c r="H9" s="8">
        <f t="shared" si="1"/>
        <v>27500</v>
      </c>
      <c r="I9" s="8">
        <f t="shared" si="1"/>
        <v>300000</v>
      </c>
      <c r="J9" s="8">
        <f t="shared" si="1"/>
        <v>58600</v>
      </c>
      <c r="K9" s="8">
        <f t="shared" si="1"/>
        <v>100000</v>
      </c>
      <c r="L9" s="8"/>
      <c r="M9" s="8"/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12"/>
      <c r="S9" s="10" t="s">
        <v>26</v>
      </c>
      <c r="T9" s="8" t="e">
        <f>T5-(T6+T7+T8)</f>
        <v>#VALUE!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 t="e">
        <f>C8+D8</f>
        <v>#VALUE!</v>
      </c>
      <c r="E10" s="12"/>
      <c r="F10" s="12"/>
      <c r="G10" s="12"/>
      <c r="H10" s="20">
        <f>SUM(E8:H8)</f>
        <v>24000</v>
      </c>
      <c r="I10" s="19"/>
      <c r="J10" s="19"/>
      <c r="K10" s="20">
        <f>SUM(I8:K8)</f>
        <v>0</v>
      </c>
      <c r="L10" s="20"/>
      <c r="M10" s="20"/>
      <c r="N10" s="20">
        <f>N8</f>
        <v>50000</v>
      </c>
      <c r="O10" s="19"/>
      <c r="P10" s="20">
        <f>O8+P8</f>
        <v>1900000</v>
      </c>
      <c r="Q10" s="14">
        <f>Q8</f>
        <v>0</v>
      </c>
      <c r="R10" s="12"/>
      <c r="S10" s="10" t="s">
        <v>23</v>
      </c>
      <c r="T10" s="9" t="e">
        <f>T6/T5</f>
        <v>#VALUE!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s="11" customFormat="1" ht="19.2" x14ac:dyDescent="0.4">
      <c r="A12" s="13"/>
      <c r="B12" s="25" t="s">
        <v>19</v>
      </c>
      <c r="C12" s="25"/>
      <c r="D12" s="25"/>
      <c r="E12" s="25"/>
      <c r="F12" s="19" t="s">
        <v>39</v>
      </c>
      <c r="G12" s="13"/>
      <c r="H12" s="25" t="s">
        <v>20</v>
      </c>
      <c r="I12" s="25"/>
      <c r="J12" s="25"/>
      <c r="K12" s="25"/>
      <c r="L12" s="13"/>
      <c r="M12" s="13"/>
      <c r="N12" s="13"/>
      <c r="O12" s="13"/>
      <c r="P12" s="13"/>
      <c r="Q12" s="13"/>
      <c r="R12" s="13"/>
      <c r="S12" s="10" t="s">
        <v>33</v>
      </c>
      <c r="T12" s="21">
        <v>0.25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4">
      <c r="A13" s="12"/>
      <c r="B13" s="10" t="s">
        <v>16</v>
      </c>
      <c r="C13" s="10" t="s">
        <v>17</v>
      </c>
      <c r="D13" s="10" t="s">
        <v>18</v>
      </c>
      <c r="E13" s="10" t="s">
        <v>14</v>
      </c>
      <c r="F13" s="19"/>
      <c r="G13" s="12"/>
      <c r="H13" s="10" t="s">
        <v>16</v>
      </c>
      <c r="I13" s="10" t="s">
        <v>17</v>
      </c>
      <c r="J13" s="10" t="s">
        <v>18</v>
      </c>
      <c r="K13" s="10" t="s">
        <v>14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12"/>
      <c r="B14" s="2">
        <v>45292</v>
      </c>
      <c r="C14" s="3">
        <v>22500</v>
      </c>
      <c r="D14" s="1" t="s">
        <v>40</v>
      </c>
      <c r="E14" s="1" t="s">
        <v>45</v>
      </c>
      <c r="F14" s="24"/>
      <c r="G14" s="12"/>
      <c r="H14" s="2"/>
      <c r="I14" s="3"/>
      <c r="J14" s="1"/>
      <c r="K14" s="1"/>
      <c r="L14" s="24"/>
      <c r="M14" s="2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12"/>
      <c r="B15" s="2">
        <v>45292</v>
      </c>
      <c r="C15" s="17">
        <v>1500</v>
      </c>
      <c r="D15" s="18" t="s">
        <v>41</v>
      </c>
      <c r="E15" s="18" t="s">
        <v>42</v>
      </c>
      <c r="F15" s="19"/>
      <c r="G15" s="12"/>
      <c r="H15" s="16"/>
      <c r="I15" s="17"/>
      <c r="J15" s="18"/>
      <c r="K15" s="18"/>
      <c r="L15" s="19"/>
      <c r="M15" s="1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16"/>
      <c r="C16" s="17"/>
      <c r="D16" s="18"/>
      <c r="E16" s="18"/>
      <c r="F16" s="19"/>
      <c r="G16" s="12"/>
      <c r="H16" s="16"/>
      <c r="I16" s="17"/>
      <c r="J16" s="18"/>
      <c r="K16" s="18"/>
      <c r="L16" s="19"/>
      <c r="M16" s="1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16"/>
      <c r="C17" s="17"/>
      <c r="D17" s="18"/>
      <c r="E17" s="18"/>
      <c r="F17" s="19"/>
      <c r="G17" s="12"/>
      <c r="H17" s="16"/>
      <c r="I17" s="17"/>
      <c r="J17" s="18"/>
      <c r="K17" s="18"/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16"/>
      <c r="C18" s="17"/>
      <c r="D18" s="18"/>
      <c r="E18" s="18"/>
      <c r="F18" s="19"/>
      <c r="G18" s="12"/>
      <c r="H18" s="16"/>
      <c r="I18" s="17"/>
      <c r="J18" s="18"/>
      <c r="K18" s="18"/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16"/>
      <c r="C19" s="17"/>
      <c r="D19" s="18"/>
      <c r="E19" s="18"/>
      <c r="F19" s="19"/>
      <c r="G19" s="12"/>
      <c r="H19" s="16"/>
      <c r="I19" s="17"/>
      <c r="J19" s="18"/>
      <c r="K19" s="18"/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16"/>
      <c r="C20" s="17"/>
      <c r="D20" s="18"/>
      <c r="E20" s="18"/>
      <c r="F20" s="19"/>
      <c r="G20" s="12"/>
      <c r="H20" s="16"/>
      <c r="I20" s="17"/>
      <c r="J20" s="18"/>
      <c r="K20" s="18"/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16"/>
      <c r="C21" s="17"/>
      <c r="D21" s="18"/>
      <c r="E21" s="18"/>
      <c r="F21" s="19"/>
      <c r="G21" s="12"/>
      <c r="H21" s="16"/>
      <c r="I21" s="17"/>
      <c r="J21" s="18"/>
      <c r="K21" s="18"/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16"/>
      <c r="C22" s="17"/>
      <c r="D22" s="18"/>
      <c r="E22" s="18"/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16"/>
      <c r="C23" s="17"/>
      <c r="D23" s="18"/>
      <c r="E23" s="18"/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</sheetData>
  <mergeCells count="12">
    <mergeCell ref="B2:T2"/>
    <mergeCell ref="B12:E12"/>
    <mergeCell ref="H12:K12"/>
    <mergeCell ref="S4:T4"/>
    <mergeCell ref="B4:Q4"/>
    <mergeCell ref="B5:B6"/>
    <mergeCell ref="Q5:Q6"/>
    <mergeCell ref="C5:D5"/>
    <mergeCell ref="E5:H5"/>
    <mergeCell ref="N5:N6"/>
    <mergeCell ref="O5:P5"/>
    <mergeCell ref="I5:M5"/>
  </mergeCells>
  <phoneticPr fontId="2" type="noConversion"/>
  <conditionalFormatting sqref="E9:Q9">
    <cfRule type="cellIs" dxfId="44" priority="3" operator="lessThan">
      <formula>0</formula>
    </cfRule>
  </conditionalFormatting>
  <conditionalFormatting sqref="T10">
    <cfRule type="cellIs" dxfId="43" priority="1" operator="lessThan">
      <formula>$T$12</formula>
    </cfRule>
    <cfRule type="cellIs" dxfId="42" priority="2" operator="greaterThan">
      <formula>$T$12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2024-01-06T02:32:09Z</dcterms:modified>
</cp:coreProperties>
</file>