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psugasa\WorkFiles\deriv_models\High Yield Bond\highyieldbond\XL_pricer\YieldCurve\"/>
    </mc:Choice>
  </mc:AlternateContent>
  <xr:revisionPtr revIDLastSave="0" documentId="13_ncr:1_{520C8E46-9AB1-4AA8-9C91-2EF9F04F795B}" xr6:coauthVersionLast="41" xr6:coauthVersionMax="41" xr10:uidLastSave="{00000000-0000-0000-0000-000000000000}"/>
  <bookViews>
    <workbookView xWindow="-98" yWindow="-98" windowWidth="21795" windowHeight="10980" xr2:uid="{00000000-000D-0000-FFFF-FFFF00000000}"/>
  </bookViews>
  <sheets>
    <sheet name="Helpers" sheetId="6" r:id="rId1"/>
    <sheet name="Bootstrapping" sheetId="4" r:id="rId2"/>
  </sheets>
  <definedNames>
    <definedName name="AllRateHelpres">Bootstrapping!#REF!</definedName>
    <definedName name="IborIndex6M">#REF!</definedName>
    <definedName name="RateHelpers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4" l="1"/>
  <c r="R4" i="6"/>
  <c r="R5" i="6"/>
  <c r="K43" i="6" l="1"/>
  <c r="K41" i="6"/>
  <c r="K39" i="6"/>
  <c r="K37" i="6"/>
  <c r="K35" i="6"/>
  <c r="K33" i="6"/>
  <c r="K31" i="6"/>
  <c r="K29" i="6"/>
  <c r="K27" i="6"/>
  <c r="K25" i="6"/>
  <c r="K42" i="6"/>
  <c r="K40" i="6"/>
  <c r="K38" i="6"/>
  <c r="K36" i="6"/>
  <c r="K34" i="6"/>
  <c r="K32" i="6"/>
  <c r="K30" i="6"/>
  <c r="K28" i="6"/>
  <c r="K26" i="6"/>
  <c r="K24" i="6"/>
  <c r="D42" i="6" l="1"/>
  <c r="D43" i="6"/>
  <c r="D40" i="6"/>
  <c r="D41" i="6"/>
  <c r="D32" i="6"/>
  <c r="D33" i="6"/>
  <c r="D34" i="6"/>
  <c r="D35" i="6"/>
  <c r="D15" i="6" l="1"/>
  <c r="D14" i="6"/>
  <c r="D13" i="6"/>
  <c r="D39" i="6"/>
  <c r="D38" i="6"/>
  <c r="D37" i="6"/>
  <c r="D36" i="6"/>
  <c r="D31" i="6"/>
  <c r="D30" i="6"/>
  <c r="D29" i="6"/>
  <c r="D28" i="6"/>
  <c r="D27" i="6"/>
  <c r="D26" i="6"/>
  <c r="D25" i="6"/>
  <c r="D24" i="6"/>
  <c r="D12" i="6"/>
  <c r="D11" i="6"/>
  <c r="D10" i="6"/>
  <c r="D9" i="6"/>
  <c r="D8" i="6"/>
  <c r="D7" i="6"/>
  <c r="D6" i="6"/>
  <c r="D5" i="6"/>
  <c r="D4" i="6"/>
  <c r="F16" i="6" a="1"/>
  <c r="B4" i="6"/>
  <c r="B13" i="6"/>
  <c r="B9" i="6"/>
  <c r="B8" i="6"/>
  <c r="B11" i="6"/>
  <c r="B10" i="6"/>
  <c r="B14" i="6"/>
  <c r="B15" i="6"/>
  <c r="B12" i="6"/>
  <c r="B5" i="6"/>
  <c r="B7" i="6"/>
  <c r="B6" i="6"/>
  <c r="F22" i="6" l="1"/>
  <c r="F20" i="6"/>
  <c r="F18" i="6"/>
  <c r="F16" i="6"/>
  <c r="F23" i="6"/>
  <c r="F21" i="6"/>
  <c r="F19" i="6"/>
  <c r="F17" i="6"/>
  <c r="B33" i="6"/>
  <c r="B42" i="6"/>
  <c r="B40" i="6"/>
  <c r="B32" i="6"/>
  <c r="B34" i="6"/>
  <c r="B39" i="6"/>
  <c r="B37" i="6"/>
  <c r="B31" i="6"/>
  <c r="B29" i="6"/>
  <c r="B27" i="6"/>
  <c r="B25" i="6"/>
  <c r="B43" i="6"/>
  <c r="B41" i="6"/>
  <c r="B35" i="6"/>
  <c r="B38" i="6"/>
  <c r="B36" i="6"/>
  <c r="B30" i="6"/>
  <c r="B28" i="6"/>
  <c r="B26" i="6"/>
  <c r="C42" i="6"/>
  <c r="C40" i="6"/>
  <c r="C32" i="6"/>
  <c r="C34" i="6"/>
  <c r="C43" i="6"/>
  <c r="C41" i="6"/>
  <c r="C33" i="6"/>
  <c r="C35" i="6"/>
  <c r="B24" i="6"/>
  <c r="B20" i="6"/>
  <c r="B21" i="6"/>
  <c r="B22" i="6"/>
  <c r="B18" i="6"/>
  <c r="B23" i="6"/>
  <c r="B19" i="6"/>
  <c r="B16" i="6"/>
  <c r="B17" i="6"/>
  <c r="C15" i="6"/>
  <c r="C36" i="6"/>
  <c r="C24" i="6"/>
  <c r="C29" i="6"/>
  <c r="C17" i="6"/>
  <c r="C19" i="6"/>
  <c r="C22" i="6"/>
  <c r="C12" i="6"/>
  <c r="C8" i="6"/>
  <c r="C38" i="6"/>
  <c r="C30" i="6"/>
  <c r="C26" i="6"/>
  <c r="C39" i="6"/>
  <c r="C31" i="6"/>
  <c r="C27" i="6"/>
  <c r="C4" i="6"/>
  <c r="C11" i="6"/>
  <c r="C9" i="6"/>
  <c r="C16" i="6"/>
  <c r="C18" i="6"/>
  <c r="C6" i="6"/>
  <c r="C5" i="6"/>
  <c r="C21" i="6"/>
  <c r="C23" i="6"/>
  <c r="C28" i="6"/>
  <c r="C37" i="6"/>
  <c r="C25" i="6"/>
  <c r="C10" i="6"/>
  <c r="C7" i="6"/>
  <c r="C20" i="6"/>
  <c r="B5" i="4" l="1" a="1"/>
  <c r="C13" i="6"/>
  <c r="C14" i="6"/>
  <c r="B5" i="4" l="1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D5" i="4" l="1" a="1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D5" i="4"/>
  <c r="D40" i="4"/>
  <c r="D38" i="4"/>
  <c r="D3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D6" i="4"/>
  <c r="G10" i="4"/>
  <c r="G25" i="4"/>
  <c r="G24" i="4"/>
  <c r="G27" i="4"/>
  <c r="G23" i="4"/>
  <c r="G29" i="4"/>
  <c r="I5" i="4" a="1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J5" i="4" a="1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G26" i="4"/>
  <c r="G28" i="4"/>
  <c r="G22" i="4"/>
  <c r="G11" i="4"/>
  <c r="M10" i="4"/>
  <c r="O5" i="4" a="1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P5" i="4" a="1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S10" i="4"/>
  <c r="S11" i="4"/>
  <c r="M11" i="4"/>
  <c r="V5" i="4" a="1"/>
  <c r="U5" i="4" a="1"/>
  <c r="V6" i="4" l="1"/>
  <c r="V8" i="4"/>
  <c r="V10" i="4"/>
  <c r="V12" i="4"/>
  <c r="V14" i="4"/>
  <c r="V16" i="4"/>
  <c r="V18" i="4"/>
  <c r="V20" i="4"/>
  <c r="V22" i="4"/>
  <c r="V24" i="4"/>
  <c r="V26" i="4"/>
  <c r="V28" i="4"/>
  <c r="V30" i="4"/>
  <c r="V32" i="4"/>
  <c r="V34" i="4"/>
  <c r="V5" i="4"/>
  <c r="V7" i="4"/>
  <c r="V9" i="4"/>
  <c r="V11" i="4"/>
  <c r="V13" i="4"/>
  <c r="V15" i="4"/>
  <c r="V17" i="4"/>
  <c r="V19" i="4"/>
  <c r="V21" i="4"/>
  <c r="V23" i="4"/>
  <c r="V25" i="4"/>
  <c r="V27" i="4"/>
  <c r="V29" i="4"/>
  <c r="V31" i="4"/>
  <c r="V33" i="4"/>
  <c r="V35" i="4"/>
  <c r="U6" i="4"/>
  <c r="U8" i="4"/>
  <c r="U10" i="4"/>
  <c r="U12" i="4"/>
  <c r="U14" i="4"/>
  <c r="U16" i="4"/>
  <c r="U18" i="4"/>
  <c r="U20" i="4"/>
  <c r="U22" i="4"/>
  <c r="U24" i="4"/>
  <c r="U26" i="4"/>
  <c r="U28" i="4"/>
  <c r="U30" i="4"/>
  <c r="U32" i="4"/>
  <c r="U34" i="4"/>
  <c r="U5" i="4"/>
  <c r="U7" i="4"/>
  <c r="U9" i="4"/>
  <c r="U11" i="4"/>
  <c r="U13" i="4"/>
  <c r="U15" i="4"/>
  <c r="U17" i="4"/>
  <c r="U19" i="4"/>
  <c r="U21" i="4"/>
  <c r="U23" i="4"/>
  <c r="U25" i="4"/>
  <c r="U27" i="4"/>
  <c r="U29" i="4"/>
  <c r="U31" i="4"/>
  <c r="U33" i="4"/>
  <c r="U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G4" authorId="0" shapeId="0" xr:uid="{00000000-0006-0000-0200-000001000000}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G5" authorId="0" shapeId="0" xr:uid="{00000000-0006-0000-0200-000002000000}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G6" authorId="0" shapeId="0" xr:uid="{00000000-0006-0000-0200-000003000000}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G7" authorId="0" shapeId="0" xr:uid="{00000000-0006-0000-0200-000004000000}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G8" authorId="0" shapeId="0" xr:uid="{00000000-0006-0000-0200-000005000000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G12" authorId="0" shapeId="0" xr:uid="{E41FF9FD-9A16-4015-8BCD-69D14F0D4387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M12" authorId="0" shapeId="0" xr:uid="{20841156-64A6-4265-AF6B-D64A732D90E4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S12" authorId="0" shapeId="0" xr:uid="{6E36D478-37E2-4795-8777-EC47DC88F9FD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13" authorId="0" shapeId="0" xr:uid="{FA69BE12-D125-42B0-84B9-0D80B5C4CE7A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3" authorId="0" shapeId="0" xr:uid="{F7512E9B-DDEB-45FA-B306-3FB38239FFB9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S13" authorId="0" shapeId="0" xr:uid="{4081FFBB-5730-4553-94C7-117C3F87FC3F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14" authorId="0" shapeId="0" xr:uid="{A794B6A4-E3E5-48FC-8224-AD5EC0BC3899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M14" authorId="0" shapeId="0" xr:uid="{4A8B45A9-109C-418A-AB17-CD6BBC679825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S14" authorId="0" shapeId="0" xr:uid="{14AB790D-0A62-4872-9D51-CCC53093AD97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15" authorId="0" shapeId="0" xr:uid="{B82C58C9-D604-4A15-B01D-DD755744C50F}">
      <text>
        <r>
          <rPr>
            <sz val="8"/>
            <color indexed="81"/>
            <rFont val="Tahoma"/>
            <family val="2"/>
          </rPr>
          <t>DayCounter ID</t>
        </r>
      </text>
    </comment>
    <comment ref="M15" authorId="0" shapeId="0" xr:uid="{DF5CEA76-6855-457E-855D-B853D28EBB68}">
      <text>
        <r>
          <rPr>
            <sz val="8"/>
            <color indexed="81"/>
            <rFont val="Tahoma"/>
            <family val="2"/>
          </rPr>
          <t>DayCounter ID</t>
        </r>
      </text>
    </comment>
    <comment ref="S15" authorId="0" shapeId="0" xr:uid="{86A02E3C-3035-4EAF-BD1D-5FA32EDE04B0}">
      <text>
        <r>
          <rPr>
            <sz val="8"/>
            <color indexed="81"/>
            <rFont val="Tahoma"/>
            <family val="2"/>
          </rPr>
          <t>DayCounter ID</t>
        </r>
      </text>
    </comment>
    <comment ref="G16" authorId="0" shapeId="0" xr:uid="{6DD91596-8153-44EE-855F-FE567D730288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6" authorId="0" shapeId="0" xr:uid="{9A5E1A8F-5204-4891-9006-1EE2B175E560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S16" authorId="0" shapeId="0" xr:uid="{D8084D23-2C53-4A18-91FB-8ED35E240325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17" authorId="0" shapeId="0" xr:uid="{0390ED2F-9AC3-45F3-8725-EBA4110E4259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M17" authorId="0" shapeId="0" xr:uid="{E510DB5D-61E7-4BDA-9EE6-DBDBA79440C9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S17" authorId="0" shapeId="0" xr:uid="{DA26F105-7779-42B9-8256-480F284BD4C6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G18" authorId="0" shapeId="0" xr:uid="{7949D0BA-49B7-4192-887E-85AB6DA8B269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M18" authorId="0" shapeId="0" xr:uid="{1D6CFD66-E464-44A6-943D-296B488159A8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S18" authorId="0" shapeId="0" xr:uid="{9BC0668B-4497-4439-9CCE-0CE4CDB0874E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19" authorId="0" shapeId="0" xr:uid="{B0D90C4D-0FC9-4AD5-B3AA-3D098B388B61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M19" authorId="0" shapeId="0" xr:uid="{C66866D8-7FAE-4463-83E0-73607D56E911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S19" authorId="0" shapeId="0" xr:uid="{54733027-A883-4673-A077-5F00D1433A9A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20" authorId="0" shapeId="0" xr:uid="{C15F3CD4-68C6-4DA4-B50F-52626AA97C21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M20" authorId="0" shapeId="0" xr:uid="{97B9B047-E706-4790-B934-A58554194A0A}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S20" authorId="0" shapeId="0" xr:uid="{0FE27738-54C8-4F4C-85DD-48A26DFF779D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<sst xmlns="http://schemas.openxmlformats.org/spreadsheetml/2006/main" count="323" uniqueCount="130">
  <si>
    <t>3M</t>
  </si>
  <si>
    <t>Target</t>
  </si>
  <si>
    <t>TARGET</t>
  </si>
  <si>
    <t>Following</t>
  </si>
  <si>
    <t>Actual/360</t>
  </si>
  <si>
    <t>ObjectID</t>
  </si>
  <si>
    <t>Quote</t>
  </si>
  <si>
    <t>Calendar</t>
  </si>
  <si>
    <t>DayCounter</t>
  </si>
  <si>
    <t>Permanent</t>
  </si>
  <si>
    <t>Trigger</t>
  </si>
  <si>
    <t>Error</t>
  </si>
  <si>
    <t>Modified Following</t>
  </si>
  <si>
    <t>1D</t>
  </si>
  <si>
    <t>1W</t>
  </si>
  <si>
    <t>2W</t>
  </si>
  <si>
    <t>3W</t>
  </si>
  <si>
    <t>1M</t>
  </si>
  <si>
    <t>2M</t>
  </si>
  <si>
    <t>5Y</t>
  </si>
  <si>
    <t>0D</t>
  </si>
  <si>
    <t>3Y</t>
  </si>
  <si>
    <t>4Y</t>
  </si>
  <si>
    <t>10Y</t>
  </si>
  <si>
    <t>6Y</t>
  </si>
  <si>
    <t>7Y</t>
  </si>
  <si>
    <t>8Y</t>
  </si>
  <si>
    <t>9Y</t>
  </si>
  <si>
    <t>15Y</t>
  </si>
  <si>
    <t>20Y</t>
  </si>
  <si>
    <t>25Y</t>
  </si>
  <si>
    <t>30Y</t>
  </si>
  <si>
    <t>Euribor</t>
  </si>
  <si>
    <t>Tenor</t>
  </si>
  <si>
    <t>6M</t>
  </si>
  <si>
    <t>YieldCurve</t>
  </si>
  <si>
    <t>30/360 (Bond Basis)</t>
  </si>
  <si>
    <t>Annual</t>
  </si>
  <si>
    <t>FUT1</t>
  </si>
  <si>
    <t>FUT2</t>
  </si>
  <si>
    <t>FUT3</t>
  </si>
  <si>
    <t>FUT4</t>
  </si>
  <si>
    <t>FUT5</t>
  </si>
  <si>
    <t>FUT6</t>
  </si>
  <si>
    <t>FUT7</t>
  </si>
  <si>
    <t>FUT8</t>
  </si>
  <si>
    <t>NDays</t>
  </si>
  <si>
    <t>TraitsID</t>
  </si>
  <si>
    <t>InterpolatorID</t>
  </si>
  <si>
    <t>Accuracy</t>
  </si>
  <si>
    <t>Discount</t>
  </si>
  <si>
    <t>LogLinear</t>
  </si>
  <si>
    <t>Priority</t>
  </si>
  <si>
    <t>NImmFutures</t>
  </si>
  <si>
    <t>NSerialFutures</t>
  </si>
  <si>
    <t>FrontFuturesRollingDays</t>
  </si>
  <si>
    <t>DepoFuturesPriority</t>
  </si>
  <si>
    <t>AllRateHelpers</t>
  </si>
  <si>
    <t>AllDepos</t>
  </si>
  <si>
    <t>Selected</t>
  </si>
  <si>
    <t>Date</t>
  </si>
  <si>
    <t>Data</t>
  </si>
  <si>
    <t>TermStructureReferenceDate</t>
  </si>
  <si>
    <t>TermStructureSettlementDays</t>
  </si>
  <si>
    <t>TermStructureCalendar</t>
  </si>
  <si>
    <t>TermStructureDayCounter</t>
  </si>
  <si>
    <t>TermStructureMaxDate</t>
  </si>
  <si>
    <t>YieldTSDiscount</t>
  </si>
  <si>
    <t>YieldTSForwardRate</t>
  </si>
  <si>
    <t>YieldTSZeroRate</t>
  </si>
  <si>
    <t>ERM9 Comdty</t>
  </si>
  <si>
    <t>ERU9 Comdty</t>
  </si>
  <si>
    <t>ERZ9 Comdty</t>
  </si>
  <si>
    <t>ERH0 Comdty</t>
  </si>
  <si>
    <t>ERM0 Comdty</t>
  </si>
  <si>
    <t>ERU0 Comdty</t>
  </si>
  <si>
    <t>ERZ0 Comdty</t>
  </si>
  <si>
    <t>EUDR1T CMPN Curncy</t>
  </si>
  <si>
    <t>EUDR2T CMPN Curncy</t>
  </si>
  <si>
    <t>EUDR2Z CMPN Curncy</t>
  </si>
  <si>
    <t>EUDRA CMPN Curncy</t>
  </si>
  <si>
    <t>EUDRB CMPN Curncy</t>
  </si>
  <si>
    <t>EUDRC CMPN Curncy</t>
  </si>
  <si>
    <t>EUDRD CMPN Curncy</t>
  </si>
  <si>
    <t>EUDRE CMPN Curncy</t>
  </si>
  <si>
    <t>EUDRF CMPN Curncy</t>
  </si>
  <si>
    <t>EUDR3T CMPN Curncy</t>
  </si>
  <si>
    <t>EUDR3Z CMPN Curncy</t>
  </si>
  <si>
    <t>EUDR1Z CMPN Curncy</t>
  </si>
  <si>
    <t>4M</t>
  </si>
  <si>
    <t>5M</t>
  </si>
  <si>
    <t>ERH9 Comdty</t>
  </si>
  <si>
    <t>EUSA3 BGN Curncy</t>
  </si>
  <si>
    <t>EUSA4 BGN Curncy</t>
  </si>
  <si>
    <t>EUSA5 BGN Curncy</t>
  </si>
  <si>
    <t>EUSA6 BGN Curncy</t>
  </si>
  <si>
    <t>EUSA7 BGN Curncy</t>
  </si>
  <si>
    <t>EUSA8 BGN Curncy</t>
  </si>
  <si>
    <t>EUSA9 BGN Curncy</t>
  </si>
  <si>
    <t>EUSA10 BGN Curncy</t>
  </si>
  <si>
    <t>EUSA11 BGN Curncy</t>
  </si>
  <si>
    <t>EUSA12 BGN Curncy</t>
  </si>
  <si>
    <t>EUSA15 BGN Curncy</t>
  </si>
  <si>
    <t>EUSA20 BGN Curncy</t>
  </si>
  <si>
    <t>EUSA25 BGN Curncy</t>
  </si>
  <si>
    <t>EUSA30 BGN Curncy</t>
  </si>
  <si>
    <t>EUSA35 BGN Curncy</t>
  </si>
  <si>
    <t>EUSA40 BGN Curncy</t>
  </si>
  <si>
    <t>EUSA45 BGN Curncy</t>
  </si>
  <si>
    <t>EUSA50 BGN Curncy</t>
  </si>
  <si>
    <t>11Y</t>
  </si>
  <si>
    <t>12Y</t>
  </si>
  <si>
    <t>13Y</t>
  </si>
  <si>
    <t>14Y</t>
  </si>
  <si>
    <t>35Y</t>
  </si>
  <si>
    <t>40Y</t>
  </si>
  <si>
    <t>45Y</t>
  </si>
  <si>
    <t>50Y</t>
  </si>
  <si>
    <t>EUSA13 BGN Curncy</t>
  </si>
  <si>
    <t>EUSA14 BGN Curncy</t>
  </si>
  <si>
    <t>ZeroYield</t>
  </si>
  <si>
    <t>ForwardRate</t>
  </si>
  <si>
    <t>Helper IDs</t>
  </si>
  <si>
    <t>BBG IDs</t>
  </si>
  <si>
    <t>Euribor Object</t>
  </si>
  <si>
    <t>Discount Curve</t>
  </si>
  <si>
    <t>Zero Curve</t>
  </si>
  <si>
    <t>Forward Curve</t>
  </si>
  <si>
    <t>ForwardFlat</t>
  </si>
  <si>
    <t>BackwardFlat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</si>
</sst>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0"/>
    <numFmt numFmtId="166" formatCode="ddd\,\ d\-mmm\-yyyy"/>
    <numFmt numFmtId="167" formatCode="0.00000000"/>
    <numFmt numFmtId="168" formatCode="0.000000000"/>
  </numFmts>
  <fonts count="6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165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2" xfId="0" applyFont="1" applyFill="1" applyBorder="1"/>
    <xf numFmtId="0" fontId="3" fillId="2" borderId="10" xfId="0" applyFont="1" applyFill="1" applyBorder="1"/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12" xfId="0" applyFont="1" applyFill="1" applyBorder="1"/>
    <xf numFmtId="0" fontId="3" fillId="3" borderId="6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168" fontId="4" fillId="0" borderId="0" xfId="0" applyNumberFormat="1" applyFont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166" fontId="4" fillId="0" borderId="14" xfId="0" applyNumberFormat="1" applyFont="1" applyBorder="1"/>
    <xf numFmtId="167" fontId="4" fillId="0" borderId="14" xfId="0" applyNumberFormat="1" applyFont="1" applyBorder="1"/>
    <xf numFmtId="164" fontId="4" fillId="0" borderId="14" xfId="1" applyNumberFormat="1" applyFont="1" applyBorder="1"/>
    <xf numFmtId="164" fontId="4" fillId="0" borderId="15" xfId="1" applyNumberFormat="1" applyFont="1" applyBorder="1"/>
    <xf numFmtId="168" fontId="4" fillId="0" borderId="7" xfId="0" applyNumberFormat="1" applyFont="1" applyBorder="1"/>
    <xf numFmtId="168" fontId="4" fillId="0" borderId="9" xfId="0" applyNumberFormat="1" applyFont="1" applyBorder="1"/>
    <xf numFmtId="0" fontId="5" fillId="0" borderId="13" xfId="0" applyFont="1" applyBorder="1" applyAlignment="1">
      <alignment horizontal="center"/>
    </xf>
    <xf numFmtId="168" fontId="4" fillId="0" borderId="13" xfId="0" applyNumberFormat="1" applyFont="1" applyBorder="1"/>
    <xf numFmtId="168" fontId="4" fillId="0" borderId="14" xfId="0" applyNumberFormat="1" applyFont="1" applyBorder="1"/>
    <xf numFmtId="168" fontId="4" fillId="0" borderId="15" xfId="0" applyNumberFormat="1" applyFont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5" xfId="0" applyFont="1" applyFill="1" applyBorder="1"/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66" fontId="3" fillId="3" borderId="13" xfId="0" applyNumberFormat="1" applyFont="1" applyFill="1" applyBorder="1"/>
    <xf numFmtId="166" fontId="3" fillId="3" borderId="14" xfId="0" applyNumberFormat="1" applyFont="1" applyFill="1" applyBorder="1"/>
    <xf numFmtId="166" fontId="3" fillId="3" borderId="15" xfId="0" applyNumberFormat="1" applyFont="1" applyFill="1" applyBorder="1"/>
    <xf numFmtId="166" fontId="3" fillId="3" borderId="6" xfId="0" applyNumberFormat="1" applyFont="1" applyFill="1" applyBorder="1"/>
    <xf numFmtId="166" fontId="3" fillId="3" borderId="8" xfId="0" applyNumberFormat="1" applyFont="1" applyFill="1" applyBorder="1"/>
    <xf numFmtId="0" fontId="3" fillId="3" borderId="13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AF97-3BE0-46E0-BCF5-94D4F61D40ED}">
  <dimension ref="B3:R43"/>
  <sheetViews>
    <sheetView tabSelected="1" topLeftCell="B1" zoomScale="75" zoomScaleNormal="75" workbookViewId="0">
      <selection activeCell="F23" sqref="F23"/>
    </sheetView>
  </sheetViews>
  <sheetFormatPr defaultColWidth="9.33203125" defaultRowHeight="14.25" x14ac:dyDescent="0.45"/>
  <cols>
    <col min="1" max="1" width="9.33203125" style="1"/>
    <col min="2" max="2" width="17.75" style="1" bestFit="1" customWidth="1"/>
    <col min="3" max="3" width="5.83203125" style="1" bestFit="1" customWidth="1"/>
    <col min="4" max="4" width="9.83203125" style="1" bestFit="1" customWidth="1"/>
    <col min="5" max="5" width="10.25" style="1" bestFit="1" customWidth="1"/>
    <col min="6" max="6" width="7" style="1" bestFit="1" customWidth="1"/>
    <col min="7" max="7" width="7.25" style="1" bestFit="1" customWidth="1"/>
    <col min="8" max="8" width="8.6640625" style="1" bestFit="1" customWidth="1"/>
    <col min="9" max="9" width="20.08203125" style="1" bestFit="1" customWidth="1"/>
    <col min="10" max="10" width="20.9140625" style="1" bestFit="1" customWidth="1"/>
    <col min="11" max="11" width="17.75" style="1" bestFit="1" customWidth="1"/>
    <col min="12" max="12" width="9.5" style="1" bestFit="1" customWidth="1"/>
    <col min="13" max="13" width="3.6640625" style="1" bestFit="1" customWidth="1"/>
    <col min="14" max="14" width="9.33203125" style="1"/>
    <col min="15" max="15" width="23.1640625" style="1" bestFit="1" customWidth="1"/>
    <col min="16" max="16" width="9.33203125" style="1"/>
    <col min="17" max="17" width="15.1640625" style="1" bestFit="1" customWidth="1"/>
    <col min="18" max="18" width="17.75" style="1" bestFit="1" customWidth="1"/>
    <col min="19" max="16384" width="9.33203125" style="1"/>
  </cols>
  <sheetData>
    <row r="3" spans="2:18" x14ac:dyDescent="0.45">
      <c r="B3" s="32" t="s">
        <v>122</v>
      </c>
      <c r="C3" s="33" t="s">
        <v>11</v>
      </c>
      <c r="D3" s="33" t="s">
        <v>5</v>
      </c>
      <c r="E3" s="33" t="s">
        <v>6</v>
      </c>
      <c r="F3" s="33" t="s">
        <v>33</v>
      </c>
      <c r="G3" s="33"/>
      <c r="H3" s="33"/>
      <c r="I3" s="33"/>
      <c r="J3" s="33"/>
      <c r="K3" s="33"/>
      <c r="L3" s="33"/>
      <c r="M3" s="34"/>
      <c r="O3" s="35" t="s">
        <v>123</v>
      </c>
      <c r="Q3" s="32" t="s">
        <v>124</v>
      </c>
      <c r="R3" s="36"/>
    </row>
    <row r="4" spans="2:18" x14ac:dyDescent="0.45">
      <c r="B4" s="37" t="str">
        <f>_xll.qlDepositRateHelper2(,E4,F4,G4,H4,I4,J4,K4)</f>
        <v>obj_0007e#0106</v>
      </c>
      <c r="C4" s="3" t="str">
        <f>_xll.ohRangeRetrieveError(B4)</f>
        <v/>
      </c>
      <c r="D4" s="19" t="str">
        <f>"DepoON"</f>
        <v>DepoON</v>
      </c>
      <c r="E4" s="20">
        <v>-4.3E-3</v>
      </c>
      <c r="F4" s="8" t="s">
        <v>13</v>
      </c>
      <c r="G4" s="21">
        <v>0</v>
      </c>
      <c r="H4" s="21" t="s">
        <v>2</v>
      </c>
      <c r="I4" s="8" t="s">
        <v>3</v>
      </c>
      <c r="J4" s="21" t="b">
        <v>1</v>
      </c>
      <c r="K4" s="21" t="s">
        <v>4</v>
      </c>
      <c r="L4" s="22"/>
      <c r="M4" s="23"/>
      <c r="O4" s="25" t="s">
        <v>77</v>
      </c>
      <c r="Q4" s="37" t="s">
        <v>32</v>
      </c>
      <c r="R4" s="29" t="str">
        <f>_xll.qlEuribor(R6,R7,R8,R9,R10)</f>
        <v>obj_000d9#0014</v>
      </c>
    </row>
    <row r="5" spans="2:18" x14ac:dyDescent="0.45">
      <c r="B5" s="37" t="str">
        <f>_xll.qlDepositRateHelper2(,E5,F5,G5,H5,I5,J5,K5)</f>
        <v>obj_00067#0102</v>
      </c>
      <c r="C5" s="3" t="str">
        <f>_xll.ohRangeRetrieveError(B5)</f>
        <v/>
      </c>
      <c r="D5" s="10" t="str">
        <f>"DepoTN"</f>
        <v>DepoTN</v>
      </c>
      <c r="E5" s="4">
        <v>-4.3E-3</v>
      </c>
      <c r="F5" s="2" t="s">
        <v>13</v>
      </c>
      <c r="G5" s="5">
        <v>1</v>
      </c>
      <c r="H5" s="5" t="s">
        <v>2</v>
      </c>
      <c r="I5" s="2" t="s">
        <v>3</v>
      </c>
      <c r="J5" s="5" t="b">
        <v>1</v>
      </c>
      <c r="K5" s="5" t="s">
        <v>4</v>
      </c>
      <c r="L5" s="6"/>
      <c r="M5" s="11"/>
      <c r="O5" s="25" t="s">
        <v>78</v>
      </c>
      <c r="Q5" s="37" t="s">
        <v>11</v>
      </c>
      <c r="R5" s="28" t="str">
        <f>_xll.ohRangeRetrieveError(R4)</f>
        <v/>
      </c>
    </row>
    <row r="6" spans="2:18" x14ac:dyDescent="0.45">
      <c r="B6" s="37" t="str">
        <f>_xll.qlDepositRateHelper2(,E6,F6,G6,H6,I6,J6,K6)</f>
        <v>obj_00066#0120</v>
      </c>
      <c r="C6" s="3" t="str">
        <f>_xll.ohRangeRetrieveError(B6)</f>
        <v/>
      </c>
      <c r="D6" s="10" t="str">
        <f>"DepoSN"</f>
        <v>DepoSN</v>
      </c>
      <c r="E6" s="4">
        <v>-4.2249999999999996E-3</v>
      </c>
      <c r="F6" s="2" t="s">
        <v>13</v>
      </c>
      <c r="G6" s="5">
        <v>2</v>
      </c>
      <c r="H6" s="5" t="s">
        <v>2</v>
      </c>
      <c r="I6" s="2" t="s">
        <v>3</v>
      </c>
      <c r="J6" s="5" t="b">
        <v>1</v>
      </c>
      <c r="K6" s="5" t="s">
        <v>4</v>
      </c>
      <c r="L6" s="6"/>
      <c r="M6" s="11"/>
      <c r="O6" s="25" t="s">
        <v>86</v>
      </c>
      <c r="Q6" s="37" t="s">
        <v>5</v>
      </c>
      <c r="R6" s="29"/>
    </row>
    <row r="7" spans="2:18" x14ac:dyDescent="0.45">
      <c r="B7" s="37" t="str">
        <f>_xll.qlDepositRateHelper2(,E7,F7,G7,H7,I7,J7,K7)</f>
        <v>obj_0006a#0132</v>
      </c>
      <c r="C7" s="3" t="str">
        <f>_xll.ohRangeRetrieveError(B7)</f>
        <v/>
      </c>
      <c r="D7" s="10" t="str">
        <f t="shared" ref="D7:D11" si="0">"Depo"&amp;F7</f>
        <v>Depo1W</v>
      </c>
      <c r="E7" s="4">
        <v>-4.15E-3</v>
      </c>
      <c r="F7" s="2" t="s">
        <v>14</v>
      </c>
      <c r="G7" s="5">
        <v>2</v>
      </c>
      <c r="H7" s="5" t="s">
        <v>2</v>
      </c>
      <c r="I7" s="2" t="s">
        <v>3</v>
      </c>
      <c r="J7" s="5" t="b">
        <v>1</v>
      </c>
      <c r="K7" s="5" t="s">
        <v>4</v>
      </c>
      <c r="L7" s="6"/>
      <c r="M7" s="11"/>
      <c r="O7" s="25" t="s">
        <v>88</v>
      </c>
      <c r="Q7" s="37" t="s">
        <v>33</v>
      </c>
      <c r="R7" s="29" t="s">
        <v>34</v>
      </c>
    </row>
    <row r="8" spans="2:18" x14ac:dyDescent="0.45">
      <c r="B8" s="37" t="str">
        <f>_xll.qlDepositRateHelper2(,E8,F8,G8,H8,I8,J8,K8)</f>
        <v>obj_0006d#0126</v>
      </c>
      <c r="C8" s="3" t="str">
        <f>_xll.ohRangeRetrieveError(B8)</f>
        <v/>
      </c>
      <c r="D8" s="10" t="str">
        <f t="shared" si="0"/>
        <v>Depo2W</v>
      </c>
      <c r="E8" s="4">
        <v>-4.4749999999999998E-3</v>
      </c>
      <c r="F8" s="2" t="s">
        <v>15</v>
      </c>
      <c r="G8" s="5">
        <v>2</v>
      </c>
      <c r="H8" s="5" t="s">
        <v>2</v>
      </c>
      <c r="I8" s="2" t="s">
        <v>3</v>
      </c>
      <c r="J8" s="5" t="b">
        <v>1</v>
      </c>
      <c r="K8" s="5" t="s">
        <v>4</v>
      </c>
      <c r="L8" s="6"/>
      <c r="M8" s="11"/>
      <c r="O8" s="25" t="s">
        <v>79</v>
      </c>
      <c r="Q8" s="37" t="s">
        <v>35</v>
      </c>
      <c r="R8" s="29"/>
    </row>
    <row r="9" spans="2:18" x14ac:dyDescent="0.45">
      <c r="B9" s="37" t="str">
        <f>_xll.qlDepositRateHelper2(,E9,F9,G9,H9,I9,J9,K9)</f>
        <v>obj_00069#0126</v>
      </c>
      <c r="C9" s="3" t="str">
        <f>_xll.ohRangeRetrieveError(B9)</f>
        <v/>
      </c>
      <c r="D9" s="10" t="str">
        <f t="shared" si="0"/>
        <v>Depo3W</v>
      </c>
      <c r="E9" s="4">
        <v>-4.3249999999999999E-3</v>
      </c>
      <c r="F9" s="2" t="s">
        <v>16</v>
      </c>
      <c r="G9" s="5">
        <v>2</v>
      </c>
      <c r="H9" s="5" t="s">
        <v>2</v>
      </c>
      <c r="I9" s="2" t="s">
        <v>3</v>
      </c>
      <c r="J9" s="5" t="b">
        <v>1</v>
      </c>
      <c r="K9" s="5" t="s">
        <v>4</v>
      </c>
      <c r="L9" s="6"/>
      <c r="M9" s="11"/>
      <c r="O9" s="25" t="s">
        <v>87</v>
      </c>
      <c r="Q9" s="37" t="s">
        <v>9</v>
      </c>
      <c r="R9" s="29"/>
    </row>
    <row r="10" spans="2:18" x14ac:dyDescent="0.45">
      <c r="B10" s="37" t="str">
        <f>_xll.qlDepositRateHelper2(,E10,F10,G10,H10,I10,J10,K10)</f>
        <v>obj_0006c#0123</v>
      </c>
      <c r="C10" s="3" t="str">
        <f>_xll.ohRangeRetrieveError(B10)</f>
        <v/>
      </c>
      <c r="D10" s="10" t="str">
        <f t="shared" si="0"/>
        <v>Depo1M</v>
      </c>
      <c r="E10" s="4">
        <v>-4.0249999999999999E-3</v>
      </c>
      <c r="F10" s="2" t="s">
        <v>17</v>
      </c>
      <c r="G10" s="5">
        <v>2</v>
      </c>
      <c r="H10" s="5" t="s">
        <v>2</v>
      </c>
      <c r="I10" s="2" t="s">
        <v>12</v>
      </c>
      <c r="J10" s="5" t="b">
        <v>1</v>
      </c>
      <c r="K10" s="5" t="s">
        <v>4</v>
      </c>
      <c r="L10" s="6"/>
      <c r="M10" s="11"/>
      <c r="O10" s="25" t="s">
        <v>80</v>
      </c>
      <c r="Q10" s="38" t="s">
        <v>10</v>
      </c>
      <c r="R10" s="30"/>
    </row>
    <row r="11" spans="2:18" x14ac:dyDescent="0.45">
      <c r="B11" s="37" t="str">
        <f>_xll.qlDepositRateHelper2(,E11,F11,G11,H11,I11,J11,K11)</f>
        <v>obj_00068#0125</v>
      </c>
      <c r="C11" s="3" t="str">
        <f>_xll.ohRangeRetrieveError(B11)</f>
        <v/>
      </c>
      <c r="D11" s="10" t="str">
        <f t="shared" si="0"/>
        <v>Depo2M</v>
      </c>
      <c r="E11" s="4">
        <v>-3.9000000000000003E-3</v>
      </c>
      <c r="F11" s="2" t="s">
        <v>18</v>
      </c>
      <c r="G11" s="5">
        <v>2</v>
      </c>
      <c r="H11" s="5" t="s">
        <v>2</v>
      </c>
      <c r="I11" s="2" t="s">
        <v>12</v>
      </c>
      <c r="J11" s="5" t="b">
        <v>1</v>
      </c>
      <c r="K11" s="5" t="s">
        <v>4</v>
      </c>
      <c r="L11" s="6"/>
      <c r="M11" s="11"/>
      <c r="O11" s="25" t="s">
        <v>81</v>
      </c>
    </row>
    <row r="12" spans="2:18" x14ac:dyDescent="0.45">
      <c r="B12" s="37" t="str">
        <f>_xll.qlDepositRateHelper2(,E12,F12,G12,H12,I12,J12,K12)</f>
        <v>obj_0006b#0131</v>
      </c>
      <c r="C12" s="3" t="str">
        <f>_xll.ohRangeRetrieveError(B12)</f>
        <v/>
      </c>
      <c r="D12" s="10" t="str">
        <f>"Depo"&amp;F12</f>
        <v>Depo3M</v>
      </c>
      <c r="E12" s="4">
        <v>-3.6249999999999998E-3</v>
      </c>
      <c r="F12" s="2" t="s">
        <v>0</v>
      </c>
      <c r="G12" s="5">
        <v>2</v>
      </c>
      <c r="H12" s="5" t="s">
        <v>2</v>
      </c>
      <c r="I12" s="2" t="s">
        <v>12</v>
      </c>
      <c r="J12" s="5" t="b">
        <v>1</v>
      </c>
      <c r="K12" s="5" t="s">
        <v>4</v>
      </c>
      <c r="L12" s="6"/>
      <c r="M12" s="11"/>
      <c r="O12" s="25" t="s">
        <v>82</v>
      </c>
    </row>
    <row r="13" spans="2:18" x14ac:dyDescent="0.45">
      <c r="B13" s="37" t="str">
        <f>_xll.qlDepositRateHelper2(,E13,F13,G13,H13,I13,J13,K13)</f>
        <v>obj_0006e#0125</v>
      </c>
      <c r="C13" s="3" t="str">
        <f>_xll.ohRangeRetrieveError(B13)</f>
        <v/>
      </c>
      <c r="D13" s="10" t="str">
        <f>"Depo"&amp;F13</f>
        <v>Depo4M</v>
      </c>
      <c r="E13" s="4">
        <v>-3.225E-3</v>
      </c>
      <c r="F13" s="2" t="s">
        <v>89</v>
      </c>
      <c r="G13" s="5">
        <v>2</v>
      </c>
      <c r="H13" s="5" t="s">
        <v>2</v>
      </c>
      <c r="I13" s="2" t="s">
        <v>12</v>
      </c>
      <c r="J13" s="5" t="b">
        <v>1</v>
      </c>
      <c r="K13" s="5" t="s">
        <v>4</v>
      </c>
      <c r="L13" s="6"/>
      <c r="M13" s="11"/>
      <c r="O13" s="25" t="s">
        <v>83</v>
      </c>
    </row>
    <row r="14" spans="2:18" x14ac:dyDescent="0.45">
      <c r="B14" s="37" t="str">
        <f>_xll.qlDepositRateHelper2(,E14,F14,G14,H14,I14,J14,K14)</f>
        <v>obj_0006f#0125</v>
      </c>
      <c r="C14" s="3" t="str">
        <f>_xll.ohRangeRetrieveError(B14)</f>
        <v/>
      </c>
      <c r="D14" s="10" t="str">
        <f>"Depo"&amp;F14</f>
        <v>Depo5M</v>
      </c>
      <c r="E14" s="4">
        <v>-2.9249999999999996E-3</v>
      </c>
      <c r="F14" s="2" t="s">
        <v>90</v>
      </c>
      <c r="G14" s="5">
        <v>2</v>
      </c>
      <c r="H14" s="5" t="s">
        <v>2</v>
      </c>
      <c r="I14" s="2" t="s">
        <v>12</v>
      </c>
      <c r="J14" s="5" t="b">
        <v>1</v>
      </c>
      <c r="K14" s="5" t="s">
        <v>4</v>
      </c>
      <c r="L14" s="6"/>
      <c r="M14" s="11"/>
      <c r="O14" s="25" t="s">
        <v>84</v>
      </c>
    </row>
    <row r="15" spans="2:18" x14ac:dyDescent="0.45">
      <c r="B15" s="37" t="str">
        <f>_xll.qlDepositRateHelper2(,E15,F15,G15,H15,I15,J15,K15)</f>
        <v>obj_00065#0125</v>
      </c>
      <c r="C15" s="3" t="str">
        <f>_xll.ohRangeRetrieveError(B15)</f>
        <v/>
      </c>
      <c r="D15" s="10" t="str">
        <f>"Depo"&amp;F15</f>
        <v>Depo6M</v>
      </c>
      <c r="E15" s="4">
        <v>-3.225E-3</v>
      </c>
      <c r="F15" s="2" t="s">
        <v>34</v>
      </c>
      <c r="G15" s="5">
        <v>2</v>
      </c>
      <c r="H15" s="5" t="s">
        <v>2</v>
      </c>
      <c r="I15" s="2" t="s">
        <v>12</v>
      </c>
      <c r="J15" s="5" t="b">
        <v>1</v>
      </c>
      <c r="K15" s="5" t="s">
        <v>4</v>
      </c>
      <c r="L15" s="6"/>
      <c r="M15" s="11"/>
      <c r="O15" s="25" t="s">
        <v>85</v>
      </c>
    </row>
    <row r="16" spans="2:18" x14ac:dyDescent="0.45">
      <c r="B16" s="37" t="str">
        <f>_xll.qlFuturesRateHelper2(,E16,"IMM",F16,G16,H16,I16,J16,K16,L16)</f>
        <v>obj_0007d#0095</v>
      </c>
      <c r="C16" s="7" t="str">
        <f>_xll.ohRangeRetrieveError(B16)</f>
        <v/>
      </c>
      <c r="D16" s="10" t="s">
        <v>38</v>
      </c>
      <c r="E16" s="4">
        <v>100.30500000000001</v>
      </c>
      <c r="F16" s="2" t="str">
        <f t="array" ref="F16:F23">_xll.qlIMMNextCodes(_xll.qlSettingsEvaluationDate()+3,J16:J23)</f>
        <v>H9</v>
      </c>
      <c r="G16" s="5">
        <v>3</v>
      </c>
      <c r="H16" s="5" t="s">
        <v>1</v>
      </c>
      <c r="I16" s="2" t="s">
        <v>12</v>
      </c>
      <c r="J16" s="5" t="b">
        <v>1</v>
      </c>
      <c r="K16" s="5" t="s">
        <v>4</v>
      </c>
      <c r="L16" s="6">
        <v>0</v>
      </c>
      <c r="M16" s="11"/>
      <c r="O16" s="25" t="s">
        <v>91</v>
      </c>
    </row>
    <row r="17" spans="2:15" x14ac:dyDescent="0.45">
      <c r="B17" s="37" t="str">
        <f>_xll.qlFuturesRateHelper2(,E17,"IMM",F17,G17,H17,I17,J17,K17,L17)</f>
        <v>obj_0007c#0094</v>
      </c>
      <c r="C17" s="7" t="str">
        <f>_xll.ohRangeRetrieveError(B17)</f>
        <v/>
      </c>
      <c r="D17" s="10" t="s">
        <v>39</v>
      </c>
      <c r="E17" s="4">
        <v>100.295</v>
      </c>
      <c r="F17" s="2" t="str">
        <v>M9</v>
      </c>
      <c r="G17" s="5">
        <v>3</v>
      </c>
      <c r="H17" s="5" t="s">
        <v>1</v>
      </c>
      <c r="I17" s="2" t="s">
        <v>12</v>
      </c>
      <c r="J17" s="5" t="b">
        <v>1</v>
      </c>
      <c r="K17" s="5" t="s">
        <v>4</v>
      </c>
      <c r="L17" s="6">
        <v>0</v>
      </c>
      <c r="M17" s="11"/>
      <c r="O17" s="25" t="s">
        <v>70</v>
      </c>
    </row>
    <row r="18" spans="2:15" x14ac:dyDescent="0.45">
      <c r="B18" s="37" t="str">
        <f>_xll.qlFuturesRateHelper2(,E18,"IMM",F18,G18,H18,I18,J18,K18,L18)</f>
        <v>obj_0007f#0080</v>
      </c>
      <c r="C18" s="7" t="str">
        <f>_xll.ohRangeRetrieveError(B18)</f>
        <v/>
      </c>
      <c r="D18" s="10" t="s">
        <v>40</v>
      </c>
      <c r="E18" s="4">
        <v>100.29</v>
      </c>
      <c r="F18" s="2" t="str">
        <v>U9</v>
      </c>
      <c r="G18" s="5">
        <v>3</v>
      </c>
      <c r="H18" s="5" t="s">
        <v>1</v>
      </c>
      <c r="I18" s="2" t="s">
        <v>12</v>
      </c>
      <c r="J18" s="5" t="b">
        <v>1</v>
      </c>
      <c r="K18" s="5" t="s">
        <v>4</v>
      </c>
      <c r="L18" s="6">
        <v>0</v>
      </c>
      <c r="M18" s="11"/>
      <c r="O18" s="25" t="s">
        <v>71</v>
      </c>
    </row>
    <row r="19" spans="2:15" x14ac:dyDescent="0.45">
      <c r="B19" s="37" t="str">
        <f>_xll.qlFuturesRateHelper2(,E19,"IMM",F19,G19,H19,I19,J19,K19,L19)</f>
        <v>obj_00082#0079</v>
      </c>
      <c r="C19" s="7" t="str">
        <f>_xll.ohRangeRetrieveError(B19)</f>
        <v/>
      </c>
      <c r="D19" s="10" t="s">
        <v>41</v>
      </c>
      <c r="E19" s="4">
        <v>100.28</v>
      </c>
      <c r="F19" s="2" t="str">
        <v>Z9</v>
      </c>
      <c r="G19" s="5">
        <v>3</v>
      </c>
      <c r="H19" s="5" t="s">
        <v>1</v>
      </c>
      <c r="I19" s="2" t="s">
        <v>12</v>
      </c>
      <c r="J19" s="5" t="b">
        <v>1</v>
      </c>
      <c r="K19" s="5" t="s">
        <v>4</v>
      </c>
      <c r="L19" s="6">
        <v>0</v>
      </c>
      <c r="M19" s="11"/>
      <c r="O19" s="25" t="s">
        <v>72</v>
      </c>
    </row>
    <row r="20" spans="2:15" x14ac:dyDescent="0.45">
      <c r="B20" s="37" t="str">
        <f>_xll.qlFuturesRateHelper2(,E20,"IMM",F20,G20,H20,I20,J20,K20,L20)</f>
        <v>obj_00080#0079</v>
      </c>
      <c r="C20" s="7" t="str">
        <f>_xll.ohRangeRetrieveError(B20)</f>
        <v/>
      </c>
      <c r="D20" s="10" t="s">
        <v>42</v>
      </c>
      <c r="E20" s="4">
        <v>100.26</v>
      </c>
      <c r="F20" s="2" t="str">
        <v>H0</v>
      </c>
      <c r="G20" s="5">
        <v>3</v>
      </c>
      <c r="H20" s="5" t="s">
        <v>1</v>
      </c>
      <c r="I20" s="2" t="s">
        <v>12</v>
      </c>
      <c r="J20" s="5" t="b">
        <v>1</v>
      </c>
      <c r="K20" s="5" t="s">
        <v>4</v>
      </c>
      <c r="L20" s="6">
        <v>0</v>
      </c>
      <c r="M20" s="11"/>
      <c r="O20" s="25" t="s">
        <v>73</v>
      </c>
    </row>
    <row r="21" spans="2:15" x14ac:dyDescent="0.45">
      <c r="B21" s="37" t="str">
        <f>_xll.qlFuturesRateHelper2(,E21,"IMM",F21,G21,H21,I21,J21,K21,L21)</f>
        <v>obj_00083#0077</v>
      </c>
      <c r="C21" s="7" t="str">
        <f>_xll.ohRangeRetrieveError(B21)</f>
        <v/>
      </c>
      <c r="D21" s="10" t="s">
        <v>43</v>
      </c>
      <c r="E21" s="4">
        <v>100.22</v>
      </c>
      <c r="F21" s="2" t="str">
        <v>M0</v>
      </c>
      <c r="G21" s="5">
        <v>3</v>
      </c>
      <c r="H21" s="5" t="s">
        <v>1</v>
      </c>
      <c r="I21" s="2" t="s">
        <v>12</v>
      </c>
      <c r="J21" s="5" t="b">
        <v>1</v>
      </c>
      <c r="K21" s="5" t="s">
        <v>4</v>
      </c>
      <c r="L21" s="6">
        <v>0</v>
      </c>
      <c r="M21" s="11"/>
      <c r="O21" s="25" t="s">
        <v>74</v>
      </c>
    </row>
    <row r="22" spans="2:15" x14ac:dyDescent="0.45">
      <c r="B22" s="37" t="str">
        <f>_xll.qlFuturesRateHelper2(,E22,"IMM",F22,G22,H22,I22,J22,K22,L22)</f>
        <v>obj_00081#0078</v>
      </c>
      <c r="C22" s="7" t="str">
        <f>_xll.ohRangeRetrieveError(B22)</f>
        <v/>
      </c>
      <c r="D22" s="10" t="s">
        <v>44</v>
      </c>
      <c r="E22" s="4">
        <v>100.185</v>
      </c>
      <c r="F22" s="2" t="str">
        <v>U0</v>
      </c>
      <c r="G22" s="5">
        <v>3</v>
      </c>
      <c r="H22" s="5" t="s">
        <v>1</v>
      </c>
      <c r="I22" s="2" t="s">
        <v>12</v>
      </c>
      <c r="J22" s="5" t="b">
        <v>1</v>
      </c>
      <c r="K22" s="5" t="s">
        <v>4</v>
      </c>
      <c r="L22" s="6">
        <v>0</v>
      </c>
      <c r="M22" s="11"/>
      <c r="O22" s="25" t="s">
        <v>75</v>
      </c>
    </row>
    <row r="23" spans="2:15" x14ac:dyDescent="0.45">
      <c r="B23" s="37" t="str">
        <f>_xll.qlFuturesRateHelper2(,E23,"IMM",F23,G23,H23,I23,J23,K23,L23)</f>
        <v>obj_00084#0079</v>
      </c>
      <c r="C23" s="7" t="str">
        <f>_xll.ohRangeRetrieveError(B23)</f>
        <v/>
      </c>
      <c r="D23" s="10" t="s">
        <v>45</v>
      </c>
      <c r="E23" s="4">
        <v>100.14</v>
      </c>
      <c r="F23" s="2" t="str">
        <v>Z0</v>
      </c>
      <c r="G23" s="5">
        <v>3</v>
      </c>
      <c r="H23" s="5" t="s">
        <v>1</v>
      </c>
      <c r="I23" s="2" t="s">
        <v>12</v>
      </c>
      <c r="J23" s="5" t="b">
        <v>1</v>
      </c>
      <c r="K23" s="5" t="s">
        <v>4</v>
      </c>
      <c r="L23" s="6">
        <v>0</v>
      </c>
      <c r="M23" s="11"/>
      <c r="O23" s="25" t="s">
        <v>76</v>
      </c>
    </row>
    <row r="24" spans="2:15" x14ac:dyDescent="0.45">
      <c r="B24" s="37" t="str">
        <f>_xll.qlSwapRateHelper2(,E24,2,F24,G24,H24,I24,J24,K24,L24,M24)</f>
        <v>obj_0008e#0107</v>
      </c>
      <c r="C24" s="3" t="str">
        <f>_xll.ohRangeRetrieveError(B24)</f>
        <v/>
      </c>
      <c r="D24" s="10" t="str">
        <f>"Swap"&amp;F24</f>
        <v>Swap3Y</v>
      </c>
      <c r="E24" s="4">
        <v>-9.3999999999999997E-4</v>
      </c>
      <c r="F24" s="2" t="s">
        <v>21</v>
      </c>
      <c r="G24" s="5" t="s">
        <v>1</v>
      </c>
      <c r="H24" s="5" t="s">
        <v>37</v>
      </c>
      <c r="I24" s="2" t="s">
        <v>12</v>
      </c>
      <c r="J24" s="5" t="s">
        <v>36</v>
      </c>
      <c r="K24" s="5" t="str">
        <f>$R$4</f>
        <v>obj_000d9#0014</v>
      </c>
      <c r="L24" s="6">
        <v>0</v>
      </c>
      <c r="M24" s="11" t="s">
        <v>20</v>
      </c>
      <c r="O24" s="25" t="s">
        <v>92</v>
      </c>
    </row>
    <row r="25" spans="2:15" x14ac:dyDescent="0.45">
      <c r="B25" s="37" t="str">
        <f>_xll.qlSwapRateHelper2(,E25,2,F25,G25,H25,I25,J25,K25,L25,M25)</f>
        <v>obj_00099#0147</v>
      </c>
      <c r="C25" s="3" t="str">
        <f>_xll.ohRangeRetrieveError(B25)</f>
        <v/>
      </c>
      <c r="D25" s="10" t="str">
        <f t="shared" ref="D25:D39" si="1">"Swap"&amp;F25</f>
        <v>Swap4Y</v>
      </c>
      <c r="E25" s="4">
        <v>-9.9999999999999995E-7</v>
      </c>
      <c r="F25" s="2" t="s">
        <v>22</v>
      </c>
      <c r="G25" s="5" t="s">
        <v>1</v>
      </c>
      <c r="H25" s="5" t="s">
        <v>37</v>
      </c>
      <c r="I25" s="2" t="s">
        <v>12</v>
      </c>
      <c r="J25" s="5" t="s">
        <v>36</v>
      </c>
      <c r="K25" s="5" t="str">
        <f t="shared" ref="K25:K43" si="2">$R$4</f>
        <v>obj_000d9#0014</v>
      </c>
      <c r="L25" s="6">
        <v>0</v>
      </c>
      <c r="M25" s="11" t="s">
        <v>20</v>
      </c>
      <c r="O25" s="25" t="s">
        <v>93</v>
      </c>
    </row>
    <row r="26" spans="2:15" x14ac:dyDescent="0.45">
      <c r="B26" s="37" t="str">
        <f>_xll.qlSwapRateHelper2(,E26,2,F26,G26,H26,I26,J26,K26,L26,M26)</f>
        <v>obj_00091#0176</v>
      </c>
      <c r="C26" s="3" t="str">
        <f>_xll.ohRangeRetrieveError(B26)</f>
        <v/>
      </c>
      <c r="D26" s="10" t="str">
        <f t="shared" si="1"/>
        <v>Swap5Y</v>
      </c>
      <c r="E26" s="4">
        <v>9.7300000000000002E-4</v>
      </c>
      <c r="F26" s="2" t="s">
        <v>19</v>
      </c>
      <c r="G26" s="5" t="s">
        <v>1</v>
      </c>
      <c r="H26" s="5" t="s">
        <v>37</v>
      </c>
      <c r="I26" s="2" t="s">
        <v>12</v>
      </c>
      <c r="J26" s="5" t="s">
        <v>36</v>
      </c>
      <c r="K26" s="5" t="str">
        <f t="shared" si="2"/>
        <v>obj_000d9#0014</v>
      </c>
      <c r="L26" s="6">
        <v>0</v>
      </c>
      <c r="M26" s="11" t="s">
        <v>20</v>
      </c>
      <c r="O26" s="25" t="s">
        <v>94</v>
      </c>
    </row>
    <row r="27" spans="2:15" x14ac:dyDescent="0.45">
      <c r="B27" s="37" t="str">
        <f>_xll.qlSwapRateHelper2(,E27,2,F27,G27,H27,I27,J27,K27,L27,M27)</f>
        <v>obj_00094#0166</v>
      </c>
      <c r="C27" s="3" t="str">
        <f>_xll.ohRangeRetrieveError(B27)</f>
        <v/>
      </c>
      <c r="D27" s="10" t="str">
        <f t="shared" si="1"/>
        <v>Swap6Y</v>
      </c>
      <c r="E27" s="4">
        <v>1.9780000000000002E-3</v>
      </c>
      <c r="F27" s="2" t="s">
        <v>24</v>
      </c>
      <c r="G27" s="5" t="s">
        <v>1</v>
      </c>
      <c r="H27" s="5" t="s">
        <v>37</v>
      </c>
      <c r="I27" s="2" t="s">
        <v>12</v>
      </c>
      <c r="J27" s="5" t="s">
        <v>36</v>
      </c>
      <c r="K27" s="5" t="str">
        <f t="shared" si="2"/>
        <v>obj_000d9#0014</v>
      </c>
      <c r="L27" s="6">
        <v>0</v>
      </c>
      <c r="M27" s="11" t="s">
        <v>20</v>
      </c>
      <c r="O27" s="25" t="s">
        <v>95</v>
      </c>
    </row>
    <row r="28" spans="2:15" x14ac:dyDescent="0.45">
      <c r="B28" s="37" t="str">
        <f>_xll.qlSwapRateHelper2(,E28,2,F28,G28,H28,I28,J28,K28,L28,M28)</f>
        <v>obj_00096#0155</v>
      </c>
      <c r="C28" s="3" t="str">
        <f>_xll.ohRangeRetrieveError(B28)</f>
        <v/>
      </c>
      <c r="D28" s="10" t="str">
        <f t="shared" si="1"/>
        <v>Swap7Y</v>
      </c>
      <c r="E28" s="4">
        <v>2.9880000000000002E-3</v>
      </c>
      <c r="F28" s="2" t="s">
        <v>25</v>
      </c>
      <c r="G28" s="5" t="s">
        <v>1</v>
      </c>
      <c r="H28" s="5" t="s">
        <v>37</v>
      </c>
      <c r="I28" s="2" t="s">
        <v>12</v>
      </c>
      <c r="J28" s="5" t="s">
        <v>36</v>
      </c>
      <c r="K28" s="5" t="str">
        <f t="shared" si="2"/>
        <v>obj_000d9#0014</v>
      </c>
      <c r="L28" s="6">
        <v>0</v>
      </c>
      <c r="M28" s="11" t="s">
        <v>20</v>
      </c>
      <c r="O28" s="25" t="s">
        <v>96</v>
      </c>
    </row>
    <row r="29" spans="2:15" x14ac:dyDescent="0.45">
      <c r="B29" s="37" t="str">
        <f>_xll.qlSwapRateHelper2(,E29,2,F29,G29,H29,I29,J29,K29,L29,M29)</f>
        <v>obj_00098#0200</v>
      </c>
      <c r="C29" s="3" t="str">
        <f>_xll.ohRangeRetrieveError(B29)</f>
        <v/>
      </c>
      <c r="D29" s="10" t="str">
        <f t="shared" si="1"/>
        <v>Swap8Y</v>
      </c>
      <c r="E29" s="4">
        <v>3.999E-3</v>
      </c>
      <c r="F29" s="2" t="s">
        <v>26</v>
      </c>
      <c r="G29" s="5" t="s">
        <v>1</v>
      </c>
      <c r="H29" s="5" t="s">
        <v>37</v>
      </c>
      <c r="I29" s="2" t="s">
        <v>12</v>
      </c>
      <c r="J29" s="5" t="s">
        <v>36</v>
      </c>
      <c r="K29" s="5" t="str">
        <f t="shared" si="2"/>
        <v>obj_000d9#0014</v>
      </c>
      <c r="L29" s="6">
        <v>0</v>
      </c>
      <c r="M29" s="11" t="s">
        <v>20</v>
      </c>
      <c r="O29" s="25" t="s">
        <v>97</v>
      </c>
    </row>
    <row r="30" spans="2:15" x14ac:dyDescent="0.45">
      <c r="B30" s="37" t="str">
        <f>_xll.qlSwapRateHelper2(,E30,2,F30,G30,H30,I30,J30,K30,L30,M30)</f>
        <v>obj_00090#0179</v>
      </c>
      <c r="C30" s="3" t="str">
        <f>_xll.ohRangeRetrieveError(B30)</f>
        <v/>
      </c>
      <c r="D30" s="10" t="str">
        <f t="shared" si="1"/>
        <v>Swap9Y</v>
      </c>
      <c r="E30" s="4">
        <v>4.9969999999999997E-3</v>
      </c>
      <c r="F30" s="2" t="s">
        <v>27</v>
      </c>
      <c r="G30" s="5" t="s">
        <v>1</v>
      </c>
      <c r="H30" s="5" t="s">
        <v>37</v>
      </c>
      <c r="I30" s="2" t="s">
        <v>12</v>
      </c>
      <c r="J30" s="5" t="s">
        <v>36</v>
      </c>
      <c r="K30" s="5" t="str">
        <f t="shared" si="2"/>
        <v>obj_000d9#0014</v>
      </c>
      <c r="L30" s="6">
        <v>0</v>
      </c>
      <c r="M30" s="11" t="s">
        <v>20</v>
      </c>
      <c r="O30" s="25" t="s">
        <v>98</v>
      </c>
    </row>
    <row r="31" spans="2:15" x14ac:dyDescent="0.45">
      <c r="B31" s="37" t="str">
        <f>_xll.qlSwapRateHelper2(,E31,2,F31,G31,H31,I31,J31,K31,L31,M31)</f>
        <v>obj_00093#0187</v>
      </c>
      <c r="C31" s="3" t="str">
        <f>_xll.ohRangeRetrieveError(B31)</f>
        <v/>
      </c>
      <c r="D31" s="10" t="str">
        <f t="shared" si="1"/>
        <v>Swap10Y</v>
      </c>
      <c r="E31" s="4">
        <v>5.9250000000000006E-3</v>
      </c>
      <c r="F31" s="2" t="s">
        <v>23</v>
      </c>
      <c r="G31" s="5" t="s">
        <v>1</v>
      </c>
      <c r="H31" s="5" t="s">
        <v>37</v>
      </c>
      <c r="I31" s="2" t="s">
        <v>12</v>
      </c>
      <c r="J31" s="5" t="s">
        <v>36</v>
      </c>
      <c r="K31" s="5" t="str">
        <f t="shared" si="2"/>
        <v>obj_000d9#0014</v>
      </c>
      <c r="L31" s="6">
        <v>0</v>
      </c>
      <c r="M31" s="11" t="s">
        <v>20</v>
      </c>
      <c r="O31" s="25" t="s">
        <v>99</v>
      </c>
    </row>
    <row r="32" spans="2:15" x14ac:dyDescent="0.45">
      <c r="B32" s="37" t="str">
        <f>_xll.qlSwapRateHelper2(,E32,2,F32,G32,H32,I32,J32,K32,L32,M32)</f>
        <v>obj_00088#0144</v>
      </c>
      <c r="C32" s="3" t="str">
        <f>_xll.ohRangeRetrieveError(B32)</f>
        <v/>
      </c>
      <c r="D32" s="10" t="str">
        <f t="shared" ref="D32:D35" si="3">"Swap"&amp;F32</f>
        <v>Swap11Y</v>
      </c>
      <c r="E32" s="4">
        <v>6.8019999999999999E-3</v>
      </c>
      <c r="F32" s="2" t="s">
        <v>110</v>
      </c>
      <c r="G32" s="5" t="s">
        <v>1</v>
      </c>
      <c r="H32" s="5" t="s">
        <v>37</v>
      </c>
      <c r="I32" s="2" t="s">
        <v>12</v>
      </c>
      <c r="J32" s="5" t="s">
        <v>36</v>
      </c>
      <c r="K32" s="5" t="str">
        <f t="shared" si="2"/>
        <v>obj_000d9#0014</v>
      </c>
      <c r="L32" s="6">
        <v>0</v>
      </c>
      <c r="M32" s="11" t="s">
        <v>20</v>
      </c>
      <c r="O32" s="25" t="s">
        <v>100</v>
      </c>
    </row>
    <row r="33" spans="2:15" x14ac:dyDescent="0.45">
      <c r="B33" s="37" t="str">
        <f>_xll.qlSwapRateHelper2(,E33,2,F33,G33,H33,I33,J33,K33,L33,M33)</f>
        <v>obj_0008c#0210</v>
      </c>
      <c r="C33" s="3" t="str">
        <f>_xll.ohRangeRetrieveError(B33)</f>
        <v/>
      </c>
      <c r="D33" s="10" t="str">
        <f t="shared" si="3"/>
        <v>Swap12Y</v>
      </c>
      <c r="E33" s="4">
        <v>7.5909999999999997E-3</v>
      </c>
      <c r="F33" s="2" t="s">
        <v>111</v>
      </c>
      <c r="G33" s="5" t="s">
        <v>1</v>
      </c>
      <c r="H33" s="5" t="s">
        <v>37</v>
      </c>
      <c r="I33" s="2" t="s">
        <v>12</v>
      </c>
      <c r="J33" s="5" t="s">
        <v>36</v>
      </c>
      <c r="K33" s="5" t="str">
        <f t="shared" si="2"/>
        <v>obj_000d9#0014</v>
      </c>
      <c r="L33" s="6">
        <v>0</v>
      </c>
      <c r="M33" s="11" t="s">
        <v>20</v>
      </c>
      <c r="O33" s="25" t="s">
        <v>101</v>
      </c>
    </row>
    <row r="34" spans="2:15" x14ac:dyDescent="0.45">
      <c r="B34" s="37" t="str">
        <f>_xll.qlSwapRateHelper2(,E34,2,F34,G34,H34,I34,J34,K34,L34,M34)</f>
        <v>obj_00089#0135</v>
      </c>
      <c r="C34" s="3" t="str">
        <f>_xll.ohRangeRetrieveError(B34)</f>
        <v/>
      </c>
      <c r="D34" s="10" t="str">
        <f t="shared" si="3"/>
        <v>Swap13Y</v>
      </c>
      <c r="E34" s="4">
        <v>8.9370000000000005E-3</v>
      </c>
      <c r="F34" s="2" t="s">
        <v>112</v>
      </c>
      <c r="G34" s="5" t="s">
        <v>1</v>
      </c>
      <c r="H34" s="5" t="s">
        <v>37</v>
      </c>
      <c r="I34" s="2" t="s">
        <v>12</v>
      </c>
      <c r="J34" s="5" t="s">
        <v>36</v>
      </c>
      <c r="K34" s="5" t="str">
        <f t="shared" si="2"/>
        <v>obj_000d9#0014</v>
      </c>
      <c r="L34" s="6">
        <v>0</v>
      </c>
      <c r="M34" s="11" t="s">
        <v>20</v>
      </c>
      <c r="O34" s="25" t="s">
        <v>119</v>
      </c>
    </row>
    <row r="35" spans="2:15" x14ac:dyDescent="0.45">
      <c r="B35" s="37" t="str">
        <f>_xll.qlSwapRateHelper2(,E35,2,F35,G35,H35,I35,J35,K35,L35,M35)</f>
        <v>obj_0008d#0152</v>
      </c>
      <c r="C35" s="3" t="str">
        <f>_xll.ohRangeRetrieveError(B35)</f>
        <v/>
      </c>
      <c r="D35" s="10" t="str">
        <f t="shared" si="3"/>
        <v>Swap14Y</v>
      </c>
      <c r="E35" s="4">
        <v>8.3140000000000002E-3</v>
      </c>
      <c r="F35" s="2" t="s">
        <v>113</v>
      </c>
      <c r="G35" s="5" t="s">
        <v>1</v>
      </c>
      <c r="H35" s="5" t="s">
        <v>37</v>
      </c>
      <c r="I35" s="2" t="s">
        <v>12</v>
      </c>
      <c r="J35" s="5" t="s">
        <v>36</v>
      </c>
      <c r="K35" s="5" t="str">
        <f t="shared" si="2"/>
        <v>obj_000d9#0014</v>
      </c>
      <c r="L35" s="6">
        <v>0</v>
      </c>
      <c r="M35" s="11" t="s">
        <v>20</v>
      </c>
      <c r="O35" s="25" t="s">
        <v>118</v>
      </c>
    </row>
    <row r="36" spans="2:15" x14ac:dyDescent="0.45">
      <c r="B36" s="37" t="str">
        <f>_xll.qlSwapRateHelper2(,E36,2,F36,G36,H36,I36,J36,K36,L36,M36)</f>
        <v>obj_00095#0200</v>
      </c>
      <c r="C36" s="3" t="str">
        <f>_xll.ohRangeRetrieveError(B36)</f>
        <v/>
      </c>
      <c r="D36" s="10" t="str">
        <f t="shared" si="1"/>
        <v>Swap15Y</v>
      </c>
      <c r="E36" s="4">
        <v>9.4799999999999988E-3</v>
      </c>
      <c r="F36" s="2" t="s">
        <v>28</v>
      </c>
      <c r="G36" s="5" t="s">
        <v>1</v>
      </c>
      <c r="H36" s="5" t="s">
        <v>37</v>
      </c>
      <c r="I36" s="2" t="s">
        <v>12</v>
      </c>
      <c r="J36" s="5" t="s">
        <v>36</v>
      </c>
      <c r="K36" s="5" t="str">
        <f t="shared" si="2"/>
        <v>obj_000d9#0014</v>
      </c>
      <c r="L36" s="6">
        <v>0</v>
      </c>
      <c r="M36" s="11" t="s">
        <v>20</v>
      </c>
      <c r="O36" s="25" t="s">
        <v>102</v>
      </c>
    </row>
    <row r="37" spans="2:15" x14ac:dyDescent="0.45">
      <c r="B37" s="37" t="str">
        <f>_xll.qlSwapRateHelper2(,E37,2,F37,G37,H37,I37,J37,K37,L37,M37)</f>
        <v>obj_00097#0195</v>
      </c>
      <c r="C37" s="3" t="str">
        <f>_xll.ohRangeRetrieveError(B37)</f>
        <v/>
      </c>
      <c r="D37" s="10" t="str">
        <f t="shared" si="1"/>
        <v>Swap20Y</v>
      </c>
      <c r="E37" s="4">
        <v>1.1214999999999999E-2</v>
      </c>
      <c r="F37" s="2" t="s">
        <v>29</v>
      </c>
      <c r="G37" s="5" t="s">
        <v>1</v>
      </c>
      <c r="H37" s="5" t="s">
        <v>37</v>
      </c>
      <c r="I37" s="2" t="s">
        <v>12</v>
      </c>
      <c r="J37" s="5" t="s">
        <v>36</v>
      </c>
      <c r="K37" s="5" t="str">
        <f t="shared" si="2"/>
        <v>obj_000d9#0014</v>
      </c>
      <c r="L37" s="6">
        <v>0</v>
      </c>
      <c r="M37" s="11" t="s">
        <v>20</v>
      </c>
      <c r="O37" s="25" t="s">
        <v>103</v>
      </c>
    </row>
    <row r="38" spans="2:15" x14ac:dyDescent="0.45">
      <c r="B38" s="37" t="str">
        <f>_xll.qlSwapRateHelper2(,E38,2,F38,G38,H38,I38,J38,K38,L38,M38)</f>
        <v>obj_0008f#0202</v>
      </c>
      <c r="C38" s="3" t="str">
        <f>_xll.ohRangeRetrieveError(B38)</f>
        <v/>
      </c>
      <c r="D38" s="10" t="str">
        <f t="shared" si="1"/>
        <v>Swap25Y</v>
      </c>
      <c r="E38" s="4">
        <v>1.1861999999999999E-2</v>
      </c>
      <c r="F38" s="2" t="s">
        <v>30</v>
      </c>
      <c r="G38" s="5" t="s">
        <v>1</v>
      </c>
      <c r="H38" s="5" t="s">
        <v>37</v>
      </c>
      <c r="I38" s="2" t="s">
        <v>12</v>
      </c>
      <c r="J38" s="5" t="s">
        <v>36</v>
      </c>
      <c r="K38" s="5" t="str">
        <f t="shared" si="2"/>
        <v>obj_000d9#0014</v>
      </c>
      <c r="L38" s="6">
        <v>0</v>
      </c>
      <c r="M38" s="11" t="s">
        <v>20</v>
      </c>
      <c r="O38" s="25" t="s">
        <v>104</v>
      </c>
    </row>
    <row r="39" spans="2:15" x14ac:dyDescent="0.45">
      <c r="B39" s="37" t="str">
        <f>_xll.qlSwapRateHelper2(,E39,2,F39,G39,H39,I39,J39,K39,L39,M39)</f>
        <v>obj_00092#0200</v>
      </c>
      <c r="C39" s="3" t="str">
        <f>_xll.ohRangeRetrieveError(B39)</f>
        <v/>
      </c>
      <c r="D39" s="10" t="str">
        <f t="shared" si="1"/>
        <v>Swap30Y</v>
      </c>
      <c r="E39" s="4">
        <v>1.2055E-2</v>
      </c>
      <c r="F39" s="2" t="s">
        <v>31</v>
      </c>
      <c r="G39" s="5" t="s">
        <v>1</v>
      </c>
      <c r="H39" s="5" t="s">
        <v>37</v>
      </c>
      <c r="I39" s="2" t="s">
        <v>12</v>
      </c>
      <c r="J39" s="5" t="s">
        <v>36</v>
      </c>
      <c r="K39" s="5" t="str">
        <f t="shared" si="2"/>
        <v>obj_000d9#0014</v>
      </c>
      <c r="L39" s="6">
        <v>0</v>
      </c>
      <c r="M39" s="11" t="s">
        <v>20</v>
      </c>
      <c r="O39" s="25" t="s">
        <v>105</v>
      </c>
    </row>
    <row r="40" spans="2:15" x14ac:dyDescent="0.45">
      <c r="B40" s="37" t="str">
        <f>_xll.qlSwapRateHelper2(,E40,2,F40,G40,H40,I40,J40,K40,L40,M40)</f>
        <v>obj_00087#0133</v>
      </c>
      <c r="C40" s="3" t="str">
        <f>_xll.ohRangeRetrieveError(B40)</f>
        <v/>
      </c>
      <c r="D40" s="10" t="str">
        <f t="shared" ref="D40:D41" si="4">"Swap"&amp;F40</f>
        <v>Swap35Y</v>
      </c>
      <c r="E40" s="4">
        <v>1.2057999999999999E-2</v>
      </c>
      <c r="F40" s="2" t="s">
        <v>114</v>
      </c>
      <c r="G40" s="5" t="s">
        <v>1</v>
      </c>
      <c r="H40" s="5" t="s">
        <v>37</v>
      </c>
      <c r="I40" s="2" t="s">
        <v>12</v>
      </c>
      <c r="J40" s="5" t="s">
        <v>36</v>
      </c>
      <c r="K40" s="5" t="str">
        <f t="shared" si="2"/>
        <v>obj_000d9#0014</v>
      </c>
      <c r="L40" s="6">
        <v>0</v>
      </c>
      <c r="M40" s="11" t="s">
        <v>20</v>
      </c>
      <c r="O40" s="25" t="s">
        <v>106</v>
      </c>
    </row>
    <row r="41" spans="2:15" x14ac:dyDescent="0.45">
      <c r="B41" s="37" t="str">
        <f>_xll.qlSwapRateHelper2(,E41,2,F41,G41,H41,I41,J41,K41,L41,M41)</f>
        <v>obj_0008b#0204</v>
      </c>
      <c r="C41" s="3" t="str">
        <f>_xll.ohRangeRetrieveError(B41)</f>
        <v/>
      </c>
      <c r="D41" s="10" t="str">
        <f t="shared" si="4"/>
        <v>Swap40Y</v>
      </c>
      <c r="E41" s="4">
        <v>1.1995E-2</v>
      </c>
      <c r="F41" s="2" t="s">
        <v>115</v>
      </c>
      <c r="G41" s="5" t="s">
        <v>1</v>
      </c>
      <c r="H41" s="5" t="s">
        <v>37</v>
      </c>
      <c r="I41" s="2" t="s">
        <v>12</v>
      </c>
      <c r="J41" s="5" t="s">
        <v>36</v>
      </c>
      <c r="K41" s="5" t="str">
        <f t="shared" si="2"/>
        <v>obj_000d9#0014</v>
      </c>
      <c r="L41" s="6">
        <v>0</v>
      </c>
      <c r="M41" s="11" t="s">
        <v>20</v>
      </c>
      <c r="O41" s="25" t="s">
        <v>107</v>
      </c>
    </row>
    <row r="42" spans="2:15" x14ac:dyDescent="0.45">
      <c r="B42" s="37" t="str">
        <f>_xll.qlSwapRateHelper2(,E42,2,F42,G42,H42,I42,J42,K42,L42,M42)</f>
        <v>obj_00086#0089</v>
      </c>
      <c r="C42" s="3" t="str">
        <f>_xll.ohRangeRetrieveError(B42)</f>
        <v/>
      </c>
      <c r="D42" s="10" t="str">
        <f t="shared" ref="D42:D43" si="5">"Swap"&amp;F42</f>
        <v>Swap45Y</v>
      </c>
      <c r="E42" s="4">
        <v>1.188E-2</v>
      </c>
      <c r="F42" s="2" t="s">
        <v>116</v>
      </c>
      <c r="G42" s="5" t="s">
        <v>1</v>
      </c>
      <c r="H42" s="5" t="s">
        <v>37</v>
      </c>
      <c r="I42" s="2" t="s">
        <v>12</v>
      </c>
      <c r="J42" s="5" t="s">
        <v>36</v>
      </c>
      <c r="K42" s="5" t="str">
        <f t="shared" si="2"/>
        <v>obj_000d9#0014</v>
      </c>
      <c r="L42" s="6">
        <v>0</v>
      </c>
      <c r="M42" s="11" t="s">
        <v>20</v>
      </c>
      <c r="O42" s="25" t="s">
        <v>108</v>
      </c>
    </row>
    <row r="43" spans="2:15" x14ac:dyDescent="0.45">
      <c r="B43" s="38" t="str">
        <f>_xll.qlSwapRateHelper2(,E43,2,F43,G43,H43,I43,J43,K43,L43,M43)</f>
        <v>obj_0008a#0214</v>
      </c>
      <c r="C43" s="13" t="str">
        <f>_xll.ohRangeRetrieveError(B43)</f>
        <v/>
      </c>
      <c r="D43" s="12" t="str">
        <f t="shared" si="5"/>
        <v>Swap50Y</v>
      </c>
      <c r="E43" s="15">
        <v>1.1797E-2</v>
      </c>
      <c r="F43" s="14" t="s">
        <v>117</v>
      </c>
      <c r="G43" s="16" t="s">
        <v>1</v>
      </c>
      <c r="H43" s="16" t="s">
        <v>37</v>
      </c>
      <c r="I43" s="14" t="s">
        <v>12</v>
      </c>
      <c r="J43" s="16" t="s">
        <v>36</v>
      </c>
      <c r="K43" s="16" t="str">
        <f t="shared" si="2"/>
        <v>obj_000d9#0014</v>
      </c>
      <c r="L43" s="17">
        <v>0</v>
      </c>
      <c r="M43" s="18" t="s">
        <v>20</v>
      </c>
      <c r="O43" s="26" t="s">
        <v>109</v>
      </c>
    </row>
  </sheetData>
  <dataValidations count="4">
    <dataValidation type="list" allowBlank="1" showInputMessage="1" showErrorMessage="1" sqref="K4:K23 J24:J43" xr:uid="{1C71AB81-F86B-4324-BF40-716D28986EB2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H4:H23 G24:G43" xr:uid="{31791916-2DEB-4CBF-8435-7E7D372E4E57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24:H43" xr:uid="{16690C7D-AB76-4E25-984C-C022D9A1A6F6}">
      <formula1>"Annual,Semiannual,EveryFourthMonth,Quarterly,Bimonthly,Monthly,Biweekly,Weekly,Daily,Once,NoFrequency"</formula1>
    </dataValidation>
    <dataValidation type="list" allowBlank="1" showInputMessage="1" showErrorMessage="1" sqref="I4:I43" xr:uid="{D65A3B5E-0E47-4028-8362-1F466FCDB9AD}">
      <formula1>"Following,Modified Following,Preceding,Modified Preceding,Unadjusted"</formula1>
    </dataValidation>
  </dataValidation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V42"/>
  <sheetViews>
    <sheetView zoomScale="75" zoomScaleNormal="75" workbookViewId="0">
      <selection activeCell="A14" sqref="A14"/>
    </sheetView>
  </sheetViews>
  <sheetFormatPr defaultColWidth="9.33203125" defaultRowHeight="14.25" x14ac:dyDescent="0.45"/>
  <cols>
    <col min="1" max="1" width="9.33203125" style="1"/>
    <col min="2" max="2" width="18" style="1" bestFit="1" customWidth="1"/>
    <col min="3" max="3" width="8.33203125" style="1" bestFit="1" customWidth="1"/>
    <col min="4" max="4" width="11.6640625" style="1" bestFit="1" customWidth="1"/>
    <col min="5" max="5" width="3.4140625" style="1" bestFit="1" customWidth="1"/>
    <col min="6" max="6" width="32.08203125" style="1" bestFit="1" customWidth="1"/>
    <col min="7" max="7" width="20.1640625" style="1" bestFit="1" customWidth="1"/>
    <col min="8" max="8" width="3.83203125" style="1" customWidth="1"/>
    <col min="9" max="9" width="20.1640625" style="1" bestFit="1" customWidth="1"/>
    <col min="10" max="10" width="14.08203125" style="1" bestFit="1" customWidth="1"/>
    <col min="11" max="11" width="3.6640625" style="1" customWidth="1"/>
    <col min="12" max="12" width="21.83203125" style="1" bestFit="1" customWidth="1"/>
    <col min="13" max="13" width="18.08203125" style="1" bestFit="1" customWidth="1"/>
    <col min="14" max="14" width="3.1640625" style="1" customWidth="1"/>
    <col min="15" max="15" width="20.1640625" style="1" bestFit="1" customWidth="1"/>
    <col min="16" max="16" width="14.83203125" style="1" bestFit="1" customWidth="1"/>
    <col min="17" max="17" width="3.1640625" style="1" customWidth="1"/>
    <col min="18" max="18" width="21.83203125" style="1" bestFit="1" customWidth="1"/>
    <col min="19" max="19" width="17.75" style="1" bestFit="1" customWidth="1"/>
    <col min="20" max="20" width="3.33203125" style="1" customWidth="1"/>
    <col min="21" max="21" width="20.1640625" style="1" bestFit="1" customWidth="1"/>
    <col min="22" max="22" width="14.83203125" style="1" bestFit="1" customWidth="1"/>
    <col min="23" max="16384" width="9.33203125" style="1"/>
  </cols>
  <sheetData>
    <row r="3" spans="2:22" x14ac:dyDescent="0.45">
      <c r="I3" s="32" t="s">
        <v>125</v>
      </c>
      <c r="J3" s="31"/>
      <c r="O3" s="32" t="s">
        <v>126</v>
      </c>
      <c r="P3" s="36"/>
      <c r="U3" s="64" t="s">
        <v>127</v>
      </c>
      <c r="V3" s="68"/>
    </row>
    <row r="4" spans="2:22" x14ac:dyDescent="0.45">
      <c r="B4" s="57" t="s">
        <v>57</v>
      </c>
      <c r="C4" s="58" t="s">
        <v>52</v>
      </c>
      <c r="D4" s="59" t="s">
        <v>59</v>
      </c>
      <c r="F4" s="60" t="s">
        <v>53</v>
      </c>
      <c r="G4" s="45">
        <v>8</v>
      </c>
      <c r="I4" s="71" t="s">
        <v>60</v>
      </c>
      <c r="J4" s="72" t="s">
        <v>61</v>
      </c>
      <c r="K4" s="5"/>
      <c r="L4" s="5"/>
      <c r="M4" s="5"/>
      <c r="O4" s="71" t="s">
        <v>60</v>
      </c>
      <c r="P4" s="72" t="s">
        <v>61</v>
      </c>
      <c r="Q4" s="5"/>
      <c r="R4" s="5"/>
      <c r="S4" s="5"/>
      <c r="U4" s="71" t="s">
        <v>60</v>
      </c>
      <c r="V4" s="72" t="s">
        <v>61</v>
      </c>
    </row>
    <row r="5" spans="2:22" x14ac:dyDescent="0.45">
      <c r="B5" s="37" t="str">
        <f t="array" ref="B5:B41">Helpers!B4:B43</f>
        <v>obj_0007e#0106</v>
      </c>
      <c r="C5" s="40">
        <v>1</v>
      </c>
      <c r="D5" s="9" t="str">
        <f t="array" ref="D5:D41">_xll.qlRateHelperSelection(B5:B41,C5:C41,G4,G5,G6,G7,G8)</f>
        <v>obj_0007d</v>
      </c>
      <c r="F5" s="61" t="s">
        <v>54</v>
      </c>
      <c r="G5" s="46">
        <v>0</v>
      </c>
      <c r="I5" s="73">
        <f t="array" ref="I5:I35">_xll.qlPiecewiseYieldCurveDates(G10)</f>
        <v>43542</v>
      </c>
      <c r="J5" s="51">
        <f t="array" ref="J5:J35">_xll.qlPiecewiseYieldCurveData(G10)</f>
        <v>1</v>
      </c>
      <c r="K5" s="39"/>
      <c r="L5" s="39"/>
      <c r="M5" s="39"/>
      <c r="O5" s="76">
        <f t="array" ref="O5:O35">_xll.qlPiecewiseYieldCurveDates(M10)</f>
        <v>43542</v>
      </c>
      <c r="P5" s="54">
        <f t="array" ref="P5:P35">_xll.qlPiecewiseYieldCurveData(M10)</f>
        <v>-3.0935668995618702E-3</v>
      </c>
      <c r="Q5" s="39"/>
      <c r="R5" s="39"/>
      <c r="S5" s="39"/>
      <c r="U5" s="76">
        <f t="array" ref="U5:U35">_xll.qlPiecewiseYieldCurveDates(S10)</f>
        <v>43542</v>
      </c>
      <c r="V5" s="54">
        <f t="array" ref="V5:V35">_xll.qlPiecewiseYieldCurveData(S10)</f>
        <v>-3.0935668995618702E-3</v>
      </c>
    </row>
    <row r="6" spans="2:22" x14ac:dyDescent="0.45">
      <c r="B6" s="37" t="str">
        <v>obj_00067#0102</v>
      </c>
      <c r="C6" s="43">
        <v>1</v>
      </c>
      <c r="D6" s="41" t="str">
        <v>obj_0007c</v>
      </c>
      <c r="F6" s="61" t="s">
        <v>55</v>
      </c>
      <c r="G6" s="46">
        <v>3</v>
      </c>
      <c r="I6" s="74">
        <v>43636</v>
      </c>
      <c r="J6" s="51">
        <v>1.0007970168701288</v>
      </c>
      <c r="K6" s="39"/>
      <c r="L6" s="39"/>
      <c r="M6" s="39"/>
      <c r="O6" s="76">
        <v>43636</v>
      </c>
      <c r="P6" s="55">
        <v>-3.0935668995618702E-3</v>
      </c>
      <c r="Q6" s="39"/>
      <c r="R6" s="39"/>
      <c r="S6" s="39"/>
      <c r="U6" s="76">
        <v>43636</v>
      </c>
      <c r="V6" s="55">
        <v>-3.0935668995618702E-3</v>
      </c>
    </row>
    <row r="7" spans="2:22" x14ac:dyDescent="0.45">
      <c r="B7" s="37" t="str">
        <v>obj_00066#0120</v>
      </c>
      <c r="C7" s="43">
        <v>1</v>
      </c>
      <c r="D7" s="41" t="str">
        <v>obj_0007f</v>
      </c>
      <c r="F7" s="61" t="s">
        <v>56</v>
      </c>
      <c r="G7" s="29" t="s">
        <v>58</v>
      </c>
      <c r="I7" s="74">
        <v>43727</v>
      </c>
      <c r="J7" s="51">
        <v>1.0015435872073175</v>
      </c>
      <c r="K7" s="39"/>
      <c r="L7" s="39"/>
      <c r="M7" s="39"/>
      <c r="O7" s="76">
        <v>43727</v>
      </c>
      <c r="P7" s="55">
        <v>-3.0431077938231051E-3</v>
      </c>
      <c r="Q7" s="39"/>
      <c r="R7" s="39"/>
      <c r="S7" s="39"/>
      <c r="U7" s="76">
        <v>43727</v>
      </c>
      <c r="V7" s="55">
        <v>-2.9909852010815228E-3</v>
      </c>
    </row>
    <row r="8" spans="2:22" x14ac:dyDescent="0.45">
      <c r="B8" s="37" t="str">
        <v>obj_0006a#0132</v>
      </c>
      <c r="C8" s="43">
        <v>1</v>
      </c>
      <c r="D8" s="41" t="str">
        <v>obj_00082</v>
      </c>
      <c r="F8" s="62" t="s">
        <v>10</v>
      </c>
      <c r="G8" s="30">
        <v>37</v>
      </c>
      <c r="I8" s="74">
        <v>43817</v>
      </c>
      <c r="J8" s="51">
        <v>1.0022700997768554</v>
      </c>
      <c r="K8" s="39"/>
      <c r="L8" s="39"/>
      <c r="M8" s="39"/>
      <c r="O8" s="76">
        <v>43817</v>
      </c>
      <c r="P8" s="55">
        <v>-3.0431989285737478E-3</v>
      </c>
      <c r="Q8" s="39"/>
      <c r="R8" s="39"/>
      <c r="S8" s="39"/>
      <c r="U8" s="76">
        <v>43817</v>
      </c>
      <c r="V8" s="55">
        <v>-2.9408045626330079E-3</v>
      </c>
    </row>
    <row r="9" spans="2:22" x14ac:dyDescent="0.45">
      <c r="B9" s="37" t="str">
        <v>obj_0006d#0126</v>
      </c>
      <c r="C9" s="43">
        <v>1</v>
      </c>
      <c r="D9" s="41" t="str">
        <v>obj_00080</v>
      </c>
      <c r="I9" s="74">
        <v>43908</v>
      </c>
      <c r="J9" s="51">
        <v>1.0029799867230147</v>
      </c>
      <c r="K9" s="39"/>
      <c r="L9" s="39"/>
      <c r="M9" s="39"/>
      <c r="O9" s="76">
        <v>43908</v>
      </c>
      <c r="P9" s="55">
        <v>-2.9926504389924174E-3</v>
      </c>
      <c r="Q9" s="39"/>
      <c r="R9" s="39"/>
      <c r="S9" s="39"/>
      <c r="U9" s="76">
        <v>43908</v>
      </c>
      <c r="V9" s="55">
        <v>-2.8398940144223543E-3</v>
      </c>
    </row>
    <row r="10" spans="2:22" x14ac:dyDescent="0.45">
      <c r="B10" s="37" t="str">
        <v>obj_00069#0126</v>
      </c>
      <c r="C10" s="43">
        <v>1</v>
      </c>
      <c r="D10" s="41" t="str">
        <v>obj_00083</v>
      </c>
      <c r="F10" s="63" t="s">
        <v>125</v>
      </c>
      <c r="G10" s="42" t="str">
        <f>_xll.qlPiecewiseYieldCurve(G12,G13,G14,_xll.ohPack($D$5:$D$34),G15,,,G18,G16,G17,G19,G20)</f>
        <v>obj_000da#0045</v>
      </c>
      <c r="I10" s="74">
        <v>44000</v>
      </c>
      <c r="J10" s="51">
        <v>1.0036468542995445</v>
      </c>
      <c r="K10" s="39"/>
      <c r="L10" s="67" t="s">
        <v>126</v>
      </c>
      <c r="M10" s="42" t="str">
        <f>_xll.qlPiecewiseYieldCurve(M12,M13,M14,_xll.ohPack($D$5:$D$34),M15,,,M18,M16,M17,M19,M20)</f>
        <v>obj_000db#0017</v>
      </c>
      <c r="O10" s="76">
        <v>44000</v>
      </c>
      <c r="P10" s="55">
        <v>-2.9212071831504482E-3</v>
      </c>
      <c r="Q10" s="39"/>
      <c r="R10" s="67" t="s">
        <v>127</v>
      </c>
      <c r="S10" s="42" t="str">
        <f>_xll.qlPiecewiseYieldCurve(S12,S13,S14,_xll.ohPack($D$5:$D$34),S15,,,S18,S16,S17,S19,S20)</f>
        <v>obj_000dc#0013</v>
      </c>
      <c r="U10" s="76">
        <v>44000</v>
      </c>
      <c r="V10" s="55">
        <v>-2.636987273932388E-3</v>
      </c>
    </row>
    <row r="11" spans="2:22" x14ac:dyDescent="0.45">
      <c r="B11" s="37" t="str">
        <v>obj_0006c#0123</v>
      </c>
      <c r="C11" s="43">
        <v>1</v>
      </c>
      <c r="D11" s="41" t="str">
        <v>obj_00081</v>
      </c>
      <c r="F11" s="69" t="s">
        <v>11</v>
      </c>
      <c r="G11" s="27" t="str">
        <f>_xll.ohRangeRetrieveError(G10)</f>
        <v/>
      </c>
      <c r="I11" s="74">
        <v>44091</v>
      </c>
      <c r="J11" s="51">
        <v>1.0042041892668285</v>
      </c>
      <c r="K11" s="39"/>
      <c r="L11" s="37" t="s">
        <v>11</v>
      </c>
      <c r="M11" s="53" t="str">
        <f>_xll.ohRangeRetrieveError(M10)</f>
        <v/>
      </c>
      <c r="O11" s="76">
        <v>44091</v>
      </c>
      <c r="P11" s="55">
        <v>-2.8650456657510716E-3</v>
      </c>
      <c r="Q11" s="39"/>
      <c r="R11" s="78" t="s">
        <v>11</v>
      </c>
      <c r="S11" s="27" t="str">
        <f>_xll.ohRangeRetrieveError(S10)</f>
        <v/>
      </c>
      <c r="U11" s="76">
        <v>44091</v>
      </c>
      <c r="V11" s="55">
        <v>-2.2267234350766205E-3</v>
      </c>
    </row>
    <row r="12" spans="2:22" x14ac:dyDescent="0.45">
      <c r="B12" s="37" t="str">
        <v>obj_00068#0125</v>
      </c>
      <c r="C12" s="43">
        <v>1</v>
      </c>
      <c r="D12" s="41" t="str">
        <v>obj_00084</v>
      </c>
      <c r="F12" s="69" t="s">
        <v>5</v>
      </c>
      <c r="G12" s="11"/>
      <c r="I12" s="74">
        <v>44181</v>
      </c>
      <c r="J12" s="51">
        <v>1.0046678847987072</v>
      </c>
      <c r="K12" s="39"/>
      <c r="L12" s="37" t="s">
        <v>5</v>
      </c>
      <c r="M12" s="29"/>
      <c r="O12" s="76">
        <v>44181</v>
      </c>
      <c r="P12" s="55">
        <v>-2.7723781746342778E-3</v>
      </c>
      <c r="Q12" s="39"/>
      <c r="R12" s="69" t="s">
        <v>5</v>
      </c>
      <c r="S12" s="11"/>
      <c r="U12" s="76">
        <v>44181</v>
      </c>
      <c r="V12" s="55">
        <v>-1.8722377074999277E-3</v>
      </c>
    </row>
    <row r="13" spans="2:22" x14ac:dyDescent="0.45">
      <c r="B13" s="37" t="str">
        <v>obj_0006b#0131</v>
      </c>
      <c r="C13" s="43">
        <v>1</v>
      </c>
      <c r="D13" s="41" t="str">
        <v>obj_0008e</v>
      </c>
      <c r="F13" s="69" t="s">
        <v>46</v>
      </c>
      <c r="G13" s="11">
        <v>2</v>
      </c>
      <c r="I13" s="74">
        <v>44271</v>
      </c>
      <c r="J13" s="51">
        <v>1.0050196416730937</v>
      </c>
      <c r="K13" s="39"/>
      <c r="L13" s="37" t="s">
        <v>46</v>
      </c>
      <c r="M13" s="29">
        <v>2</v>
      </c>
      <c r="O13" s="76">
        <v>44271</v>
      </c>
      <c r="P13" s="55">
        <v>-2.6053799932224068E-3</v>
      </c>
      <c r="Q13" s="39"/>
      <c r="R13" s="69" t="s">
        <v>46</v>
      </c>
      <c r="S13" s="11">
        <v>2</v>
      </c>
      <c r="U13" s="76">
        <v>44271</v>
      </c>
      <c r="V13" s="55">
        <v>-1.4196929052005803E-3</v>
      </c>
    </row>
    <row r="14" spans="2:22" x14ac:dyDescent="0.45">
      <c r="B14" s="37" t="str">
        <v>obj_0006e#0125</v>
      </c>
      <c r="C14" s="43">
        <v>1</v>
      </c>
      <c r="D14" s="41" t="str">
        <v>obj_00099</v>
      </c>
      <c r="F14" s="69" t="s">
        <v>7</v>
      </c>
      <c r="G14" s="11" t="s">
        <v>1</v>
      </c>
      <c r="I14" s="74">
        <v>44638</v>
      </c>
      <c r="J14" s="51">
        <v>1.0028301687813501</v>
      </c>
      <c r="K14" s="39"/>
      <c r="L14" s="37" t="s">
        <v>7</v>
      </c>
      <c r="M14" s="29" t="s">
        <v>1</v>
      </c>
      <c r="O14" s="76">
        <v>44638</v>
      </c>
      <c r="P14" s="55">
        <v>-9.4127545705935162E-4</v>
      </c>
      <c r="Q14" s="39"/>
      <c r="R14" s="69" t="s">
        <v>7</v>
      </c>
      <c r="S14" s="11" t="s">
        <v>1</v>
      </c>
      <c r="U14" s="76">
        <v>44638</v>
      </c>
      <c r="V14" s="55">
        <v>2.1690287897286995E-3</v>
      </c>
    </row>
    <row r="15" spans="2:22" x14ac:dyDescent="0.45">
      <c r="B15" s="37" t="str">
        <v>obj_0006f#0125</v>
      </c>
      <c r="C15" s="43">
        <v>1</v>
      </c>
      <c r="D15" s="41" t="str">
        <v>obj_00091</v>
      </c>
      <c r="F15" s="69" t="s">
        <v>8</v>
      </c>
      <c r="G15" s="11"/>
      <c r="I15" s="74">
        <v>45005</v>
      </c>
      <c r="J15" s="51">
        <v>1.0000040163774466</v>
      </c>
      <c r="K15" s="39"/>
      <c r="L15" s="37" t="s">
        <v>8</v>
      </c>
      <c r="M15" s="29"/>
      <c r="O15" s="76">
        <v>45005</v>
      </c>
      <c r="P15" s="55">
        <v>-1.002095605086086E-6</v>
      </c>
      <c r="Q15" s="39"/>
      <c r="R15" s="69" t="s">
        <v>8</v>
      </c>
      <c r="S15" s="11"/>
      <c r="U15" s="76">
        <v>45005</v>
      </c>
      <c r="V15" s="55">
        <v>2.8067754334840278E-3</v>
      </c>
    </row>
    <row r="16" spans="2:22" x14ac:dyDescent="0.45">
      <c r="B16" s="37" t="str">
        <v>obj_00065#0125</v>
      </c>
      <c r="C16" s="43">
        <v>1</v>
      </c>
      <c r="D16" s="41" t="str">
        <v>obj_00094</v>
      </c>
      <c r="F16" s="69" t="s">
        <v>47</v>
      </c>
      <c r="G16" s="11" t="s">
        <v>50</v>
      </c>
      <c r="I16" s="74">
        <v>45369</v>
      </c>
      <c r="J16" s="51">
        <v>0.99512918327507427</v>
      </c>
      <c r="K16" s="39"/>
      <c r="L16" s="37" t="s">
        <v>47</v>
      </c>
      <c r="M16" s="29" t="s">
        <v>120</v>
      </c>
      <c r="O16" s="76">
        <v>45369</v>
      </c>
      <c r="P16" s="55">
        <v>9.7552322816268802E-4</v>
      </c>
      <c r="Q16" s="39"/>
      <c r="R16" s="69" t="s">
        <v>47</v>
      </c>
      <c r="S16" s="11" t="s">
        <v>121</v>
      </c>
      <c r="U16" s="76">
        <v>45369</v>
      </c>
      <c r="V16" s="55">
        <v>4.9001592769312759E-3</v>
      </c>
    </row>
    <row r="17" spans="2:22" x14ac:dyDescent="0.45">
      <c r="B17" s="37" t="str">
        <v>obj_0007d#0095</v>
      </c>
      <c r="C17" s="43">
        <v>4</v>
      </c>
      <c r="D17" s="41" t="str">
        <v>obj_00096</v>
      </c>
      <c r="F17" s="69" t="s">
        <v>48</v>
      </c>
      <c r="G17" s="11" t="s">
        <v>51</v>
      </c>
      <c r="I17" s="74">
        <v>45734</v>
      </c>
      <c r="J17" s="51">
        <v>0.98814362715532911</v>
      </c>
      <c r="K17" s="39"/>
      <c r="L17" s="37" t="s">
        <v>48</v>
      </c>
      <c r="M17" s="29" t="s">
        <v>128</v>
      </c>
      <c r="O17" s="76">
        <v>45734</v>
      </c>
      <c r="P17" s="55">
        <v>1.9861391801056813E-3</v>
      </c>
      <c r="Q17" s="39"/>
      <c r="R17" s="69" t="s">
        <v>48</v>
      </c>
      <c r="S17" s="11" t="s">
        <v>129</v>
      </c>
      <c r="U17" s="76">
        <v>45734</v>
      </c>
      <c r="V17" s="55">
        <v>7.0445023711159706E-3</v>
      </c>
    </row>
    <row r="18" spans="2:22" x14ac:dyDescent="0.45">
      <c r="B18" s="37" t="str">
        <v>obj_0007c#0094</v>
      </c>
      <c r="C18" s="43">
        <v>4</v>
      </c>
      <c r="D18" s="41" t="str">
        <v>obj_00098</v>
      </c>
      <c r="F18" s="69" t="s">
        <v>49</v>
      </c>
      <c r="G18" s="11"/>
      <c r="I18" s="74">
        <v>46099</v>
      </c>
      <c r="J18" s="51">
        <v>0.97916382267384838</v>
      </c>
      <c r="K18" s="39"/>
      <c r="L18" s="37" t="s">
        <v>49</v>
      </c>
      <c r="M18" s="29"/>
      <c r="O18" s="76">
        <v>46099</v>
      </c>
      <c r="P18" s="55">
        <v>3.0058000378481472E-3</v>
      </c>
      <c r="Q18" s="39"/>
      <c r="R18" s="69" t="s">
        <v>49</v>
      </c>
      <c r="S18" s="11"/>
      <c r="U18" s="76">
        <v>46099</v>
      </c>
      <c r="V18" s="55">
        <v>9.1290935208239617E-3</v>
      </c>
    </row>
    <row r="19" spans="2:22" x14ac:dyDescent="0.45">
      <c r="B19" s="37" t="str">
        <v>obj_0007f#0080</v>
      </c>
      <c r="C19" s="43">
        <v>4</v>
      </c>
      <c r="D19" s="41" t="str">
        <v>obj_00090</v>
      </c>
      <c r="F19" s="69" t="s">
        <v>9</v>
      </c>
      <c r="G19" s="11"/>
      <c r="I19" s="74">
        <v>46464</v>
      </c>
      <c r="J19" s="51">
        <v>0.9682418318624143</v>
      </c>
      <c r="K19" s="39"/>
      <c r="L19" s="37" t="s">
        <v>9</v>
      </c>
      <c r="M19" s="29"/>
      <c r="O19" s="76">
        <v>46464</v>
      </c>
      <c r="P19" s="55">
        <v>4.0315407551028562E-3</v>
      </c>
      <c r="Q19" s="39"/>
      <c r="R19" s="69" t="s">
        <v>9</v>
      </c>
      <c r="S19" s="11"/>
      <c r="U19" s="76">
        <v>46464</v>
      </c>
      <c r="V19" s="55">
        <v>1.1217082897393621E-2</v>
      </c>
    </row>
    <row r="20" spans="2:22" x14ac:dyDescent="0.45">
      <c r="B20" s="37" t="str">
        <v>obj_00082#0079</v>
      </c>
      <c r="C20" s="43">
        <v>4</v>
      </c>
      <c r="D20" s="41" t="str">
        <v>obj_00093</v>
      </c>
      <c r="F20" s="70" t="s">
        <v>10</v>
      </c>
      <c r="G20" s="18"/>
      <c r="I20" s="74">
        <v>46832</v>
      </c>
      <c r="J20" s="51">
        <v>0.95551495312345613</v>
      </c>
      <c r="K20" s="39"/>
      <c r="L20" s="38" t="s">
        <v>10</v>
      </c>
      <c r="M20" s="30"/>
      <c r="O20" s="76">
        <v>46832</v>
      </c>
      <c r="P20" s="55">
        <v>5.0485547529202281E-3</v>
      </c>
      <c r="Q20" s="39"/>
      <c r="R20" s="70" t="s">
        <v>10</v>
      </c>
      <c r="S20" s="18"/>
      <c r="U20" s="76">
        <v>46832</v>
      </c>
      <c r="V20" s="55">
        <v>1.3123604055273541E-2</v>
      </c>
    </row>
    <row r="21" spans="2:22" x14ac:dyDescent="0.45">
      <c r="B21" s="37" t="str">
        <v>obj_00080#0079</v>
      </c>
      <c r="C21" s="43">
        <v>4</v>
      </c>
      <c r="D21" s="41" t="str">
        <v>obj_00088</v>
      </c>
      <c r="I21" s="74">
        <v>47196</v>
      </c>
      <c r="J21" s="51">
        <v>0.9416895595943241</v>
      </c>
      <c r="K21" s="39"/>
      <c r="L21" s="39"/>
      <c r="M21" s="39"/>
      <c r="O21" s="76">
        <v>47196</v>
      </c>
      <c r="P21" s="55">
        <v>6.0015380135184457E-3</v>
      </c>
      <c r="Q21" s="39"/>
      <c r="R21" s="39"/>
      <c r="S21" s="39"/>
      <c r="U21" s="76">
        <v>47196</v>
      </c>
      <c r="V21" s="55">
        <v>1.4614787909245723E-2</v>
      </c>
    </row>
    <row r="22" spans="2:22" x14ac:dyDescent="0.45">
      <c r="B22" s="37" t="str">
        <v>obj_00083#0077</v>
      </c>
      <c r="C22" s="43">
        <v>4</v>
      </c>
      <c r="D22" s="41" t="str">
        <v>obj_0008c</v>
      </c>
      <c r="F22" s="64" t="s">
        <v>64</v>
      </c>
      <c r="G22" s="24" t="str">
        <f>_xll.qlTermStructureCalendar($G$10)</f>
        <v>TARGET</v>
      </c>
      <c r="I22" s="74">
        <v>47560</v>
      </c>
      <c r="J22" s="51">
        <v>0.92677223636659678</v>
      </c>
      <c r="K22" s="39"/>
      <c r="L22" s="39"/>
      <c r="M22" s="39"/>
      <c r="O22" s="76">
        <v>47560</v>
      </c>
      <c r="P22" s="55">
        <v>6.9084038983775889E-3</v>
      </c>
      <c r="Q22" s="39"/>
      <c r="R22" s="39"/>
      <c r="S22" s="39"/>
      <c r="U22" s="76">
        <v>47560</v>
      </c>
      <c r="V22" s="55">
        <v>1.6011697691138829E-2</v>
      </c>
    </row>
    <row r="23" spans="2:22" x14ac:dyDescent="0.45">
      <c r="B23" s="37" t="str">
        <v>obj_00081#0078</v>
      </c>
      <c r="C23" s="43">
        <v>4</v>
      </c>
      <c r="D23" s="41" t="str">
        <v>obj_00089</v>
      </c>
      <c r="F23" s="65" t="s">
        <v>65</v>
      </c>
      <c r="G23" s="25" t="str">
        <f>_xll.qlTermStructureDayCounter($G$10)</f>
        <v>Actual/365 (Fixed)</v>
      </c>
      <c r="I23" s="74">
        <v>47925</v>
      </c>
      <c r="J23" s="51">
        <v>0.91136002632520485</v>
      </c>
      <c r="K23" s="39"/>
      <c r="L23" s="39"/>
      <c r="M23" s="39"/>
      <c r="O23" s="76">
        <v>47925</v>
      </c>
      <c r="P23" s="55">
        <v>7.7296446135230552E-3</v>
      </c>
      <c r="Q23" s="39"/>
      <c r="R23" s="39"/>
      <c r="S23" s="39"/>
      <c r="U23" s="76">
        <v>47925</v>
      </c>
      <c r="V23" s="55">
        <v>1.6769817435284107E-2</v>
      </c>
    </row>
    <row r="24" spans="2:22" x14ac:dyDescent="0.45">
      <c r="B24" s="37" t="str">
        <v>obj_00084#0079</v>
      </c>
      <c r="C24" s="43">
        <v>4</v>
      </c>
      <c r="D24" s="41" t="str">
        <v>obj_0008d</v>
      </c>
      <c r="F24" s="65" t="s">
        <v>62</v>
      </c>
      <c r="G24" s="47">
        <f>_xll.qlTermStructureReferenceDate($G$10)</f>
        <v>43542</v>
      </c>
      <c r="I24" s="74">
        <v>48291</v>
      </c>
      <c r="J24" s="51">
        <v>0.88770934950923186</v>
      </c>
      <c r="K24" s="39"/>
      <c r="L24" s="39"/>
      <c r="M24" s="39"/>
      <c r="O24" s="76">
        <v>48291</v>
      </c>
      <c r="P24" s="55">
        <v>9.1548442063095481E-3</v>
      </c>
      <c r="Q24" s="39"/>
      <c r="R24" s="39"/>
      <c r="S24" s="39"/>
      <c r="U24" s="76">
        <v>48291</v>
      </c>
      <c r="V24" s="55">
        <v>2.6221797384732452E-2</v>
      </c>
    </row>
    <row r="25" spans="2:22" x14ac:dyDescent="0.45">
      <c r="B25" s="37" t="str">
        <v>obj_0008e#0107</v>
      </c>
      <c r="C25" s="43">
        <v>3</v>
      </c>
      <c r="D25" s="41" t="str">
        <v>obj_00095</v>
      </c>
      <c r="F25" s="65" t="s">
        <v>66</v>
      </c>
      <c r="G25" s="47">
        <f>_xll.qlTermStructureMaxDate($G$10)</f>
        <v>56326</v>
      </c>
      <c r="I25" s="74">
        <v>48656</v>
      </c>
      <c r="J25" s="51">
        <v>0.88815304805034134</v>
      </c>
      <c r="K25" s="39"/>
      <c r="L25" s="39"/>
      <c r="M25" s="39"/>
      <c r="O25" s="76">
        <v>48656</v>
      </c>
      <c r="P25" s="55">
        <v>8.465759998932695E-3</v>
      </c>
      <c r="Q25" s="39"/>
      <c r="R25" s="39"/>
      <c r="S25" s="39"/>
      <c r="U25" s="76">
        <v>48656</v>
      </c>
      <c r="V25" s="55">
        <v>-4.9969924582161462E-4</v>
      </c>
    </row>
    <row r="26" spans="2:22" x14ac:dyDescent="0.45">
      <c r="B26" s="37" t="str">
        <v>obj_00099#0147</v>
      </c>
      <c r="C26" s="43">
        <v>3</v>
      </c>
      <c r="D26" s="41" t="str">
        <v>obj_00097</v>
      </c>
      <c r="F26" s="65" t="s">
        <v>63</v>
      </c>
      <c r="G26" s="25">
        <f>_xll.qlTermStructureSettlementDays($G$10)</f>
        <v>2</v>
      </c>
      <c r="I26" s="74">
        <v>49023</v>
      </c>
      <c r="J26" s="51">
        <v>0.86422862754379426</v>
      </c>
      <c r="K26" s="39"/>
      <c r="L26" s="39"/>
      <c r="M26" s="39"/>
      <c r="O26" s="76">
        <v>49023</v>
      </c>
      <c r="P26" s="55">
        <v>9.7173842909327214E-3</v>
      </c>
      <c r="Q26" s="39"/>
      <c r="R26" s="39"/>
      <c r="S26" s="39"/>
      <c r="U26" s="76">
        <v>49023</v>
      </c>
      <c r="V26" s="55">
        <v>2.715792001645842E-2</v>
      </c>
    </row>
    <row r="27" spans="2:22" x14ac:dyDescent="0.45">
      <c r="B27" s="37" t="str">
        <v>obj_00091#0176</v>
      </c>
      <c r="C27" s="43">
        <v>3</v>
      </c>
      <c r="D27" s="41" t="str">
        <v>obj_0008f</v>
      </c>
      <c r="F27" s="65" t="s">
        <v>67</v>
      </c>
      <c r="G27" s="48">
        <f>_xll.qlYieldTSDiscount($G$10,$G$24)</f>
        <v>1</v>
      </c>
      <c r="I27" s="74">
        <v>50847</v>
      </c>
      <c r="J27" s="51">
        <v>0.79338101094311797</v>
      </c>
      <c r="K27" s="39"/>
      <c r="L27" s="39"/>
      <c r="M27" s="39"/>
      <c r="O27" s="76">
        <v>50847</v>
      </c>
      <c r="P27" s="55">
        <v>1.16076628102853E-2</v>
      </c>
      <c r="Q27" s="39"/>
      <c r="R27" s="39"/>
      <c r="S27" s="39"/>
      <c r="U27" s="76">
        <v>50847</v>
      </c>
      <c r="V27" s="55">
        <v>1.7116133702054882E-2</v>
      </c>
    </row>
    <row r="28" spans="2:22" x14ac:dyDescent="0.45">
      <c r="B28" s="37" t="str">
        <v>obj_00094#0166</v>
      </c>
      <c r="C28" s="43">
        <v>3</v>
      </c>
      <c r="D28" s="41" t="str">
        <v>obj_00092</v>
      </c>
      <c r="F28" s="65" t="s">
        <v>68</v>
      </c>
      <c r="G28" s="49">
        <f>_xll.qlYieldTSForwardRate($G$10,$G$24,$G$24+90,$G$23,"simple","annual")</f>
        <v>-3.0923873177763042E-3</v>
      </c>
      <c r="I28" s="74">
        <v>52674</v>
      </c>
      <c r="J28" s="51">
        <v>0.73645162118703422</v>
      </c>
      <c r="K28" s="39"/>
      <c r="L28" s="39"/>
      <c r="M28" s="39"/>
      <c r="O28" s="76">
        <v>52674</v>
      </c>
      <c r="P28" s="55">
        <v>1.228002624596365E-2</v>
      </c>
      <c r="Q28" s="39"/>
      <c r="R28" s="39"/>
      <c r="S28" s="39"/>
      <c r="U28" s="76">
        <v>52674</v>
      </c>
      <c r="V28" s="55">
        <v>1.4875703405941099E-2</v>
      </c>
    </row>
    <row r="29" spans="2:22" x14ac:dyDescent="0.45">
      <c r="B29" s="37" t="str">
        <v>obj_00096#0155</v>
      </c>
      <c r="C29" s="43">
        <v>3</v>
      </c>
      <c r="D29" s="41" t="str">
        <v>obj_00087</v>
      </c>
      <c r="F29" s="66" t="s">
        <v>69</v>
      </c>
      <c r="G29" s="50">
        <f>_xll.qlYieldTSZeroRate($G$10,$G$24,G23,"simple","annual")</f>
        <v>-3.0935664208087132E-3</v>
      </c>
      <c r="I29" s="74">
        <v>54500</v>
      </c>
      <c r="J29" s="51">
        <v>0.68948703069702755</v>
      </c>
      <c r="K29" s="39"/>
      <c r="L29" s="39"/>
      <c r="M29" s="39"/>
      <c r="O29" s="76">
        <v>54500</v>
      </c>
      <c r="P29" s="55">
        <v>1.2433316085276265E-2</v>
      </c>
      <c r="Q29" s="39"/>
      <c r="R29" s="39"/>
      <c r="S29" s="39"/>
      <c r="U29" s="76">
        <v>54500</v>
      </c>
      <c r="V29" s="55">
        <v>1.3171914302952841E-2</v>
      </c>
    </row>
    <row r="30" spans="2:22" x14ac:dyDescent="0.45">
      <c r="B30" s="37" t="str">
        <v>obj_00098#0200</v>
      </c>
      <c r="C30" s="43">
        <v>3</v>
      </c>
      <c r="D30" s="41" t="e">
        <v>#N/A</v>
      </c>
      <c r="I30" s="74">
        <v>56326</v>
      </c>
      <c r="J30" s="51">
        <v>0.64930573194916641</v>
      </c>
      <c r="K30" s="39"/>
      <c r="L30" s="39"/>
      <c r="M30" s="39"/>
      <c r="O30" s="76">
        <v>56326</v>
      </c>
      <c r="P30" s="55">
        <v>1.2370260741492131E-2</v>
      </c>
      <c r="Q30" s="39"/>
      <c r="R30" s="39"/>
      <c r="S30" s="39"/>
      <c r="U30" s="76">
        <v>56326</v>
      </c>
      <c r="V30" s="55">
        <v>1.2002263411043872E-2</v>
      </c>
    </row>
    <row r="31" spans="2:22" x14ac:dyDescent="0.45">
      <c r="B31" s="37" t="str">
        <v>obj_00090#0179</v>
      </c>
      <c r="C31" s="43">
        <v>3</v>
      </c>
      <c r="D31" s="41" t="e">
        <v>#N/A</v>
      </c>
      <c r="I31" s="74" t="e">
        <v>#N/A</v>
      </c>
      <c r="J31" s="51" t="e">
        <v>#N/A</v>
      </c>
      <c r="K31" s="39"/>
      <c r="L31" s="39"/>
      <c r="M31" s="39"/>
      <c r="O31" s="76" t="e">
        <v>#N/A</v>
      </c>
      <c r="P31" s="55" t="e">
        <v>#N/A</v>
      </c>
      <c r="Q31" s="39"/>
      <c r="R31" s="39"/>
      <c r="S31" s="39"/>
      <c r="U31" s="76" t="e">
        <v>#N/A</v>
      </c>
      <c r="V31" s="55" t="e">
        <v>#N/A</v>
      </c>
    </row>
    <row r="32" spans="2:22" x14ac:dyDescent="0.45">
      <c r="B32" s="37" t="str">
        <v>obj_00093#0187</v>
      </c>
      <c r="C32" s="43">
        <v>3</v>
      </c>
      <c r="D32" s="41" t="e">
        <v>#N/A</v>
      </c>
      <c r="I32" s="74" t="e">
        <v>#N/A</v>
      </c>
      <c r="J32" s="51" t="e">
        <v>#N/A</v>
      </c>
      <c r="K32" s="39"/>
      <c r="L32" s="39"/>
      <c r="M32" s="39"/>
      <c r="O32" s="76" t="e">
        <v>#N/A</v>
      </c>
      <c r="P32" s="55" t="e">
        <v>#N/A</v>
      </c>
      <c r="Q32" s="39"/>
      <c r="R32" s="39"/>
      <c r="S32" s="39"/>
      <c r="U32" s="76" t="e">
        <v>#N/A</v>
      </c>
      <c r="V32" s="55" t="e">
        <v>#N/A</v>
      </c>
    </row>
    <row r="33" spans="2:22" x14ac:dyDescent="0.45">
      <c r="B33" s="37" t="str">
        <v>obj_00088#0144</v>
      </c>
      <c r="C33" s="43">
        <v>3</v>
      </c>
      <c r="D33" s="41" t="e">
        <v>#N/A</v>
      </c>
      <c r="I33" s="74" t="e">
        <v>#N/A</v>
      </c>
      <c r="J33" s="51" t="e">
        <v>#N/A</v>
      </c>
      <c r="K33" s="39"/>
      <c r="L33" s="39"/>
      <c r="M33" s="39"/>
      <c r="O33" s="76" t="e">
        <v>#N/A</v>
      </c>
      <c r="P33" s="55" t="e">
        <v>#N/A</v>
      </c>
      <c r="Q33" s="39"/>
      <c r="R33" s="39"/>
      <c r="S33" s="39"/>
      <c r="U33" s="76" t="e">
        <v>#N/A</v>
      </c>
      <c r="V33" s="55" t="e">
        <v>#N/A</v>
      </c>
    </row>
    <row r="34" spans="2:22" x14ac:dyDescent="0.45">
      <c r="B34" s="37" t="str">
        <v>obj_0008c#0210</v>
      </c>
      <c r="C34" s="43">
        <v>3</v>
      </c>
      <c r="D34" s="41" t="e">
        <v>#N/A</v>
      </c>
      <c r="I34" s="74" t="e">
        <v>#N/A</v>
      </c>
      <c r="J34" s="51" t="e">
        <v>#N/A</v>
      </c>
      <c r="K34" s="39"/>
      <c r="L34" s="39"/>
      <c r="M34" s="39"/>
      <c r="O34" s="76" t="e">
        <v>#N/A</v>
      </c>
      <c r="P34" s="55" t="e">
        <v>#N/A</v>
      </c>
      <c r="Q34" s="39"/>
      <c r="R34" s="39"/>
      <c r="S34" s="39"/>
      <c r="U34" s="76" t="e">
        <v>#N/A</v>
      </c>
      <c r="V34" s="55" t="e">
        <v>#N/A</v>
      </c>
    </row>
    <row r="35" spans="2:22" x14ac:dyDescent="0.45">
      <c r="B35" s="37" t="str">
        <v>obj_00089#0135</v>
      </c>
      <c r="C35" s="43">
        <v>3</v>
      </c>
      <c r="D35" s="41" t="e">
        <v>#N/A</v>
      </c>
      <c r="I35" s="75" t="e">
        <v>#N/A</v>
      </c>
      <c r="J35" s="52" t="e">
        <v>#N/A</v>
      </c>
      <c r="K35" s="39"/>
      <c r="L35" s="39"/>
      <c r="M35" s="39"/>
      <c r="O35" s="77" t="e">
        <v>#N/A</v>
      </c>
      <c r="P35" s="56" t="e">
        <v>#N/A</v>
      </c>
      <c r="Q35" s="39"/>
      <c r="R35" s="39"/>
      <c r="S35" s="39"/>
      <c r="U35" s="77" t="e">
        <v>#N/A</v>
      </c>
      <c r="V35" s="56" t="e">
        <v>#N/A</v>
      </c>
    </row>
    <row r="36" spans="2:22" x14ac:dyDescent="0.45">
      <c r="B36" s="37" t="str">
        <v>obj_0008d#0152</v>
      </c>
      <c r="C36" s="43">
        <v>3</v>
      </c>
      <c r="D36" s="41" t="e">
        <v>#N/A</v>
      </c>
      <c r="L36" s="39"/>
      <c r="M36" s="39"/>
    </row>
    <row r="37" spans="2:22" x14ac:dyDescent="0.45">
      <c r="B37" s="37" t="str">
        <v>obj_00095#0200</v>
      </c>
      <c r="C37" s="43">
        <v>3</v>
      </c>
      <c r="D37" s="41" t="e">
        <v>#N/A</v>
      </c>
    </row>
    <row r="38" spans="2:22" x14ac:dyDescent="0.45">
      <c r="B38" s="37" t="str">
        <v>obj_00097#0195</v>
      </c>
      <c r="C38" s="43">
        <v>3</v>
      </c>
      <c r="D38" s="41" t="e">
        <v>#N/A</v>
      </c>
    </row>
    <row r="39" spans="2:22" x14ac:dyDescent="0.45">
      <c r="B39" s="37" t="str">
        <v>obj_0008f#0202</v>
      </c>
      <c r="C39" s="43">
        <v>3</v>
      </c>
      <c r="D39" s="41" t="e">
        <v>#N/A</v>
      </c>
    </row>
    <row r="40" spans="2:22" x14ac:dyDescent="0.45">
      <c r="B40" s="37" t="str">
        <v>obj_00092#0200</v>
      </c>
      <c r="C40" s="43">
        <v>3</v>
      </c>
      <c r="D40" s="41" t="e">
        <v>#N/A</v>
      </c>
    </row>
    <row r="41" spans="2:22" x14ac:dyDescent="0.45">
      <c r="B41" s="38" t="str">
        <v>obj_00087#0133</v>
      </c>
      <c r="C41" s="44">
        <v>3</v>
      </c>
      <c r="D41" s="79" t="e">
        <v>#N/A</v>
      </c>
    </row>
    <row r="42" spans="2:22" x14ac:dyDescent="0.45">
      <c r="E42" s="1">
        <f>COUNT(C5:C41)</f>
        <v>37</v>
      </c>
    </row>
  </sheetData>
  <phoneticPr fontId="0" type="noConversion"/>
  <dataValidations count="5">
    <dataValidation type="list" allowBlank="1" showInputMessage="1" showErrorMessage="1" sqref="G14 M14 S14" xr:uid="{0A8552D4-DE7F-497A-92FD-E3A577E4B493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15 M15 S15" xr:uid="{DF713F68-A0EF-48FF-AF81-358A13A4253C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7" xr:uid="{00000000-0002-0000-0200-000002000000}">
      <formula1>"AllDepos,DeposBeforeFirstFuturesStartDate,DeposBeforeFirstFuturesStartDatePlusOne,DeposBeforeFirstFuturesExpiryDate"</formula1>
    </dataValidation>
    <dataValidation type="list" allowBlank="1" showInputMessage="1" showErrorMessage="1" sqref="G17 M17 S17" xr:uid="{77CA2DC2-35C8-460E-BA30-D5EA279824EE}">
      <formula1>"BackwardFlat,ForwardFlat,Linear,LogLinear,Cubic,LogCubic"</formula1>
    </dataValidation>
    <dataValidation type="list" allowBlank="1" showInputMessage="1" showErrorMessage="1" sqref="G16 M16 S16" xr:uid="{B2053709-845C-49A0-A565-53808C8385B6}">
      <formula1>"Discount,ZeroYield,ForwardRate"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Helpers</vt:lpstr>
      <vt:lpstr>Bootstrapping</vt:lpstr>
    </vt:vector>
  </TitlesOfParts>
  <Company>QuantLib -- http://quantlib.org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Dustin Sugasa</cp:lastModifiedBy>
  <dcterms:created xsi:type="dcterms:W3CDTF">2008-01-16T14:35:15Z</dcterms:created>
  <dcterms:modified xsi:type="dcterms:W3CDTF">2019-03-14T16:21:53Z</dcterms:modified>
</cp:coreProperties>
</file>