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sugasa\WorkFiles\deriv_models\High Yield Bond\highyieldbond\XL_pricer\CDSCurve\"/>
    </mc:Choice>
  </mc:AlternateContent>
  <xr:revisionPtr revIDLastSave="0" documentId="13_ncr:1_{479772F7-CB9A-489A-8D1B-FEFF37ECB0E2}" xr6:coauthVersionLast="41" xr6:coauthVersionMax="41" xr10:uidLastSave="{00000000-0000-0000-0000-000000000000}"/>
  <bookViews>
    <workbookView xWindow="-98" yWindow="-98" windowWidth="21795" windowHeight="10980" tabRatio="230" activeTab="1" xr2:uid="{00000000-000D-0000-FFFF-FFFF00000000}"/>
  </bookViews>
  <sheets>
    <sheet name="EONIA" sheetId="2" r:id="rId1"/>
    <sheet name="CDSCurve" sheetId="6" r:id="rId2"/>
  </sheets>
  <definedNames>
    <definedName name="senior_credit_ts">#REF!</definedName>
    <definedName name="senior_recovery">#REF!</definedName>
    <definedName name="sub_credit_ts">#REF!</definedName>
    <definedName name="sub_recovery">#REF!</definedName>
    <definedName name="Today">EONIA!$C$2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21" i="6"/>
  <c r="N4" i="6" l="1"/>
  <c r="C6" i="2"/>
  <c r="C24" i="6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C3" i="2"/>
  <c r="H5" i="2"/>
  <c r="H13" i="2"/>
  <c r="H21" i="2"/>
  <c r="H29" i="2"/>
  <c r="H10" i="2"/>
  <c r="H26" i="2"/>
  <c r="H6" i="2"/>
  <c r="H22" i="2"/>
  <c r="H31" i="2"/>
  <c r="H23" i="2"/>
  <c r="H15" i="2"/>
  <c r="H7" i="2"/>
  <c r="H3" i="2"/>
  <c r="H24" i="2"/>
  <c r="H20" i="2"/>
  <c r="H8" i="2"/>
  <c r="H4" i="2"/>
  <c r="H9" i="2"/>
  <c r="H17" i="2"/>
  <c r="H25" i="2"/>
  <c r="H33" i="2"/>
  <c r="H18" i="2"/>
  <c r="H34" i="2"/>
  <c r="H16" i="2"/>
  <c r="H32" i="2"/>
  <c r="H11" i="2"/>
  <c r="H19" i="2"/>
  <c r="H27" i="2"/>
  <c r="H35" i="2"/>
  <c r="H14" i="2"/>
  <c r="H30" i="2"/>
  <c r="H12" i="2"/>
  <c r="H28" i="2"/>
  <c r="C29" i="6"/>
  <c r="C28" i="6"/>
  <c r="C12" i="2" l="1"/>
  <c r="C13" i="2"/>
  <c r="J8" i="6"/>
  <c r="J4" i="6"/>
  <c r="J7" i="6"/>
  <c r="J11" i="6"/>
  <c r="J6" i="6"/>
  <c r="J10" i="6"/>
  <c r="J5" i="6"/>
  <c r="J9" i="6"/>
  <c r="L4" i="6" l="1"/>
  <c r="C25" i="6" s="1"/>
  <c r="C30" i="6" s="1"/>
  <c r="O5" i="6"/>
  <c r="O7" i="6"/>
  <c r="O9" i="6"/>
  <c r="O11" i="6"/>
  <c r="O13" i="6"/>
  <c r="O15" i="6"/>
  <c r="O17" i="6"/>
  <c r="O19" i="6"/>
  <c r="O21" i="6"/>
  <c r="O23" i="6"/>
  <c r="O4" i="6"/>
  <c r="O6" i="6"/>
  <c r="O8" i="6"/>
  <c r="O10" i="6"/>
  <c r="O12" i="6"/>
  <c r="O14" i="6"/>
  <c r="O16" i="6"/>
  <c r="O18" i="6"/>
  <c r="O20" i="6"/>
  <c r="O22" i="6"/>
  <c r="O24" i="6"/>
  <c r="C26" i="6"/>
  <c r="C27" i="6"/>
</calcChain>
</file>

<file path=xl/sharedStrings.xml><?xml version="1.0" encoding="utf-8"?>
<sst xmlns="http://schemas.openxmlformats.org/spreadsheetml/2006/main" count="146" uniqueCount="115">
  <si>
    <t>Tenor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</si>
  <si>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</si>
  <si>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</si>
  <si>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</si>
  <si>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</si>
  <si>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</si>
  <si>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</si>
  <si>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</si>
  <si>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</si>
  <si>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</si>
  <si>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</si>
  <si>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</si>
  <si>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</si>
  <si>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</si>
  <si>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</si>
  <si>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15M</t>
  </si>
  <si>
    <t>18M</t>
  </si>
  <si>
    <t>21M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</si>
  <si>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</si>
  <si>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</si>
  <si>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</si>
  <si>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</si>
  <si>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</si>
  <si>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</si>
  <si>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</si>
  <si>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</si>
  <si>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</si>
  <si>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</si>
  <si>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</si>
  <si>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</si>
  <si>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</si>
  <si>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</si>
  <si>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</si>
  <si>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</si>
  <si>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TARGET</t>
  </si>
  <si>
    <t>Modified Following</t>
  </si>
  <si>
    <t>Actual/360</t>
  </si>
  <si>
    <t>Calendar</t>
  </si>
  <si>
    <t>Convention</t>
  </si>
  <si>
    <t>Day Counter</t>
  </si>
  <si>
    <t>EONIA Index</t>
  </si>
  <si>
    <t>EONIA Yield Curve</t>
  </si>
  <si>
    <t>Traits ID</t>
  </si>
  <si>
    <t>Interpolator ID</t>
  </si>
  <si>
    <t>Enable Extrapolation</t>
  </si>
  <si>
    <t>Default TS</t>
  </si>
  <si>
    <t>Schedule</t>
  </si>
  <si>
    <t>Upfront</t>
  </si>
  <si>
    <t>NPV</t>
  </si>
  <si>
    <t>Fair Upfront</t>
  </si>
  <si>
    <t>Helper</t>
  </si>
  <si>
    <t>EUSWE2Z  CMPN Curncy</t>
  </si>
  <si>
    <t>EUSWEA   CMPN Curncy</t>
  </si>
  <si>
    <t>EUSWEB   CMPN Curncy</t>
  </si>
  <si>
    <t>EUSWEC   CMPN Curncy</t>
  </si>
  <si>
    <t>EUSWED   CMPN Curncy</t>
  </si>
  <si>
    <t>EUSWEE   CMPN Curncy</t>
  </si>
  <si>
    <t>EUSWEF   CMPN Curncy</t>
  </si>
  <si>
    <t>EUSWEG   CMPN Curncy</t>
  </si>
  <si>
    <t>EUSWEH   CMPN Curncy</t>
  </si>
  <si>
    <t>EUSWEI   CMPN Curncy</t>
  </si>
  <si>
    <t>EUSWEJ   CMPN Curncy</t>
  </si>
  <si>
    <t>EUSWEK   CMPN Curncy</t>
  </si>
  <si>
    <t>EUSWE1   CMPN Curncy</t>
  </si>
  <si>
    <t>EUSWE1F  CMPN Curncy</t>
  </si>
  <si>
    <t>EUSWE2   CMPN Curncy</t>
  </si>
  <si>
    <t>EUSWE2F  CMPN Curncy</t>
  </si>
  <si>
    <t>EUSWE3   CMPN Curncy</t>
  </si>
  <si>
    <t>EUSWE4   CMPN Curncy</t>
  </si>
  <si>
    <t>EUSWE5   CMPN Curncy</t>
  </si>
  <si>
    <t>EUSWE6   CMPN Curncy</t>
  </si>
  <si>
    <t>EUSWE7   CMPN Curncy</t>
  </si>
  <si>
    <t>EUSWE8   CMPN Curncy</t>
  </si>
  <si>
    <t>EUSWE9   CMPN Curncy</t>
  </si>
  <si>
    <t>EUSWE10  CMPN Curncy</t>
  </si>
  <si>
    <t>EUSWE11  CMPN Curncy</t>
  </si>
  <si>
    <t>EUSWE12  CMPN Curncy</t>
  </si>
  <si>
    <t>EUSWE15  CMPN Curncy</t>
  </si>
  <si>
    <t>EUSWE20  CMPN Curncy</t>
  </si>
  <si>
    <t>EUSWE25  CMPN Curncy</t>
  </si>
  <si>
    <t>EUSWE30  CMPN Curncy</t>
  </si>
  <si>
    <t>EUSWE35  CMPN Curncy</t>
  </si>
  <si>
    <t>EUSWE40  CMPN Curncy</t>
  </si>
  <si>
    <t>EUSWE50  CMPN Curncy</t>
  </si>
  <si>
    <t>Date</t>
  </si>
  <si>
    <t>Evaluation Date</t>
  </si>
  <si>
    <t>EONIA BBG Tickers</t>
  </si>
  <si>
    <t>Rates</t>
  </si>
  <si>
    <t>CY188912 CMAN Curncy</t>
  </si>
  <si>
    <t>CY188918 CMAN Curncy</t>
  </si>
  <si>
    <t>CY188924 CMAN Curncy</t>
  </si>
  <si>
    <t>CY188930 CMAN Curncy</t>
  </si>
  <si>
    <t>CY188936 CMAN Curncy</t>
  </si>
  <si>
    <t>CY188948 CMAN Curncy</t>
  </si>
  <si>
    <t>CY188954 CMAN Curncy</t>
  </si>
  <si>
    <t>CDS_FLAT_SPREAD</t>
  </si>
  <si>
    <t>BBG Tickers</t>
  </si>
  <si>
    <t>CDS_RR</t>
  </si>
  <si>
    <t>CDS Helpers</t>
  </si>
  <si>
    <t>Default Probabilities</t>
  </si>
  <si>
    <t>CDS_CORP_TKR</t>
  </si>
  <si>
    <t>PRIMARY_EQUITY_TICKER</t>
  </si>
  <si>
    <t>SW_SENIORITY</t>
  </si>
  <si>
    <t>TENOR</t>
  </si>
  <si>
    <t>Notional</t>
  </si>
  <si>
    <t>CDS</t>
  </si>
  <si>
    <t>Spread</t>
  </si>
  <si>
    <t>CY188942 CMAN Curncy</t>
  </si>
  <si>
    <t>Calc Engine</t>
  </si>
  <si>
    <t>Coupon Leg</t>
  </si>
  <si>
    <t>Default Leg</t>
  </si>
  <si>
    <t>CDS Pricer</t>
  </si>
  <si>
    <t>GALPPL</t>
  </si>
  <si>
    <t>GALP PL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</si>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</sst>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color theme="0"/>
      <name val="Calibri  "/>
    </font>
    <font>
      <sz val="11"/>
      <color indexed="8"/>
      <name val="Calibri  "/>
    </font>
    <font>
      <sz val="11"/>
      <color indexed="60"/>
      <name val="Calibri  "/>
    </font>
    <font>
      <sz val="11"/>
      <name val="Calibri  "/>
    </font>
    <font>
      <sz val="10"/>
      <color theme="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3" fillId="0" borderId="0"/>
    <xf numFmtId="0" fontId="3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57">
    <xf numFmtId="0" fontId="0" fillId="0" borderId="0" xfId="0"/>
    <xf numFmtId="22" fontId="21" fillId="25" borderId="17" xfId="37" applyNumberFormat="1" applyFont="1" applyFill="1" applyBorder="1" applyAlignment="1">
      <alignment horizontal="right" vertical="center" wrapText="1"/>
    </xf>
    <xf numFmtId="22" fontId="21" fillId="25" borderId="20" xfId="37" applyNumberFormat="1" applyFont="1" applyFill="1" applyBorder="1" applyAlignment="1">
      <alignment horizontal="right" vertical="center" wrapText="1"/>
    </xf>
    <xf numFmtId="22" fontId="21" fillId="25" borderId="19" xfId="37" applyNumberFormat="1" applyFont="1" applyFill="1" applyBorder="1" applyAlignment="1">
      <alignment horizontal="right" vertical="center" wrapText="1"/>
    </xf>
    <xf numFmtId="0" fontId="22" fillId="24" borderId="0" xfId="37" applyFont="1" applyFill="1" applyAlignment="1">
      <alignment horizontal="right"/>
    </xf>
    <xf numFmtId="22" fontId="23" fillId="24" borderId="0" xfId="37" applyNumberFormat="1" applyFont="1" applyFill="1" applyAlignment="1">
      <alignment horizontal="right" vertical="center" wrapText="1"/>
    </xf>
    <xf numFmtId="22" fontId="21" fillId="25" borderId="17" xfId="37" applyNumberFormat="1" applyFont="1" applyFill="1" applyBorder="1" applyAlignment="1">
      <alignment horizontal="right"/>
    </xf>
    <xf numFmtId="22" fontId="21" fillId="25" borderId="18" xfId="37" applyNumberFormat="1" applyFont="1" applyFill="1" applyBorder="1" applyAlignment="1">
      <alignment horizontal="right"/>
    </xf>
    <xf numFmtId="22" fontId="21" fillId="25" borderId="19" xfId="37" applyNumberFormat="1" applyFont="1" applyFill="1" applyBorder="1" applyAlignment="1">
      <alignment horizontal="right"/>
    </xf>
    <xf numFmtId="0" fontId="24" fillId="24" borderId="0" xfId="0" applyFont="1" applyFill="1" applyAlignment="1">
      <alignment horizontal="right"/>
    </xf>
    <xf numFmtId="15" fontId="24" fillId="24" borderId="11" xfId="0" applyNumberFormat="1" applyFont="1" applyFill="1" applyBorder="1" applyAlignment="1">
      <alignment horizontal="right" vertical="center"/>
    </xf>
    <xf numFmtId="0" fontId="21" fillId="25" borderId="20" xfId="0" applyFont="1" applyFill="1" applyBorder="1" applyAlignment="1">
      <alignment horizontal="right" vertical="center" wrapText="1"/>
    </xf>
    <xf numFmtId="0" fontId="21" fillId="25" borderId="23" xfId="0" applyFont="1" applyFill="1" applyBorder="1" applyAlignment="1">
      <alignment horizontal="right" vertical="center" wrapText="1"/>
    </xf>
    <xf numFmtId="0" fontId="24" fillId="24" borderId="16" xfId="0" applyFont="1" applyFill="1" applyBorder="1" applyAlignment="1">
      <alignment horizontal="right" vertical="center"/>
    </xf>
    <xf numFmtId="0" fontId="24" fillId="24" borderId="13" xfId="0" applyFont="1" applyFill="1" applyBorder="1" applyAlignment="1">
      <alignment horizontal="right"/>
    </xf>
    <xf numFmtId="15" fontId="24" fillId="24" borderId="0" xfId="0" applyNumberFormat="1" applyFont="1" applyFill="1" applyAlignment="1">
      <alignment horizontal="right" vertical="center"/>
    </xf>
    <xf numFmtId="0" fontId="24" fillId="24" borderId="11" xfId="0" applyFont="1" applyFill="1" applyBorder="1" applyAlignment="1">
      <alignment horizontal="right"/>
    </xf>
    <xf numFmtId="0" fontId="24" fillId="24" borderId="16" xfId="0" applyFont="1" applyFill="1" applyBorder="1" applyAlignment="1">
      <alignment horizontal="right"/>
    </xf>
    <xf numFmtId="0" fontId="24" fillId="26" borderId="0" xfId="0" applyFont="1" applyFill="1" applyAlignment="1">
      <alignment horizontal="right"/>
    </xf>
    <xf numFmtId="0" fontId="21" fillId="26" borderId="0" xfId="0" applyFont="1" applyFill="1" applyAlignment="1">
      <alignment horizontal="right"/>
    </xf>
    <xf numFmtId="0" fontId="22" fillId="26" borderId="0" xfId="37" applyFont="1" applyFill="1" applyAlignment="1">
      <alignment horizontal="right"/>
    </xf>
    <xf numFmtId="0" fontId="24" fillId="26" borderId="13" xfId="0" applyFont="1" applyFill="1" applyBorder="1" applyAlignment="1">
      <alignment horizontal="right"/>
    </xf>
    <xf numFmtId="0" fontId="22" fillId="26" borderId="15" xfId="37" applyFont="1" applyFill="1" applyBorder="1" applyAlignment="1">
      <alignment horizontal="right"/>
    </xf>
    <xf numFmtId="0" fontId="24" fillId="26" borderId="15" xfId="0" applyFont="1" applyFill="1" applyBorder="1" applyAlignment="1">
      <alignment horizontal="right"/>
    </xf>
    <xf numFmtId="0" fontId="24" fillId="26" borderId="16" xfId="0" applyFont="1" applyFill="1" applyBorder="1" applyAlignment="1">
      <alignment horizontal="right"/>
    </xf>
    <xf numFmtId="22" fontId="21" fillId="25" borderId="22" xfId="37" applyNumberFormat="1" applyFont="1" applyFill="1" applyBorder="1" applyAlignment="1">
      <alignment horizontal="right" vertical="center" wrapText="1"/>
    </xf>
    <xf numFmtId="0" fontId="21" fillId="27" borderId="17" xfId="37" applyFont="1" applyFill="1" applyBorder="1" applyAlignment="1">
      <alignment horizontal="right"/>
    </xf>
    <xf numFmtId="0" fontId="21" fillId="27" borderId="18" xfId="37" applyFont="1" applyFill="1" applyBorder="1" applyAlignment="1">
      <alignment horizontal="right"/>
    </xf>
    <xf numFmtId="0" fontId="21" fillId="27" borderId="19" xfId="37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7" xfId="0" applyBorder="1" applyAlignment="1">
      <alignment horizontal="right"/>
    </xf>
    <xf numFmtId="0" fontId="1" fillId="0" borderId="18" xfId="0" applyFont="1" applyBorder="1" applyAlignment="1">
      <alignment horizontal="right"/>
    </xf>
    <xf numFmtId="0" fontId="0" fillId="0" borderId="18" xfId="0" applyBorder="1" applyAlignment="1">
      <alignment horizontal="right"/>
    </xf>
    <xf numFmtId="3" fontId="0" fillId="0" borderId="18" xfId="0" applyNumberFormat="1" applyBorder="1" applyAlignment="1">
      <alignment horizontal="right"/>
    </xf>
    <xf numFmtId="0" fontId="0" fillId="0" borderId="19" xfId="0" applyBorder="1" applyAlignment="1">
      <alignment horizontal="right"/>
    </xf>
    <xf numFmtId="0" fontId="25" fillId="25" borderId="10" xfId="0" applyFont="1" applyFill="1" applyBorder="1" applyAlignment="1">
      <alignment horizontal="right"/>
    </xf>
    <xf numFmtId="0" fontId="25" fillId="25" borderId="11" xfId="0" applyFont="1" applyFill="1" applyBorder="1" applyAlignment="1">
      <alignment horizontal="right"/>
    </xf>
    <xf numFmtId="0" fontId="25" fillId="27" borderId="10" xfId="0" applyFont="1" applyFill="1" applyBorder="1" applyAlignment="1">
      <alignment horizontal="right"/>
    </xf>
    <xf numFmtId="0" fontId="25" fillId="27" borderId="12" xfId="0" applyFont="1" applyFill="1" applyBorder="1" applyAlignment="1">
      <alignment horizontal="right"/>
    </xf>
    <xf numFmtId="0" fontId="25" fillId="27" borderId="14" xfId="0" applyFont="1" applyFill="1" applyBorder="1" applyAlignment="1">
      <alignment horizontal="right"/>
    </xf>
    <xf numFmtId="0" fontId="0" fillId="0" borderId="14" xfId="0" applyBorder="1" applyAlignment="1">
      <alignment horizontal="right"/>
    </xf>
    <xf numFmtId="0" fontId="25" fillId="25" borderId="22" xfId="0" applyFont="1" applyFill="1" applyBorder="1" applyAlignment="1">
      <alignment horizontal="right"/>
    </xf>
    <xf numFmtId="0" fontId="25" fillId="25" borderId="20" xfId="0" applyFont="1" applyFill="1" applyBorder="1" applyAlignment="1">
      <alignment horizontal="right"/>
    </xf>
    <xf numFmtId="0" fontId="25" fillId="25" borderId="23" xfId="0" applyFont="1" applyFill="1" applyBorder="1" applyAlignment="1">
      <alignment horizontal="right"/>
    </xf>
    <xf numFmtId="0" fontId="20" fillId="28" borderId="13" xfId="0" applyFont="1" applyFill="1" applyBorder="1" applyAlignment="1">
      <alignment horizontal="right"/>
    </xf>
    <xf numFmtId="0" fontId="20" fillId="28" borderId="16" xfId="0" applyFont="1" applyFill="1" applyBorder="1" applyAlignment="1">
      <alignment horizontal="right"/>
    </xf>
    <xf numFmtId="0" fontId="0" fillId="28" borderId="0" xfId="0" applyFill="1" applyAlignment="1">
      <alignment horizontal="right"/>
    </xf>
    <xf numFmtId="0" fontId="0" fillId="28" borderId="15" xfId="0" applyFill="1" applyBorder="1" applyAlignment="1">
      <alignment horizontal="right"/>
    </xf>
    <xf numFmtId="0" fontId="25" fillId="25" borderId="21" xfId="0" applyFont="1" applyFill="1" applyBorder="1" applyAlignment="1">
      <alignment horizontal="right"/>
    </xf>
    <xf numFmtId="15" fontId="25" fillId="27" borderId="17" xfId="0" applyNumberFormat="1" applyFont="1" applyFill="1" applyBorder="1" applyAlignment="1">
      <alignment horizontal="right"/>
    </xf>
    <xf numFmtId="15" fontId="25" fillId="27" borderId="18" xfId="0" applyNumberFormat="1" applyFont="1" applyFill="1" applyBorder="1" applyAlignment="1">
      <alignment horizontal="right"/>
    </xf>
    <xf numFmtId="15" fontId="25" fillId="27" borderId="19" xfId="0" applyNumberFormat="1" applyFont="1" applyFill="1" applyBorder="1" applyAlignment="1">
      <alignment horizontal="righ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MoneyMarket" xfId="37" xr:uid="{00000000-0005-0000-0000-000026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35"/>
  <sheetViews>
    <sheetView topLeftCell="A16" zoomScale="75" zoomScaleNormal="75" workbookViewId="0">
      <selection activeCell="J8" sqref="J8"/>
    </sheetView>
  </sheetViews>
  <sheetFormatPr defaultColWidth="9.1328125" defaultRowHeight="13.5"/>
  <cols>
    <col min="1" max="1" width="5.1328125" style="9" customWidth="1"/>
    <col min="2" max="2" width="19.59765625" style="9" bestFit="1" customWidth="1"/>
    <col min="3" max="3" width="20.265625" style="9" customWidth="1"/>
    <col min="4" max="4" width="9.1328125" style="18"/>
    <col min="5" max="5" width="23.6640625" style="18" bestFit="1" customWidth="1"/>
    <col min="6" max="6" width="10.59765625" style="18" customWidth="1"/>
    <col min="7" max="7" width="9.1328125" style="18"/>
    <col min="8" max="8" width="19.265625" style="18" customWidth="1"/>
    <col min="9" max="16384" width="9.1328125" style="9"/>
  </cols>
  <sheetData>
    <row r="1" spans="2:8" ht="26.25" customHeight="1"/>
    <row r="2" spans="2:8" ht="18.399999999999999" customHeight="1">
      <c r="B2" s="1" t="s">
        <v>84</v>
      </c>
      <c r="C2" s="10">
        <f ca="1">TODAY()</f>
        <v>43536</v>
      </c>
      <c r="D2" s="19"/>
      <c r="E2" s="25" t="s">
        <v>86</v>
      </c>
      <c r="F2" s="2" t="s">
        <v>87</v>
      </c>
      <c r="G2" s="11" t="s">
        <v>0</v>
      </c>
      <c r="H2" s="12" t="s">
        <v>50</v>
      </c>
    </row>
    <row r="3" spans="2:8">
      <c r="B3" s="3" t="s">
        <v>85</v>
      </c>
      <c r="C3" s="13" t="b">
        <f ca="1">_xll.qlSettingsSetEvaluationDate(C2,C2)</f>
        <v>1</v>
      </c>
      <c r="E3" s="26" t="s">
        <v>51</v>
      </c>
      <c r="F3" s="20">
        <v>-3.6099999999999999E-3</v>
      </c>
      <c r="G3" s="18" t="s">
        <v>1</v>
      </c>
      <c r="H3" s="21" t="str">
        <f>_xll.qlOISRateHelper(,2,G3,F3,$C$6)</f>
        <v>obj_0007b#0002</v>
      </c>
    </row>
    <row r="4" spans="2:8">
      <c r="B4" s="5"/>
      <c r="C4" s="15"/>
      <c r="E4" s="27" t="s">
        <v>52</v>
      </c>
      <c r="F4" s="20">
        <v>-3.5599999999999998E-3</v>
      </c>
      <c r="G4" s="18" t="s">
        <v>2</v>
      </c>
      <c r="H4" s="21" t="str">
        <f>_xll.qlOISRateHelper(,2,G4,F4,$C$6)</f>
        <v>obj_0007f#0002</v>
      </c>
    </row>
    <row r="5" spans="2:8">
      <c r="B5" s="5"/>
      <c r="C5" s="15"/>
      <c r="E5" s="27" t="s">
        <v>53</v>
      </c>
      <c r="F5" s="20">
        <v>-3.555E-3</v>
      </c>
      <c r="G5" s="18" t="s">
        <v>3</v>
      </c>
      <c r="H5" s="21" t="str">
        <f>_xll.qlOISRateHelper(,2,G5,F5,$C$6)</f>
        <v>obj_0006d#0002</v>
      </c>
    </row>
    <row r="6" spans="2:8">
      <c r="B6" s="6" t="s">
        <v>40</v>
      </c>
      <c r="C6" s="16" t="str">
        <f>_xll.qlEonia()</f>
        <v>obj_00003#0011</v>
      </c>
      <c r="E6" s="27" t="s">
        <v>54</v>
      </c>
      <c r="F6" s="20">
        <v>-3.4999999999999996E-3</v>
      </c>
      <c r="G6" s="18" t="s">
        <v>4</v>
      </c>
      <c r="H6" s="21" t="str">
        <f>_xll.qlOISRateHelper(,2,G6,F6,$C$6)</f>
        <v>obj_00073#0001</v>
      </c>
    </row>
    <row r="7" spans="2:8">
      <c r="B7" s="7" t="s">
        <v>37</v>
      </c>
      <c r="C7" s="14" t="s">
        <v>34</v>
      </c>
      <c r="E7" s="27" t="s">
        <v>55</v>
      </c>
      <c r="F7" s="20">
        <v>-3.5899999999999999E-3</v>
      </c>
      <c r="G7" s="18" t="s">
        <v>5</v>
      </c>
      <c r="H7" s="21" t="str">
        <f>_xll.qlOISRateHelper(,2,G7,F7,$C$6)</f>
        <v>obj_0007a#0002</v>
      </c>
    </row>
    <row r="8" spans="2:8">
      <c r="B8" s="7" t="s">
        <v>38</v>
      </c>
      <c r="C8" s="14" t="s">
        <v>35</v>
      </c>
      <c r="E8" s="27" t="s">
        <v>56</v>
      </c>
      <c r="F8" s="20">
        <v>-3.4999999999999996E-3</v>
      </c>
      <c r="G8" s="18" t="s">
        <v>6</v>
      </c>
      <c r="H8" s="21" t="str">
        <f>_xll.qlOISRateHelper(,2,G8,F8,$C$6)</f>
        <v>obj_0007e#0002</v>
      </c>
    </row>
    <row r="9" spans="2:8">
      <c r="B9" s="7" t="s">
        <v>39</v>
      </c>
      <c r="C9" s="14" t="s">
        <v>36</v>
      </c>
      <c r="E9" s="27" t="s">
        <v>57</v>
      </c>
      <c r="F9" s="20">
        <v>-3.4999999999999996E-3</v>
      </c>
      <c r="G9" s="18" t="s">
        <v>7</v>
      </c>
      <c r="H9" s="21" t="str">
        <f>_xll.qlOISRateHelper(,2,G9,F9,$C$6)</f>
        <v>obj_00080#0002</v>
      </c>
    </row>
    <row r="10" spans="2:8">
      <c r="B10" s="7" t="s">
        <v>42</v>
      </c>
      <c r="C10" s="14"/>
      <c r="E10" s="27" t="s">
        <v>58</v>
      </c>
      <c r="F10" s="20">
        <v>-3.5739999999999999E-3</v>
      </c>
      <c r="G10" s="18" t="s">
        <v>8</v>
      </c>
      <c r="H10" s="21" t="str">
        <f>_xll.qlOISRateHelper(,2,G10,F10,$C$6)</f>
        <v>obj_00071#0002</v>
      </c>
    </row>
    <row r="11" spans="2:8">
      <c r="B11" s="7" t="s">
        <v>43</v>
      </c>
      <c r="C11" s="14"/>
      <c r="E11" s="27" t="s">
        <v>59</v>
      </c>
      <c r="F11" s="20">
        <v>-3.5690000000000001E-3</v>
      </c>
      <c r="G11" s="18" t="s">
        <v>9</v>
      </c>
      <c r="H11" s="21" t="str">
        <f>_xll.qlOISRateHelper(,2,G11,F11,$C$6)</f>
        <v>obj_00088#0003</v>
      </c>
    </row>
    <row r="12" spans="2:8">
      <c r="B12" s="7" t="s">
        <v>41</v>
      </c>
      <c r="C12" s="14" t="str">
        <f>_xll.qlPiecewiseYieldCurve(,0,C7,H3:H35,C9)</f>
        <v>obj_00090#0007</v>
      </c>
      <c r="E12" s="27" t="s">
        <v>60</v>
      </c>
      <c r="F12" s="20">
        <v>-3.5570000000000003E-3</v>
      </c>
      <c r="G12" s="18" t="s">
        <v>10</v>
      </c>
      <c r="H12" s="21" t="str">
        <f>_xll.qlOISRateHelper(,2,G12,F12,$C$6)</f>
        <v>obj_0008e#0005</v>
      </c>
    </row>
    <row r="13" spans="2:8">
      <c r="B13" s="8" t="s">
        <v>44</v>
      </c>
      <c r="C13" s="17" t="b">
        <f>_xll.qlExtrapolatorEnableExtrapolation(C12,TRUE,C12)</f>
        <v>1</v>
      </c>
      <c r="E13" s="27" t="s">
        <v>61</v>
      </c>
      <c r="F13" s="20">
        <v>-3.5460000000000001E-3</v>
      </c>
      <c r="G13" s="18" t="s">
        <v>11</v>
      </c>
      <c r="H13" s="21" t="str">
        <f>_xll.qlOISRateHelper(,2,G13,F13,$C$6)</f>
        <v>obj_0006e#0003</v>
      </c>
    </row>
    <row r="14" spans="2:8">
      <c r="E14" s="27" t="s">
        <v>62</v>
      </c>
      <c r="F14" s="20">
        <v>-3.5339999999999998E-3</v>
      </c>
      <c r="G14" s="18" t="s">
        <v>12</v>
      </c>
      <c r="H14" s="21" t="str">
        <f>_xll.qlOISRateHelper(,2,G14,F14,$C$6)</f>
        <v>obj_0008c#0004</v>
      </c>
    </row>
    <row r="15" spans="2:8">
      <c r="E15" s="27" t="s">
        <v>63</v>
      </c>
      <c r="F15" s="20">
        <v>-3.4960000000000004E-3</v>
      </c>
      <c r="G15" s="18" t="s">
        <v>13</v>
      </c>
      <c r="H15" s="21" t="str">
        <f>_xll.qlOISRateHelper(,2,G15,F15,$C$6)</f>
        <v>obj_00079#0003</v>
      </c>
    </row>
    <row r="16" spans="2:8">
      <c r="E16" s="27" t="s">
        <v>64</v>
      </c>
      <c r="F16" s="20">
        <v>-3.3410000000000002E-3</v>
      </c>
      <c r="G16" s="18" t="s">
        <v>14</v>
      </c>
      <c r="H16" s="21" t="str">
        <f>_xll.qlOISRateHelper(,2,G16,F16,$C$6)</f>
        <v>obj_00086#0004</v>
      </c>
    </row>
    <row r="17" spans="5:8">
      <c r="E17" s="27" t="s">
        <v>65</v>
      </c>
      <c r="F17" s="20">
        <v>-3.078E-3</v>
      </c>
      <c r="G17" s="18" t="s">
        <v>18</v>
      </c>
      <c r="H17" s="21" t="str">
        <f>_xll.qlOISRateHelper(,2,G17,F17,$C$6)</f>
        <v>obj_00081#0005</v>
      </c>
    </row>
    <row r="18" spans="5:8">
      <c r="E18" s="27" t="s">
        <v>66</v>
      </c>
      <c r="F18" s="20">
        <v>-2.7529999999999998E-3</v>
      </c>
      <c r="G18" s="18" t="s">
        <v>15</v>
      </c>
      <c r="H18" s="21" t="str">
        <f>_xll.qlOISRateHelper(,2,G18,F18,$C$6)</f>
        <v>obj_00084#0001</v>
      </c>
    </row>
    <row r="19" spans="5:8">
      <c r="E19" s="27" t="s">
        <v>67</v>
      </c>
      <c r="F19" s="20">
        <v>-2.382E-3</v>
      </c>
      <c r="G19" s="18" t="s">
        <v>16</v>
      </c>
      <c r="H19" s="21" t="str">
        <f>_xll.qlOISRateHelper(,2,G19,F19,$C$6)</f>
        <v>obj_00089#0005</v>
      </c>
    </row>
    <row r="20" spans="5:8">
      <c r="E20" s="27" t="s">
        <v>68</v>
      </c>
      <c r="F20" s="20">
        <v>-1.578E-3</v>
      </c>
      <c r="G20" s="18" t="s">
        <v>17</v>
      </c>
      <c r="H20" s="21" t="str">
        <f>_xll.qlOISRateHelper(,2,G20,F20,$C$6)</f>
        <v>obj_0007d#0006</v>
      </c>
    </row>
    <row r="21" spans="5:8">
      <c r="E21" s="27" t="s">
        <v>69</v>
      </c>
      <c r="F21" s="20">
        <v>-7.049999999999999E-4</v>
      </c>
      <c r="G21" s="18" t="s">
        <v>19</v>
      </c>
      <c r="H21" s="21" t="str">
        <f>_xll.qlOISRateHelper(,2,G21,F21,$C$6)</f>
        <v>obj_0006f#0005</v>
      </c>
    </row>
    <row r="22" spans="5:8">
      <c r="E22" s="27" t="s">
        <v>70</v>
      </c>
      <c r="F22" s="20">
        <v>2.5700000000000001E-4</v>
      </c>
      <c r="G22" s="18" t="s">
        <v>20</v>
      </c>
      <c r="H22" s="21" t="str">
        <f>_xll.qlOISRateHelper(,2,G22,F22,$C$6)</f>
        <v>obj_00074#0007</v>
      </c>
    </row>
    <row r="23" spans="5:8">
      <c r="E23" s="27" t="s">
        <v>71</v>
      </c>
      <c r="F23" s="20">
        <v>1.235E-3</v>
      </c>
      <c r="G23" s="18" t="s">
        <v>21</v>
      </c>
      <c r="H23" s="21" t="str">
        <f>_xll.qlOISRateHelper(,2,G23,F23,$C$6)</f>
        <v>obj_00078#0005</v>
      </c>
    </row>
    <row r="24" spans="5:8">
      <c r="E24" s="27" t="s">
        <v>72</v>
      </c>
      <c r="F24" s="20">
        <v>2.2279999999999999E-3</v>
      </c>
      <c r="G24" s="18" t="s">
        <v>22</v>
      </c>
      <c r="H24" s="21" t="str">
        <f>_xll.qlOISRateHelper(,2,G24,F24,$C$6)</f>
        <v>obj_0007c#0006</v>
      </c>
    </row>
    <row r="25" spans="5:8">
      <c r="E25" s="27" t="s">
        <v>73</v>
      </c>
      <c r="F25" s="20">
        <v>3.2169999999999998E-3</v>
      </c>
      <c r="G25" s="18" t="s">
        <v>23</v>
      </c>
      <c r="H25" s="21" t="str">
        <f>_xll.qlOISRateHelper(,2,G25,F25,$C$6)</f>
        <v>obj_00082#0007</v>
      </c>
    </row>
    <row r="26" spans="5:8">
      <c r="E26" s="27" t="s">
        <v>74</v>
      </c>
      <c r="F26" s="20">
        <v>4.1599999999999996E-3</v>
      </c>
      <c r="G26" s="18" t="s">
        <v>24</v>
      </c>
      <c r="H26" s="21" t="str">
        <f>_xll.qlOISRateHelper(,2,G26,F26,$C$6)</f>
        <v>obj_00072#0006</v>
      </c>
    </row>
    <row r="27" spans="5:8">
      <c r="E27" s="27" t="s">
        <v>75</v>
      </c>
      <c r="F27" s="20">
        <v>5.0499999999999998E-3</v>
      </c>
      <c r="G27" s="18" t="s">
        <v>25</v>
      </c>
      <c r="H27" s="21" t="str">
        <f>_xll.qlOISRateHelper(,2,G27,F27,$C$6)</f>
        <v>obj_0008a#0006</v>
      </c>
    </row>
    <row r="28" spans="5:8">
      <c r="E28" s="27" t="s">
        <v>76</v>
      </c>
      <c r="F28" s="20">
        <v>5.875E-3</v>
      </c>
      <c r="G28" s="18" t="s">
        <v>26</v>
      </c>
      <c r="H28" s="21" t="str">
        <f>_xll.qlOISRateHelper(,2,G28,F28,$C$6)</f>
        <v>obj_0008f#0006</v>
      </c>
    </row>
    <row r="29" spans="5:8">
      <c r="E29" s="27" t="s">
        <v>77</v>
      </c>
      <c r="F29" s="20">
        <v>7.8169999999999993E-3</v>
      </c>
      <c r="G29" s="18" t="s">
        <v>27</v>
      </c>
      <c r="H29" s="21" t="str">
        <f>_xll.qlOISRateHelper(,2,G29,F29,$C$6)</f>
        <v>obj_00070#0007</v>
      </c>
    </row>
    <row r="30" spans="5:8">
      <c r="E30" s="27" t="s">
        <v>78</v>
      </c>
      <c r="F30" s="20">
        <v>9.6530000000000001E-3</v>
      </c>
      <c r="G30" s="18" t="s">
        <v>28</v>
      </c>
      <c r="H30" s="21" t="str">
        <f>_xll.qlOISRateHelper(,2,G30,F30,$C$6)</f>
        <v>obj_0008d#0007</v>
      </c>
    </row>
    <row r="31" spans="5:8">
      <c r="E31" s="27" t="s">
        <v>79</v>
      </c>
      <c r="F31" s="20">
        <v>1.038E-2</v>
      </c>
      <c r="G31" s="18" t="s">
        <v>29</v>
      </c>
      <c r="H31" s="21" t="str">
        <f>_xll.qlOISRateHelper(,2,G31,F31,$C$6)</f>
        <v>obj_00077#0007</v>
      </c>
    </row>
    <row r="32" spans="5:8">
      <c r="E32" s="27" t="s">
        <v>80</v>
      </c>
      <c r="F32" s="20">
        <v>1.0629999999999999E-2</v>
      </c>
      <c r="G32" s="18" t="s">
        <v>30</v>
      </c>
      <c r="H32" s="21" t="str">
        <f>_xll.qlOISRateHelper(,2,G32,F32,$C$6)</f>
        <v>obj_00087#0007</v>
      </c>
    </row>
    <row r="33" spans="5:33">
      <c r="E33" s="27" t="s">
        <v>81</v>
      </c>
      <c r="F33" s="20">
        <v>1.0697000000000002E-2</v>
      </c>
      <c r="G33" s="18" t="s">
        <v>31</v>
      </c>
      <c r="H33" s="21" t="str">
        <f>_xll.qlOISRateHelper(,2,G33,F33,$C$6)</f>
        <v>obj_00083#0005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5:33">
      <c r="E34" s="27" t="s">
        <v>82</v>
      </c>
      <c r="F34" s="20">
        <v>1.0700000000000001E-2</v>
      </c>
      <c r="G34" s="18" t="s">
        <v>32</v>
      </c>
      <c r="H34" s="21" t="str">
        <f>_xll.qlOISRateHelper(,2,G34,F34,$C$6)</f>
        <v>obj_00085#0006</v>
      </c>
    </row>
    <row r="35" spans="5:33">
      <c r="E35" s="28" t="s">
        <v>83</v>
      </c>
      <c r="F35" s="22">
        <v>1.0615000000000001E-2</v>
      </c>
      <c r="G35" s="23" t="s">
        <v>33</v>
      </c>
      <c r="H35" s="24" t="str">
        <f>_xll.qlOISRateHelper(,2,G35,F35,$C$6)</f>
        <v>obj_0008b#0005</v>
      </c>
    </row>
  </sheetData>
  <phoneticPr fontId="2" type="noConversion"/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65E6-1B5A-4A12-8D9C-8D5FF4BF8322}">
  <dimension ref="B2:O30"/>
  <sheetViews>
    <sheetView tabSelected="1" zoomScale="75" zoomScaleNormal="75" workbookViewId="0">
      <selection activeCell="C31" sqref="C31"/>
    </sheetView>
  </sheetViews>
  <sheetFormatPr defaultColWidth="4.53125" defaultRowHeight="12.75"/>
  <cols>
    <col min="1" max="1" width="4.53125" style="29"/>
    <col min="2" max="2" width="15.46484375" style="29" bestFit="1" customWidth="1"/>
    <col min="3" max="3" width="24.53125" style="29" bestFit="1" customWidth="1"/>
    <col min="4" max="4" width="14.59765625" style="29" bestFit="1" customWidth="1"/>
    <col min="5" max="5" width="21.6640625" style="29" bestFit="1" customWidth="1"/>
    <col min="6" max="6" width="7" style="29" bestFit="1" customWidth="1"/>
    <col min="7" max="7" width="18.53125" style="29" bestFit="1" customWidth="1"/>
    <col min="8" max="8" width="8.265625" style="29" bestFit="1" customWidth="1"/>
    <col min="9" max="9" width="4.53125" style="29"/>
    <col min="10" max="10" width="14.19921875" style="29" bestFit="1" customWidth="1"/>
    <col min="11" max="11" width="2.796875" style="29" customWidth="1"/>
    <col min="12" max="12" width="14.19921875" style="29" bestFit="1" customWidth="1"/>
    <col min="13" max="13" width="3.06640625" style="29" customWidth="1"/>
    <col min="14" max="14" width="16.9296875" style="29" bestFit="1" customWidth="1"/>
    <col min="15" max="15" width="11.73046875" style="29" bestFit="1" customWidth="1"/>
    <col min="16" max="16384" width="4.53125" style="29"/>
  </cols>
  <sheetData>
    <row r="2" spans="2:15">
      <c r="E2" s="30"/>
    </row>
    <row r="3" spans="2:15">
      <c r="B3" s="46" t="s">
        <v>100</v>
      </c>
      <c r="C3" s="47" t="s">
        <v>101</v>
      </c>
      <c r="D3" s="47" t="s">
        <v>102</v>
      </c>
      <c r="E3" s="47" t="s">
        <v>96</v>
      </c>
      <c r="F3" s="47" t="s">
        <v>103</v>
      </c>
      <c r="G3" s="47" t="s">
        <v>95</v>
      </c>
      <c r="H3" s="47" t="s">
        <v>97</v>
      </c>
      <c r="I3" s="47"/>
      <c r="J3" s="48" t="s">
        <v>98</v>
      </c>
      <c r="L3" s="53" t="s">
        <v>45</v>
      </c>
      <c r="N3" s="46" t="s">
        <v>99</v>
      </c>
      <c r="O3" s="48"/>
    </row>
    <row r="4" spans="2:15">
      <c r="B4" s="34" t="s">
        <v>112</v>
      </c>
      <c r="C4" s="29" t="s">
        <v>113</v>
      </c>
      <c r="D4" s="29" t="s">
        <v>114</v>
      </c>
      <c r="E4" s="29" t="s">
        <v>88</v>
      </c>
      <c r="F4" s="29" t="s">
        <v>9</v>
      </c>
      <c r="G4" s="51">
        <v>18.48</v>
      </c>
      <c r="H4" s="29">
        <v>0.4</v>
      </c>
      <c r="J4" s="49" t="str">
        <f>_xll.qlSpreadCdsHelper(,$G4/10000,$F4,1,"TARGET","Quarterly","Modified Following","OldCDS",EONIA!$C$9,$H4,EONIA!$C$12,TRUE,TRUE,TRUE)</f>
        <v>obj_000e6#0063</v>
      </c>
      <c r="L4" s="39" t="str">
        <f>_xll.qlPiecewiseHazardRateCurve(,J4:J11,EONIA!$C$9,EONIA!$C$7,"BACKWARDFLAT")</f>
        <v>obj_000ed#0045</v>
      </c>
      <c r="N4" s="54">
        <f ca="1">Today</f>
        <v>43536</v>
      </c>
      <c r="O4" s="33">
        <f ca="1">_xll.qlDefaultTSDefaultProbability($L$4,N4,TRUE)</f>
        <v>0</v>
      </c>
    </row>
    <row r="5" spans="2:15">
      <c r="B5" s="34" t="s">
        <v>112</v>
      </c>
      <c r="C5" s="29" t="s">
        <v>113</v>
      </c>
      <c r="D5" s="29" t="s">
        <v>114</v>
      </c>
      <c r="E5" s="29" t="s">
        <v>89</v>
      </c>
      <c r="F5" s="29" t="s">
        <v>18</v>
      </c>
      <c r="G5" s="51">
        <v>22.61</v>
      </c>
      <c r="H5" s="29">
        <v>0.4</v>
      </c>
      <c r="J5" s="49" t="str">
        <f>_xll.qlSpreadCdsHelper(,$G5/10000,$F5,1,"TARGET","Quarterly","Modified Following","OldCDS",EONIA!$C$9,$H5,EONIA!$C$12,TRUE,TRUE,TRUE)</f>
        <v>obj_000e7#0027</v>
      </c>
      <c r="N5" s="55">
        <f ca="1">_xll.qlCalendarAdvance("TARGET",N4,"6M","Unadjusted")</f>
        <v>43720</v>
      </c>
      <c r="O5" s="33">
        <f ca="1">_xll.qlDefaultTSDefaultProbability($L$4,N5,TRUE)</f>
        <v>1.573718981596306E-3</v>
      </c>
    </row>
    <row r="6" spans="2:15">
      <c r="B6" s="34" t="s">
        <v>112</v>
      </c>
      <c r="C6" s="29" t="s">
        <v>113</v>
      </c>
      <c r="D6" s="29" t="s">
        <v>114</v>
      </c>
      <c r="E6" s="29" t="s">
        <v>90</v>
      </c>
      <c r="F6" s="29" t="s">
        <v>19</v>
      </c>
      <c r="G6" s="51">
        <v>30.81</v>
      </c>
      <c r="H6" s="29">
        <v>0.4</v>
      </c>
      <c r="J6" s="49" t="str">
        <f>_xll.qlSpreadCdsHelper(,$G6/10000,$F6,1,"TARGET","Quarterly","Modified Following","OldCDS",EONIA!$C$9,$H6,EONIA!$C$12,TRUE,TRUE,TRUE)</f>
        <v>obj_000e9#0027</v>
      </c>
      <c r="N6" s="55">
        <f ca="1">_xll.qlCalendarAdvance("TARGET",N5,"6M","Unadjusted")</f>
        <v>43902</v>
      </c>
      <c r="O6" s="33">
        <f ca="1">_xll.qlDefaultTSDefaultProbability($L$4,N6,TRUE)</f>
        <v>3.8073745950588656E-3</v>
      </c>
    </row>
    <row r="7" spans="2:15">
      <c r="B7" s="34" t="s">
        <v>112</v>
      </c>
      <c r="C7" s="29" t="s">
        <v>113</v>
      </c>
      <c r="D7" s="29" t="s">
        <v>114</v>
      </c>
      <c r="E7" s="29" t="s">
        <v>91</v>
      </c>
      <c r="F7" s="29" t="s">
        <v>20</v>
      </c>
      <c r="G7" s="51">
        <v>50.609999999999992</v>
      </c>
      <c r="H7" s="29">
        <v>0.4</v>
      </c>
      <c r="J7" s="49" t="str">
        <f>_xll.qlSpreadCdsHelper(,$G7/10000,$F7,1,"TARGET","Quarterly","Modified Following","OldCDS",EONIA!$C$9,$H7,EONIA!$C$12,TRUE,TRUE,TRUE)</f>
        <v>obj_000eb#0027</v>
      </c>
      <c r="N7" s="55">
        <f ca="1">_xll.qlCalendarAdvance("TARGET",N6,"6M","Unadjusted")</f>
        <v>44086</v>
      </c>
      <c r="O7" s="33">
        <f ca="1">_xll.qlDefaultTSDefaultProbability($L$4,N7,TRUE)</f>
        <v>7.0849884872266067E-3</v>
      </c>
    </row>
    <row r="8" spans="2:15">
      <c r="B8" s="34" t="s">
        <v>112</v>
      </c>
      <c r="C8" s="29" t="s">
        <v>113</v>
      </c>
      <c r="D8" s="29" t="s">
        <v>114</v>
      </c>
      <c r="E8" s="29" t="s">
        <v>92</v>
      </c>
      <c r="F8" s="29" t="s">
        <v>21</v>
      </c>
      <c r="G8" s="51">
        <v>72.61</v>
      </c>
      <c r="H8" s="29">
        <v>0.4</v>
      </c>
      <c r="J8" s="49" t="str">
        <f>_xll.qlSpreadCdsHelper(,$G8/10000,$F8,1,"TARGET","Quarterly","Modified Following","OldCDS",EONIA!$C$9,$H8,EONIA!$C$12,TRUE,TRUE,TRUE)</f>
        <v>obj_000ec#0027</v>
      </c>
      <c r="N8" s="55">
        <f ca="1">_xll.qlCalendarAdvance("TARGET",N7,"6M","Unadjusted")</f>
        <v>44267</v>
      </c>
      <c r="O8" s="33">
        <f ca="1">_xll.qlDefaultTSDefaultProbability($L$4,N8,TRUE)</f>
        <v>1.0342874572011995E-2</v>
      </c>
    </row>
    <row r="9" spans="2:15">
      <c r="B9" s="34" t="s">
        <v>112</v>
      </c>
      <c r="C9" s="29" t="s">
        <v>113</v>
      </c>
      <c r="D9" s="29" t="s">
        <v>114</v>
      </c>
      <c r="E9" s="30" t="s">
        <v>107</v>
      </c>
      <c r="F9" s="29" t="s">
        <v>22</v>
      </c>
      <c r="G9" s="51">
        <v>101.29900000000001</v>
      </c>
      <c r="H9" s="29">
        <v>0.4</v>
      </c>
      <c r="J9" s="49" t="str">
        <f>_xll.qlSpreadCdsHelper(,$G9/10000,$F9,1,"TARGET","Quarterly","Modified Following","OldCDS",EONIA!$C$9,$H9,EONIA!$C$12,TRUE,TRUE,TRUE)</f>
        <v>obj_000ef#0012</v>
      </c>
      <c r="N9" s="55">
        <f ca="1">_xll.qlCalendarAdvance("TARGET",N8,"6M","Unadjusted")</f>
        <v>44451</v>
      </c>
      <c r="O9" s="33">
        <f ca="1">_xll.qlDefaultTSDefaultProbability($L$4,N9,TRUE)</f>
        <v>1.7793820723511433E-2</v>
      </c>
    </row>
    <row r="10" spans="2:15">
      <c r="B10" s="34" t="s">
        <v>112</v>
      </c>
      <c r="C10" s="29" t="s">
        <v>113</v>
      </c>
      <c r="D10" s="29" t="s">
        <v>114</v>
      </c>
      <c r="E10" s="29" t="s">
        <v>93</v>
      </c>
      <c r="F10" s="29" t="s">
        <v>24</v>
      </c>
      <c r="G10" s="51">
        <v>136.1</v>
      </c>
      <c r="H10" s="29">
        <v>0.4</v>
      </c>
      <c r="J10" s="49" t="str">
        <f>_xll.qlSpreadCdsHelper(,$G10/10000,$F10,1,"TARGET","Quarterly","Modified Following","OldCDS",EONIA!$C$9,$H10,EONIA!$C$12,TRUE,TRUE,TRUE)</f>
        <v>obj_000e8#0027</v>
      </c>
      <c r="N10" s="55">
        <f ca="1">_xll.qlCalendarAdvance("TARGET",N9,"6M","Unadjusted")</f>
        <v>44632</v>
      </c>
      <c r="O10" s="33">
        <f ca="1">_xll.qlDefaultTSDefaultProbability($L$4,N10,TRUE)</f>
        <v>2.5300911604098308E-2</v>
      </c>
    </row>
    <row r="11" spans="2:15">
      <c r="B11" s="45" t="s">
        <v>112</v>
      </c>
      <c r="C11" s="31" t="s">
        <v>113</v>
      </c>
      <c r="D11" s="31" t="s">
        <v>114</v>
      </c>
      <c r="E11" s="31" t="s">
        <v>94</v>
      </c>
      <c r="F11" s="31" t="s">
        <v>27</v>
      </c>
      <c r="G11" s="52">
        <v>161.46999999999997</v>
      </c>
      <c r="H11" s="31">
        <v>0.4</v>
      </c>
      <c r="I11" s="31"/>
      <c r="J11" s="50" t="str">
        <f>_xll.qlSpreadCdsHelper(,$G11/10000,$F11,1,"TARGET","Quarterly","Modified Following","OldCDS",EONIA!$C$9,$H11,EONIA!$C$12,TRUE,TRUE,TRUE)</f>
        <v>obj_000ea#0027</v>
      </c>
      <c r="N11" s="55">
        <f ca="1">_xll.qlCalendarAdvance("TARGET",N10,"6M","Unadjusted")</f>
        <v>44816</v>
      </c>
      <c r="O11" s="33">
        <f ca="1">_xll.qlDefaultTSDefaultProbability($L$4,N11,TRUE)</f>
        <v>3.6775265340233565E-2</v>
      </c>
    </row>
    <row r="12" spans="2:15">
      <c r="N12" s="55">
        <f ca="1">_xll.qlCalendarAdvance("TARGET",N11,"6M","Unadjusted")</f>
        <v>44997</v>
      </c>
      <c r="O12" s="33">
        <f ca="1">_xll.qlDefaultTSDefaultProbability($L$4,N12,TRUE)</f>
        <v>4.8125420469663616E-2</v>
      </c>
    </row>
    <row r="13" spans="2:15">
      <c r="N13" s="55">
        <f ca="1">_xll.qlCalendarAdvance("TARGET",N12,"6M","Unadjusted")</f>
        <v>45181</v>
      </c>
      <c r="O13" s="33">
        <f ca="1">_xll.qlDefaultTSDefaultProbability($L$4,N13,TRUE)</f>
        <v>6.5797353453338925E-2</v>
      </c>
    </row>
    <row r="14" spans="2:15">
      <c r="N14" s="55">
        <f ca="1">_xll.qlCalendarAdvance("TARGET",N13,"6M","Unadjusted")</f>
        <v>45363</v>
      </c>
      <c r="O14" s="33">
        <f ca="1">_xll.qlDefaultTSDefaultProbability($L$4,N14,TRUE)</f>
        <v>8.32302127907526E-2</v>
      </c>
    </row>
    <row r="15" spans="2:15">
      <c r="N15" s="55">
        <f ca="1">_xll.qlCalendarAdvance("TARGET",N14,"6M","Unadjusted")</f>
        <v>45547</v>
      </c>
      <c r="O15" s="33">
        <f ca="1">_xll.qlDefaultTSDefaultProbability($L$4,N15,TRUE)</f>
        <v>0.1013228017380231</v>
      </c>
    </row>
    <row r="16" spans="2:15">
      <c r="N16" s="55">
        <f ca="1">_xll.qlCalendarAdvance("TARGET",N15,"6M","Unadjusted")</f>
        <v>45728</v>
      </c>
      <c r="O16" s="33">
        <f ca="1">_xll.qlDefaultTSDefaultProbability($L$4,N16,TRUE)</f>
        <v>0.11880699886870749</v>
      </c>
    </row>
    <row r="17" spans="2:15">
      <c r="N17" s="55">
        <f ca="1">_xll.qlCalendarAdvance("TARGET",N16,"6M","Unadjusted")</f>
        <v>45912</v>
      </c>
      <c r="O17" s="33">
        <f ca="1">_xll.qlDefaultTSDefaultProbability($L$4,N17,TRUE)</f>
        <v>0.13623235968888725</v>
      </c>
    </row>
    <row r="18" spans="2:15">
      <c r="B18" s="40" t="s">
        <v>111</v>
      </c>
      <c r="C18" s="41"/>
      <c r="N18" s="55">
        <f ca="1">_xll.qlCalendarAdvance("TARGET",N17,"6M","Unadjusted")</f>
        <v>46093</v>
      </c>
      <c r="O18" s="33">
        <f ca="1">_xll.qlDefaultTSDefaultProbability($L$4,N18,TRUE)</f>
        <v>0.15303737457912048</v>
      </c>
    </row>
    <row r="19" spans="2:15">
      <c r="B19" s="42" t="s">
        <v>47</v>
      </c>
      <c r="C19" s="35">
        <v>0</v>
      </c>
      <c r="N19" s="55">
        <f ca="1">_xll.qlCalendarAdvance("TARGET",N18,"6M","Unadjusted")</f>
        <v>46277</v>
      </c>
      <c r="O19" s="33">
        <f ca="1">_xll.qlDefaultTSDefaultProbability($L$4,N19,TRUE)</f>
        <v>0.16980341080614891</v>
      </c>
    </row>
    <row r="20" spans="2:15">
      <c r="B20" s="43" t="s">
        <v>0</v>
      </c>
      <c r="C20" s="36" t="s">
        <v>22</v>
      </c>
      <c r="N20" s="55">
        <f ca="1">_xll.qlCalendarAdvance("TARGET",N19,"6M","Unadjusted")</f>
        <v>46458</v>
      </c>
      <c r="O20" s="33">
        <f ca="1">_xll.qlDefaultTSDefaultProbability($L$4,N20,TRUE)</f>
        <v>0.18597300411324535</v>
      </c>
    </row>
    <row r="21" spans="2:15">
      <c r="B21" s="43" t="s">
        <v>46</v>
      </c>
      <c r="C21" s="37" t="str">
        <f ca="1">_xll.qlSchedule(,Today+1,_xll.qlCalendarAdvance("TARGET",Today,C20),"3M","TARGET","Unadjusted","Unadjusted","OldCDS")</f>
        <v>obj_000ee#0016</v>
      </c>
      <c r="N21" s="55">
        <f ca="1">_xll.qlCalendarAdvance("TARGET",N20,"6M","Unadjusted")</f>
        <v>46642</v>
      </c>
      <c r="O21" s="33">
        <f ca="1">_xll.qlDefaultTSDefaultProbability($L$4,N21,TRUE)</f>
        <v>0.20208783123316942</v>
      </c>
    </row>
    <row r="22" spans="2:15">
      <c r="B22" s="43" t="s">
        <v>104</v>
      </c>
      <c r="C22" s="38">
        <v>10000000</v>
      </c>
      <c r="N22" s="55">
        <f ca="1">_xll.qlCalendarAdvance("TARGET",N21,"6M","Unadjusted")</f>
        <v>46824</v>
      </c>
      <c r="O22" s="33">
        <f ca="1">_xll.qlDefaultTSDefaultProbability($L$4,N22,TRUE)</f>
        <v>0.21771364104697877</v>
      </c>
    </row>
    <row r="23" spans="2:15">
      <c r="B23" s="43" t="s">
        <v>106</v>
      </c>
      <c r="C23" s="38">
        <v>105</v>
      </c>
      <c r="N23" s="55">
        <f ca="1">_xll.qlCalendarAdvance("TARGET",N22,"6M","Unadjusted")</f>
        <v>47008</v>
      </c>
      <c r="O23" s="33">
        <f ca="1">_xll.qlDefaultTSDefaultProbability($L$4,N23,TRUE)</f>
        <v>0.23320011692124643</v>
      </c>
    </row>
    <row r="24" spans="2:15">
      <c r="B24" s="43" t="s">
        <v>105</v>
      </c>
      <c r="C24" s="37" t="str">
        <f ca="1">_xll.qlCreditDefaultSwap(,"BUYER",1000000,A25,C23/10000,C21,"Modified Following",EONIA!C9,TRUE,TRUE,Today+1,,TRUE)</f>
        <v>obj_000f0#0017</v>
      </c>
      <c r="N24" s="56">
        <f ca="1">_xll.qlCalendarAdvance("TARGET",N23,"6M","Unadjusted")</f>
        <v>47189</v>
      </c>
      <c r="O24" s="32">
        <f ca="1">_xll.qlDefaultTSDefaultProbability($L$4,N24,TRUE)</f>
        <v>0.24813494370649281</v>
      </c>
    </row>
    <row r="25" spans="2:15">
      <c r="B25" s="43" t="s">
        <v>108</v>
      </c>
      <c r="C25" s="37" t="str">
        <f>_xll.qlMidPointCdsEngine(,L4,H11,EONIA!C12)</f>
        <v>obj_000f1#0021</v>
      </c>
    </row>
    <row r="26" spans="2:15">
      <c r="B26" s="43"/>
      <c r="C26" s="37" t="b">
        <f ca="1">_xll.qlInstrumentSetPricingEngine(C24,C25,C24)</f>
        <v>1</v>
      </c>
    </row>
    <row r="27" spans="2:15">
      <c r="B27" s="43" t="s">
        <v>48</v>
      </c>
      <c r="C27" s="38">
        <f ca="1">_xll.qlInstrumentNPV(C24,C25)</f>
        <v>-1833.4202215866826</v>
      </c>
    </row>
    <row r="28" spans="2:15">
      <c r="B28" s="43" t="s">
        <v>109</v>
      </c>
      <c r="C28" s="38" t="e">
        <f ca="1">-_xll.qlCdsCouponLegNPV(C24)</f>
        <v>#NUM!</v>
      </c>
    </row>
    <row r="29" spans="2:15">
      <c r="B29" s="43" t="s">
        <v>110</v>
      </c>
      <c r="C29" s="38" t="e">
        <f ca="1">_xll.qlCdsDefaultLegNPV(C24)</f>
        <v>#NUM!</v>
      </c>
    </row>
    <row r="30" spans="2:15">
      <c r="B30" s="44" t="s">
        <v>49</v>
      </c>
      <c r="C30" s="39" t="e">
        <f ca="1">_xll.qlCdsFairUpfront(C24,C25)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EONIA</vt:lpstr>
      <vt:lpstr>CDSCurve</vt:lpstr>
      <vt:lpstr>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Sugasa</dc:creator>
  <cp:lastModifiedBy>Dustin Sugasa</cp:lastModifiedBy>
  <dcterms:created xsi:type="dcterms:W3CDTF">1996-10-14T23:33:28Z</dcterms:created>
  <dcterms:modified xsi:type="dcterms:W3CDTF">2019-03-12T14:08:48Z</dcterms:modified>
</cp:coreProperties>
</file>